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0" firstSheet="13" activeTab="18"/>
  </bookViews>
  <sheets>
    <sheet name="Rekapitulace stavby" sheetId="1" r:id="rId1"/>
    <sheet name="001 - D.1.1 Architektonic..." sheetId="2" r:id="rId2"/>
    <sheet name="002 - D.1 Zdravotnětechni..." sheetId="3" r:id="rId3"/>
    <sheet name="003 - D.1.4 Vytápění" sheetId="4" r:id="rId4"/>
    <sheet name="041 - KT - Kabelové trasy" sheetId="5" r:id="rId5"/>
    <sheet name="042 - SP - Silnoproudé in..." sheetId="6" r:id="rId6"/>
    <sheet name="043 - SV - Svítidla" sheetId="7" r:id="rId7"/>
    <sheet name="151 - CCTV Kamerový systém" sheetId="8" r:id="rId8"/>
    <sheet name="152 - PZTS Poplachový zab..." sheetId="9" r:id="rId9"/>
    <sheet name="153 - SK Strukturovaná ka..." sheetId="10" r:id="rId10"/>
    <sheet name="154 - STA Společná televi..." sheetId="11" r:id="rId11"/>
    <sheet name="155 - KT Kabelové trasy s..." sheetId="12" r:id="rId12"/>
    <sheet name="251 - EPS Elektrická požá..." sheetId="13" r:id="rId13"/>
    <sheet name="252 - KT Kabelové trasy s..." sheetId="14" r:id="rId14"/>
    <sheet name="351 - EKV Elektronická ko..." sheetId="15" r:id="rId15"/>
    <sheet name="352 - KT Kabelové trasy s..." sheetId="16" r:id="rId16"/>
    <sheet name="008 - D.1.4 Vzduchotechnika" sheetId="17" r:id="rId17"/>
    <sheet name="009 - Vedlejší rozpočtové..." sheetId="18" r:id="rId18"/>
    <sheet name="Seznam figur" sheetId="19" r:id="rId19"/>
  </sheets>
  <definedNames>
    <definedName name="_xlnm._FilterDatabase" localSheetId="1" hidden="1">'001 - D.1.1 Architektonic...'!$C$134:$K$1164</definedName>
    <definedName name="_xlnm._FilterDatabase" localSheetId="2" hidden="1">'002 - D.1 Zdravotnětechni...'!$C$130:$K$301</definedName>
    <definedName name="_xlnm._FilterDatabase" localSheetId="3" hidden="1">'003 - D.1.4 Vytápění'!$C$122:$K$153</definedName>
    <definedName name="_xlnm._FilterDatabase" localSheetId="16" hidden="1">'008 - D.1.4 Vzduchotechnika'!$C$119:$K$245</definedName>
    <definedName name="_xlnm._FilterDatabase" localSheetId="17" hidden="1">'009 - Vedlejší rozpočtové...'!$C$121:$K$144</definedName>
    <definedName name="_xlnm._FilterDatabase" localSheetId="4" hidden="1">'041 - KT - Kabelové trasy'!$C$123:$K$173</definedName>
    <definedName name="_xlnm._FilterDatabase" localSheetId="5" hidden="1">'042 - SP - Silnoproudé in...'!$C$124:$K$175</definedName>
    <definedName name="_xlnm._FilterDatabase" localSheetId="6" hidden="1">'043 - SV - Svítidla'!$C$122:$K$147</definedName>
    <definedName name="_xlnm._FilterDatabase" localSheetId="7" hidden="1">'151 - CCTV Kamerový systém'!$C$127:$K$150</definedName>
    <definedName name="_xlnm._FilterDatabase" localSheetId="8" hidden="1">'152 - PZTS Poplachový zab...'!$C$127:$K$155</definedName>
    <definedName name="_xlnm._FilterDatabase" localSheetId="9" hidden="1">'153 - SK Strukturovaná ka...'!$C$127:$K$151</definedName>
    <definedName name="_xlnm._FilterDatabase" localSheetId="10" hidden="1">'154 - STA Společná televi...'!$C$127:$K$144</definedName>
    <definedName name="_xlnm._FilterDatabase" localSheetId="11" hidden="1">'155 - KT Kabelové trasy s...'!$C$127:$K$179</definedName>
    <definedName name="_xlnm._FilterDatabase" localSheetId="12" hidden="1">'251 - EPS Elektrická požá...'!$C$128:$K$203</definedName>
    <definedName name="_xlnm._FilterDatabase" localSheetId="13" hidden="1">'252 - KT Kabelové trasy s...'!$C$126:$K$160</definedName>
    <definedName name="_xlnm._FilterDatabase" localSheetId="14" hidden="1">'351 - EKV Elektronická ko...'!$C$127:$K$154</definedName>
    <definedName name="_xlnm._FilterDatabase" localSheetId="15" hidden="1">'352 - KT Kabelové trasy s...'!$C$126:$K$165</definedName>
    <definedName name="_xlnm.Print_Area" localSheetId="1">'001 - D.1.1 Architektonic...'!$C$4:$J$76,'001 - D.1.1 Architektonic...'!$C$82:$J$116,'001 - D.1.1 Architektonic...'!$C$122:$K$1164</definedName>
    <definedName name="_xlnm.Print_Area" localSheetId="2">'002 - D.1 Zdravotnětechni...'!$C$4:$J$76,'002 - D.1 Zdravotnětechni...'!$C$82:$J$112,'002 - D.1 Zdravotnětechni...'!$C$118:$K$301</definedName>
    <definedName name="_xlnm.Print_Area" localSheetId="3">'003 - D.1.4 Vytápění'!$C$4:$J$76,'003 - D.1.4 Vytápění'!$C$82:$J$104,'003 - D.1.4 Vytápění'!$C$110:$K$153</definedName>
    <definedName name="_xlnm.Print_Area" localSheetId="16">'008 - D.1.4 Vzduchotechnika'!$C$4:$J$76,'008 - D.1.4 Vzduchotechnika'!$C$82:$J$101,'008 - D.1.4 Vzduchotechnika'!$C$107:$K$245</definedName>
    <definedName name="_xlnm.Print_Area" localSheetId="17">'009 - Vedlejší rozpočtové...'!$C$4:$J$76,'009 - Vedlejší rozpočtové...'!$C$82:$J$103,'009 - Vedlejší rozpočtové...'!$C$109:$K$144</definedName>
    <definedName name="_xlnm.Print_Area" localSheetId="4">'041 - KT - Kabelové trasy'!$C$4:$J$76,'041 - KT - Kabelové trasy'!$C$82:$J$103,'041 - KT - Kabelové trasy'!$C$109:$K$173</definedName>
    <definedName name="_xlnm.Print_Area" localSheetId="5">'042 - SP - Silnoproudé in...'!$C$4:$J$76,'042 - SP - Silnoproudé in...'!$C$82:$J$104,'042 - SP - Silnoproudé in...'!$C$110:$K$175</definedName>
    <definedName name="_xlnm.Print_Area" localSheetId="6">'043 - SV - Svítidla'!$C$4:$J$76,'043 - SV - Svítidla'!$C$82:$J$102,'043 - SV - Svítidla'!$C$108:$K$147</definedName>
    <definedName name="_xlnm.Print_Area" localSheetId="7">'151 - CCTV Kamerový systém'!$C$4:$J$76,'151 - CCTV Kamerový systém'!$C$82:$J$105,'151 - CCTV Kamerový systém'!$C$111:$K$150</definedName>
    <definedName name="_xlnm.Print_Area" localSheetId="8">'152 - PZTS Poplachový zab...'!$C$4:$J$76,'152 - PZTS Poplachový zab...'!$C$82:$J$105,'152 - PZTS Poplachový zab...'!$C$111:$K$155</definedName>
    <definedName name="_xlnm.Print_Area" localSheetId="9">'153 - SK Strukturovaná ka...'!$C$4:$J$76,'153 - SK Strukturovaná ka...'!$C$82:$J$105,'153 - SK Strukturovaná ka...'!$C$111:$K$151</definedName>
    <definedName name="_xlnm.Print_Area" localSheetId="10">'154 - STA Společná televi...'!$C$4:$J$76,'154 - STA Společná televi...'!$C$82:$J$105,'154 - STA Společná televi...'!$C$111:$K$144</definedName>
    <definedName name="_xlnm.Print_Area" localSheetId="11">'155 - KT Kabelové trasy s...'!$C$4:$J$76,'155 - KT Kabelové trasy s...'!$C$82:$J$105,'155 - KT Kabelové trasy s...'!$C$111:$K$179</definedName>
    <definedName name="_xlnm.Print_Area" localSheetId="12">'251 - EPS Elektrická požá...'!$C$4:$J$76,'251 - EPS Elektrická požá...'!$C$82:$J$106,'251 - EPS Elektrická požá...'!$C$112:$K$203</definedName>
    <definedName name="_xlnm.Print_Area" localSheetId="13">'252 - KT Kabelové trasy s...'!$C$4:$J$76,'252 - KT Kabelové trasy s...'!$C$82:$J$104,'252 - KT Kabelové trasy s...'!$C$110:$K$160</definedName>
    <definedName name="_xlnm.Print_Area" localSheetId="14">'351 - EKV Elektronická ko...'!$C$4:$J$76,'351 - EKV Elektronická ko...'!$C$82:$J$105,'351 - EKV Elektronická ko...'!$C$111:$K$154</definedName>
    <definedName name="_xlnm.Print_Area" localSheetId="15">'352 - KT Kabelové trasy s...'!$C$4:$J$76,'352 - KT Kabelové trasy s...'!$C$82:$J$104,'352 - KT Kabelové trasy s...'!$C$110:$K$165</definedName>
    <definedName name="_xlnm.Print_Area" localSheetId="0">'Rekapitulace stavby'!$D$4:$AO$76,'Rekapitulace stavby'!$C$82:$AQ$117</definedName>
    <definedName name="_xlnm.Print_Area" localSheetId="18">'Seznam figur'!$C$4:$G$93</definedName>
    <definedName name="_xlnm.Print_Titles" localSheetId="0">'Rekapitulace stavby'!$92:$92</definedName>
    <definedName name="_xlnm.Print_Titles" localSheetId="1">'001 - D.1.1 Architektonic...'!$134:$134</definedName>
    <definedName name="_xlnm.Print_Titles" localSheetId="2">'002 - D.1 Zdravotnětechni...'!$130:$130</definedName>
    <definedName name="_xlnm.Print_Titles" localSheetId="3">'003 - D.1.4 Vytápění'!$122:$122</definedName>
    <definedName name="_xlnm.Print_Titles" localSheetId="4">'041 - KT - Kabelové trasy'!$123:$123</definedName>
    <definedName name="_xlnm.Print_Titles" localSheetId="5">'042 - SP - Silnoproudé in...'!$124:$124</definedName>
    <definedName name="_xlnm.Print_Titles" localSheetId="6">'043 - SV - Svítidla'!$122:$122</definedName>
    <definedName name="_xlnm.Print_Titles" localSheetId="7">'151 - CCTV Kamerový systém'!$127:$127</definedName>
    <definedName name="_xlnm.Print_Titles" localSheetId="8">'152 - PZTS Poplachový zab...'!$127:$127</definedName>
    <definedName name="_xlnm.Print_Titles" localSheetId="9">'153 - SK Strukturovaná ka...'!$127:$127</definedName>
    <definedName name="_xlnm.Print_Titles" localSheetId="10">'154 - STA Společná televi...'!$127:$127</definedName>
    <definedName name="_xlnm.Print_Titles" localSheetId="11">'155 - KT Kabelové trasy s...'!$127:$127</definedName>
    <definedName name="_xlnm.Print_Titles" localSheetId="12">'251 - EPS Elektrická požá...'!$128:$128</definedName>
    <definedName name="_xlnm.Print_Titles" localSheetId="13">'252 - KT Kabelové trasy s...'!$126:$126</definedName>
    <definedName name="_xlnm.Print_Titles" localSheetId="14">'351 - EKV Elektronická ko...'!$127:$127</definedName>
    <definedName name="_xlnm.Print_Titles" localSheetId="15">'352 - KT Kabelové trasy s...'!$126:$126</definedName>
    <definedName name="_xlnm.Print_Titles" localSheetId="16">'008 - D.1.4 Vzduchotechnika'!$119:$119</definedName>
    <definedName name="_xlnm.Print_Titles" localSheetId="17">'009 - Vedlejší rozpočtové...'!$121:$121</definedName>
    <definedName name="_xlnm.Print_Titles" localSheetId="18">'Seznam figur'!$9:$9</definedName>
  </definedNames>
  <calcPr calcId="162913"/>
</workbook>
</file>

<file path=xl/sharedStrings.xml><?xml version="1.0" encoding="utf-8"?>
<sst xmlns="http://schemas.openxmlformats.org/spreadsheetml/2006/main" count="24203" uniqueCount="3381">
  <si>
    <t>Export Komplet</t>
  </si>
  <si>
    <t/>
  </si>
  <si>
    <t>2.0</t>
  </si>
  <si>
    <t>False</t>
  </si>
  <si>
    <t>{610103a5-8474-44e9-a449-558773c8d5d7}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</si>
  <si>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</si>
  <si>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</si>
  <si>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</si>
  <si>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</si>
  <si>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</si>
  <si>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</si>
  <si>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</si>
  <si>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</si>
  <si>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</si>
  <si>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BP1120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</si>
  <si>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</si>
  <si>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</si>
  <si>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Dům sociálních služeb-stavební úpravy 1.NP</t>
  </si>
  <si>
    <t>KSO:</t>
  </si>
  <si>
    <t>CC-CZ:</t>
  </si>
  <si>
    <t>Místo:</t>
  </si>
  <si>
    <t>Valašské Meziříčí</t>
  </si>
  <si>
    <t>Datum:</t>
  </si>
  <si>
    <t>2. 11. 2023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</si>
  <si>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</si>
  <si>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</si>
  <si>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</si>
  <si>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</si>
  <si>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</si>
  <si>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</si>
  <si>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</si>
  <si>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BP projekt,s.r.o.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</si>
  <si>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</si>
  <si>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</si>
  <si>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</si>
  <si>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</si>
  <si>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</si>
  <si>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</si>
  <si>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</si>
  <si>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</si>
  <si>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</si>
  <si>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</si>
  <si>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</si>
  <si>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</si>
  <si>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</si>
  <si>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</si>
  <si>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</si>
  <si>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</si>
  <si>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</si>
  <si>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</si>
  <si>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</si>
  <si>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</si>
  <si>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</si>
  <si>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</si>
  <si>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</si>
  <si>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</si>
  <si>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</si>
  <si>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</si>
  <si>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</si>
  <si>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</si>
  <si>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</si>
  <si>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</si>
  <si>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</si>
  <si>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</si>
  <si>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</si>
  <si>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</si>
  <si>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</si>
  <si>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</si>
  <si>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</si>
  <si>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</si>
  <si>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</si>
  <si>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</si>
  <si>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</si>
  <si>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</si>
  <si>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</si>
  <si>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</si>
  <si>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</si>
  <si>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</si>
  <si>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</si>
  <si>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</si>
  <si>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</si>
  <si>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</si>
  <si>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D.1.1 Architektonicko-stavební řešení,D.1.2 Stavebně konstrukční řešení</t>
  </si>
  <si>
    <t>STA</t>
  </si>
  <si>
    <t>1</t>
  </si>
  <si>
    <t>{15cfb586-a9af-4b04-8bee-b49bf5eae7d2}</t>
  </si>
  <si>
    <t>2</t>
  </si>
  <si>
    <t>002</t>
  </si>
  <si>
    <t>D.1 Zdravotnětechnická instalace</t>
  </si>
  <si>
    <t>{5f905b42-6861-4d31-9431-e4c2816db8f7}</t>
  </si>
  <si>
    <t>003</t>
  </si>
  <si>
    <t>D.1.4 Vytápění</t>
  </si>
  <si>
    <t>{03fe5158-b863-4b77-af4b-407a6447e711}</t>
  </si>
  <si>
    <t>004</t>
  </si>
  <si>
    <t>D.1.4 Silnoproudá elektronika</t>
  </si>
  <si>
    <t>{42a45d1a-1927-49e4-a23c-3acce2524068}</t>
  </si>
  <si>
    <t>041</t>
  </si>
  <si>
    <t>KT - Kabelové trasy</t>
  </si>
  <si>
    <t>Soupis</t>
  </si>
  <si>
    <t>{a59df818-5a7d-48b1-b561-1fa95c7225de}</t>
  </si>
  <si>
    <t>042</t>
  </si>
  <si>
    <t>SP - Silnoproudé instalace</t>
  </si>
  <si>
    <t>{1188e5e8-39a9-4fc9-bd72-a19cf5aef9f9}</t>
  </si>
  <si>
    <t>043</t>
  </si>
  <si>
    <t>SV - Svítidla</t>
  </si>
  <si>
    <t>{fec9a215-594f-4239-b2de-1de065e76c16}</t>
  </si>
  <si>
    <t>005</t>
  </si>
  <si>
    <t>D.1.4 Elektronické komunikace</t>
  </si>
  <si>
    <t>{c7e1f075-508f-4746-b864-5f241a9218c3}</t>
  </si>
  <si>
    <t>051</t>
  </si>
  <si>
    <t>Elektronické komunikace SLP</t>
  </si>
  <si>
    <t>{f1f0713a-94f9-430b-91d7-c500b8b8b3c6}</t>
  </si>
  <si>
    <t>151</t>
  </si>
  <si>
    <t>CCTV Kamerový systém</t>
  </si>
  <si>
    <t>3</t>
  </si>
  <si>
    <t>{b80fdc90-c961-4b04-bb04-e573e3bd60d1}</t>
  </si>
  <si>
    <t>152</t>
  </si>
  <si>
    <t>PZTS Poplachový zabezpečovací a tísňový systém</t>
  </si>
  <si>
    <t>{81f1de4a-221c-4e43-b205-4d52c386a5b9}</t>
  </si>
  <si>
    <t>153</t>
  </si>
  <si>
    <t>SK Strukturovaná kabeláž</t>
  </si>
  <si>
    <t>{058bebb2-06b6-4d29-a7f4-5d4b26e49744}</t>
  </si>
  <si>
    <t>154</t>
  </si>
  <si>
    <t>STA Společná televizní anténa</t>
  </si>
  <si>
    <t>{4a4a44a7-2220-4908-84d3-85eedb56387a}</t>
  </si>
  <si>
    <t>155</t>
  </si>
  <si>
    <t>KT Kabelové trasy slaboproudých rozvodů</t>
  </si>
  <si>
    <t>{6c15dfdc-11b8-4e7f-bf55-82fb575853ba}</t>
  </si>
  <si>
    <t>052</t>
  </si>
  <si>
    <t>EPS Elektrická požární signalizace</t>
  </si>
  <si>
    <t>{25b72f92-9da8-4abe-8632-0bee62ae64ea}</t>
  </si>
  <si>
    <t>251</t>
  </si>
  <si>
    <t>{394fd1d3-e907-4dda-8b57-8cf9f998bce4}</t>
  </si>
  <si>
    <t>252</t>
  </si>
  <si>
    <t>{c58f3283-42a6-4dba-a9c7-5890d627f18e}</t>
  </si>
  <si>
    <t>053</t>
  </si>
  <si>
    <t>Elektronická kontrola vstupu</t>
  </si>
  <si>
    <t>{076132f0-9d3b-490a-a362-a037b5bc2d5c}</t>
  </si>
  <si>
    <t>351</t>
  </si>
  <si>
    <t>EKV Elektronická kontrola vstupu</t>
  </si>
  <si>
    <t>{3a2d7eba-d3db-4c1d-b9da-33ab3d912e91}</t>
  </si>
  <si>
    <t>352</t>
  </si>
  <si>
    <t>{ab5f3f86-cd37-450b-817d-e553b5231975}</t>
  </si>
  <si>
    <t>008</t>
  </si>
  <si>
    <t>D.1.4 Vzduchotechnika</t>
  </si>
  <si>
    <t>{d6a68cd1-c52f-4a15-8b54-c90e7e72fbec}</t>
  </si>
  <si>
    <t>009</t>
  </si>
  <si>
    <t>Vedlejší rozpočtové náklady</t>
  </si>
  <si>
    <t>{64d66821-5c50-4d18-a9c0-99a1025f3086}</t>
  </si>
  <si>
    <t>a1</t>
  </si>
  <si>
    <t>295,59</t>
  </si>
  <si>
    <t>b1</t>
  </si>
  <si>
    <t>54,26</t>
  </si>
  <si>
    <t>KRYCÍ LIST SOUPISU PRACÍ</t>
  </si>
  <si>
    <t>n</t>
  </si>
  <si>
    <t>43,032</t>
  </si>
  <si>
    <t>ob1</t>
  </si>
  <si>
    <t>183,793</t>
  </si>
  <si>
    <t>Objekt:</t>
  </si>
  <si>
    <t>001 - D.1.1 Architektonicko-stavební řešení,D.1.2 Stavebně konstrukční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</si>
  <si>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</si>
  <si>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</si>
  <si>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</si>
  <si>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</si>
  <si>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</si>
  <si>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</si>
  <si>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</si>
  <si>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</si>
  <si>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</si>
  <si>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</si>
  <si>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</si>
  <si>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</si>
  <si>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</si>
  <si>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</si>
  <si>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</si>
  <si>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</si>
  <si>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</si>
  <si>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</si>
  <si>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</si>
  <si>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</si>
  <si>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</si>
  <si>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</si>
  <si>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</si>
  <si>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</si>
  <si>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</si>
  <si>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</si>
  <si>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</si>
  <si>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</si>
  <si>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</si>
  <si>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</si>
  <si>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</si>
  <si>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</si>
  <si>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</si>
  <si>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</si>
  <si>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</si>
  <si>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</si>
  <si>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</si>
  <si>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</si>
  <si>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</si>
  <si>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</si>
  <si>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</si>
  <si>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</si>
  <si>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310237261</t>
  </si>
  <si>
    <t>Zazdívka otvorů pl přes 0,09 do 0,25 m2 ve zdivu nadzákladovém cihlami pálenými tl přes 450 do 600 mm</t>
  </si>
  <si>
    <t>kus</t>
  </si>
  <si>
    <t>CS ÚRS 2023 02</t>
  </si>
  <si>
    <t>4</t>
  </si>
  <si>
    <t>-814361174</t>
  </si>
  <si>
    <t>VV</t>
  </si>
  <si>
    <t>"1.PP"     2</t>
  </si>
  <si>
    <t>"2.NP m.č.2.47"   1</t>
  </si>
  <si>
    <t>Součet</t>
  </si>
  <si>
    <t>310239211</t>
  </si>
  <si>
    <t>Zazdívka otvorů pl přes 1 do 4 m2 ve zdivu nadzákladovém cihlami pálenými na MVC</t>
  </si>
  <si>
    <t>m3</t>
  </si>
  <si>
    <t>-1991645127</t>
  </si>
  <si>
    <t>1.NP v.č.-10/19,11/2</t>
  </si>
  <si>
    <t>2,5*2,1*0,5</t>
  </si>
  <si>
    <t>2,8*1,7*0,5</t>
  </si>
  <si>
    <t>1,63*2,1*0,5</t>
  </si>
  <si>
    <t>(1,3+1,1)*0,5*2,0*0,6*2</t>
  </si>
  <si>
    <t>317234410</t>
  </si>
  <si>
    <t>Vyzdívka mezi nosníky z cihel pálených na MC</t>
  </si>
  <si>
    <t>-1311682221</t>
  </si>
  <si>
    <t>1.NP</t>
  </si>
  <si>
    <t>1,45*0,1*0,6</t>
  </si>
  <si>
    <t>v.č.-11/2 překlady nad dveřmi</t>
  </si>
  <si>
    <t>1,6*0,49*0,1*2</t>
  </si>
  <si>
    <t>1,4*0,49*0,1</t>
  </si>
  <si>
    <t>(1,8+1,4)*0,5*0,49*0,1*2</t>
  </si>
  <si>
    <t>(2,0+1,6)*0,5*0,6*0,1*4</t>
  </si>
  <si>
    <t>317944321</t>
  </si>
  <si>
    <t>Válcované nosníky do č.12 dodatečně osazované do připravených otvorů</t>
  </si>
  <si>
    <t>t</t>
  </si>
  <si>
    <t>-2107982971</t>
  </si>
  <si>
    <t>69*0,001</t>
  </si>
  <si>
    <t>2.NP</t>
  </si>
  <si>
    <t>17,0*0,001</t>
  </si>
  <si>
    <t>4.NP</t>
  </si>
  <si>
    <t>42*0,001</t>
  </si>
  <si>
    <t>Mezisoučet</t>
  </si>
  <si>
    <t>606,0*0,001</t>
  </si>
  <si>
    <t>5</t>
  </si>
  <si>
    <t>340239211</t>
  </si>
  <si>
    <t>Zazdívka otvorů v příčkách nebo stěnách pl přes 1 do 4 m2 cihlami plnými tl do 100 mm</t>
  </si>
  <si>
    <t>m2</t>
  </si>
  <si>
    <t>-42074766</t>
  </si>
  <si>
    <t>1,0*2,1*2</t>
  </si>
  <si>
    <t>1,5*2,1</t>
  </si>
  <si>
    <t>6</t>
  </si>
  <si>
    <t>342291121</t>
  </si>
  <si>
    <t>Ukotvení příček k cihelným konstrukcím plochými kotvami</t>
  </si>
  <si>
    <t>m</t>
  </si>
  <si>
    <t>-1470529367</t>
  </si>
  <si>
    <t>3,8*13</t>
  </si>
  <si>
    <t>4,0*14</t>
  </si>
  <si>
    <t>4,12*2</t>
  </si>
  <si>
    <t>7</t>
  </si>
  <si>
    <t>346244381</t>
  </si>
  <si>
    <t>Plentování jednostranné v do 200 mm válcovaných nosníků cihlami</t>
  </si>
  <si>
    <t>1548537025</t>
  </si>
  <si>
    <t>1,45*0,15*2*2</t>
  </si>
  <si>
    <t>0,65*0,1*2</t>
  </si>
  <si>
    <t>1,1*0,1*2</t>
  </si>
  <si>
    <t>0,9*0,1*2</t>
  </si>
  <si>
    <t>(1,4*2+1,4+1,6*2*2+1,8+2,0+1,7)*0,15</t>
  </si>
  <si>
    <t>(2,0+1,6)*4*0,15</t>
  </si>
  <si>
    <t>8</t>
  </si>
  <si>
    <t>346272256</t>
  </si>
  <si>
    <t>Přizdívka z pórobetonových tvárnic tl 150 mm</t>
  </si>
  <si>
    <t>-435538035</t>
  </si>
  <si>
    <t>v sociálkách</t>
  </si>
  <si>
    <t>1,0*1,4*2</t>
  </si>
  <si>
    <t>9</t>
  </si>
  <si>
    <t>349231821</t>
  </si>
  <si>
    <t>Přizdívka ostění s ozubem z cihel tl přes 150 do 300 mm</t>
  </si>
  <si>
    <t>-417050365</t>
  </si>
  <si>
    <t>0,6*2,1</t>
  </si>
  <si>
    <t>Vodorovné konstrukce</t>
  </si>
  <si>
    <t>10</t>
  </si>
  <si>
    <t>411388531</t>
  </si>
  <si>
    <t>Zabetonování otvorů pl do 1 m2 ve stropech</t>
  </si>
  <si>
    <t>1770091866</t>
  </si>
  <si>
    <t>1.PP</t>
  </si>
  <si>
    <t>odk.12  posun potrubí</t>
  </si>
  <si>
    <t>0,3*0,3*0,41</t>
  </si>
  <si>
    <t>0,3*(0,255+0,8)*0,41</t>
  </si>
  <si>
    <t>11</t>
  </si>
  <si>
    <t>413232221</t>
  </si>
  <si>
    <t>Zazdívka zhlaví válcovaných nosníků v přes 150 do 300 mm</t>
  </si>
  <si>
    <t>-1683900597</t>
  </si>
  <si>
    <t>413941123</t>
  </si>
  <si>
    <t>Osazování ocelových válcovaných nosníků stropů I, IE, U, UE nebo L č. 14 až 22 nebo výšky přes 120 do 220 mm</t>
  </si>
  <si>
    <t>-328191683</t>
  </si>
  <si>
    <t>v.č.-11/4 podepření stropů kolem prostupů</t>
  </si>
  <si>
    <t>68,8*0,001*1,1</t>
  </si>
  <si>
    <t>13</t>
  </si>
  <si>
    <t>M</t>
  </si>
  <si>
    <t>13010750</t>
  </si>
  <si>
    <t>ocel profilová jakost S235JR (11 375) průřez IPE 180</t>
  </si>
  <si>
    <t>-1659146367</t>
  </si>
  <si>
    <t>0,076*1,08 'Přepočtené koeficientem množství</t>
  </si>
  <si>
    <t>14</t>
  </si>
  <si>
    <t>413941125</t>
  </si>
  <si>
    <t>Osazování ocelových válcovaných nosníků stropů I, IE, U, UE nebo L č. 24 a výše nebo výšky přes 220 mm</t>
  </si>
  <si>
    <t>1744617455</t>
  </si>
  <si>
    <t>488,1*0,001*1,1</t>
  </si>
  <si>
    <t>15</t>
  </si>
  <si>
    <t>13010756</t>
  </si>
  <si>
    <t>ocel profilová jakost S235JR (11 375) průřez IPE 240</t>
  </si>
  <si>
    <t>-994784828</t>
  </si>
  <si>
    <t>0,537*1,08 'Přepočtené koeficientem množství</t>
  </si>
  <si>
    <t>Úpravy povrchů, podlahy a osazování výplní</t>
  </si>
  <si>
    <t>16</t>
  </si>
  <si>
    <t>612131100</t>
  </si>
  <si>
    <t>Vápenný postřik vnitřních stěn nanášený ručně</t>
  </si>
  <si>
    <t>222936253</t>
  </si>
  <si>
    <t>205</t>
  </si>
  <si>
    <t>612131101</t>
  </si>
  <si>
    <t>Cementový postřik vnitřních stěn nanášený celoplošně ručně</t>
  </si>
  <si>
    <t>1348367330</t>
  </si>
  <si>
    <t>17</t>
  </si>
  <si>
    <t>612321141</t>
  </si>
  <si>
    <t>Vápenocementová omítka štuková dvouvrstvá vnitřních stěn nanášená ručně</t>
  </si>
  <si>
    <t>53400685</t>
  </si>
  <si>
    <t>m.č.1.04</t>
  </si>
  <si>
    <t>(32,645+2,12)*2*4,12</t>
  </si>
  <si>
    <t>-0,9*2,1</t>
  </si>
  <si>
    <t>-1,0*2,1*3</t>
  </si>
  <si>
    <t>-1,2*2,1*8</t>
  </si>
  <si>
    <t>-0,8*2,1</t>
  </si>
  <si>
    <t>-1,8*2,8</t>
  </si>
  <si>
    <t>(0,9+2,1*2)*0,5</t>
  </si>
  <si>
    <t>(1,0+2,1*2)*0,6*3</t>
  </si>
  <si>
    <t>(1,2+2,1*2)*0,6*8</t>
  </si>
  <si>
    <t>(0,8+2,1*2)*0,6</t>
  </si>
  <si>
    <t>m.č.1.07</t>
  </si>
  <si>
    <t>(2,3+4,45)*2*3,8</t>
  </si>
  <si>
    <t>-0,9*1,97-0,7*1,97</t>
  </si>
  <si>
    <t>-1,5*2,2</t>
  </si>
  <si>
    <t>m.č.1.08,1.09,1.10</t>
  </si>
  <si>
    <t>(2,22+4,45)*2*3,8</t>
  </si>
  <si>
    <t>-0,7*1,97</t>
  </si>
  <si>
    <t>-0,6*1,35*2</t>
  </si>
  <si>
    <t>m.č.1.11,1.12,1.13,1.14</t>
  </si>
  <si>
    <t>(3,215+4,03+0,4+0,4+4,38+5,0+4,45)*2*3,8</t>
  </si>
  <si>
    <t>-1,5*2,2*4</t>
  </si>
  <si>
    <t>(1,5+2,2)*2*0,5*5</t>
  </si>
  <si>
    <t>(0,6+1,35)*2*0,5*2</t>
  </si>
  <si>
    <t>m.č.1.19,1.37,1.41,1.42,1.43,1.44,1.45,1.46,1.48,1.49</t>
  </si>
  <si>
    <t>((6,29+3,44+3,44+6,24+5,725+3,58+40,0)*2+5,3)*4,0</t>
  </si>
  <si>
    <t>-1,2*2,1*5-1,0*2,1-0,8*2,1</t>
  </si>
  <si>
    <t>-1,15*2,15*9</t>
  </si>
  <si>
    <t>(1,15+2,15)*2*0,5*9</t>
  </si>
  <si>
    <t>m.č.1.47</t>
  </si>
  <si>
    <t>(2,52*2+2,12)*4,12</t>
  </si>
  <si>
    <t>-1,1*2,8</t>
  </si>
  <si>
    <t>-1,8*3,25</t>
  </si>
  <si>
    <t>(1,1+2,8*2)*0,9</t>
  </si>
  <si>
    <t>202</t>
  </si>
  <si>
    <t>612321191</t>
  </si>
  <si>
    <t>Příplatek k vápenocementové omítce vnitřních stěn za každých dalších 5 mm tloušťky ručně</t>
  </si>
  <si>
    <t>-2073807444</t>
  </si>
  <si>
    <t>18</t>
  </si>
  <si>
    <t>612325221</t>
  </si>
  <si>
    <t>Vápenocementová štuková omítka malých ploch do 0,09 m2 na stěnách</t>
  </si>
  <si>
    <t>-1265221136</t>
  </si>
  <si>
    <t>úpravy u prostupů</t>
  </si>
  <si>
    <t>"1.PP"  1*2</t>
  </si>
  <si>
    <t>(2+6+2+1+2+5)*2</t>
  </si>
  <si>
    <t>1*2</t>
  </si>
  <si>
    <t>3*2</t>
  </si>
  <si>
    <t>19</t>
  </si>
  <si>
    <t>612325222</t>
  </si>
  <si>
    <t>Vápenocementová štuková omítka malých ploch přes 0,09 do 0,25 m2 na stěnách</t>
  </si>
  <si>
    <t>-1259150091</t>
  </si>
  <si>
    <t>2*2</t>
  </si>
  <si>
    <t>20</t>
  </si>
  <si>
    <t>612325302</t>
  </si>
  <si>
    <t>Vápenocementová štuková omítka ostění nebo nadpraží</t>
  </si>
  <si>
    <t>401009177</t>
  </si>
  <si>
    <t>(1,0+2,0*2)*0,15</t>
  </si>
  <si>
    <t>(1,0+2,1*2)*0,49*2</t>
  </si>
  <si>
    <t>(1,2+2,1*2)*0,49*3</t>
  </si>
  <si>
    <t>(1,0+2,1*2)*0,6</t>
  </si>
  <si>
    <t>(1,2+2,1*2)*0,6*5</t>
  </si>
  <si>
    <t>(1,8+2,8*2)*0,15</t>
  </si>
  <si>
    <t>203</t>
  </si>
  <si>
    <t>612331121</t>
  </si>
  <si>
    <t>Cementová omítka hladká jednovrstvá vnitřních stěn nanášená ručně</t>
  </si>
  <si>
    <t>2109624209</t>
  </si>
  <si>
    <t>204</t>
  </si>
  <si>
    <t>612331191</t>
  </si>
  <si>
    <t>Příplatek k cementové omítce vnitřních stěn za každých dalších 5 mm tloušťky ručně</t>
  </si>
  <si>
    <t>-23054252</t>
  </si>
  <si>
    <t>619996127</t>
  </si>
  <si>
    <t>Ochrana svislých ploch obedněním z OSB desek</t>
  </si>
  <si>
    <t>-289765719</t>
  </si>
  <si>
    <t>1.NP v.č.-10/11 odk.O/03</t>
  </si>
  <si>
    <t>1,8*4,1</t>
  </si>
  <si>
    <t>1,4*4,1</t>
  </si>
  <si>
    <t>206</t>
  </si>
  <si>
    <t>619996145</t>
  </si>
  <si>
    <t>Ochrana konstrukcí nebo samostatných prvků obalením geotextilií</t>
  </si>
  <si>
    <t>1421152490</t>
  </si>
  <si>
    <t>ochrana pro 2.NP,3.NP,4.NP</t>
  </si>
  <si>
    <t>100</t>
  </si>
  <si>
    <t>22</t>
  </si>
  <si>
    <t>632441112</t>
  </si>
  <si>
    <t>Potěr anhydritový samonivelační tl přes 20 do 30 mm ze suchých směsí</t>
  </si>
  <si>
    <t>-2065131182</t>
  </si>
  <si>
    <t>23</t>
  </si>
  <si>
    <t>642942611</t>
  </si>
  <si>
    <t>Osazování zárubní nebo rámů dveřních kovových do 2,5 m2 na montážní pěnu</t>
  </si>
  <si>
    <t>1183496550</t>
  </si>
  <si>
    <t>T/02,T/04</t>
  </si>
  <si>
    <t>1+1</t>
  </si>
  <si>
    <t>"T/04"   1</t>
  </si>
  <si>
    <t>24</t>
  </si>
  <si>
    <t>55331489</t>
  </si>
  <si>
    <t>zárubeň jednokřídlá ocelová pro zdění tl stěny 110-150mm rozměru 1100/1970, 2100mm</t>
  </si>
  <si>
    <t>-2089801577</t>
  </si>
  <si>
    <t>25</t>
  </si>
  <si>
    <t>55331488</t>
  </si>
  <si>
    <t>zárubeň jednokřídlá ocelová pro zdění tl stěny 110-150mm rozměru 900/1970, 2100mm</t>
  </si>
  <si>
    <t>1361566043</t>
  </si>
  <si>
    <t>26</t>
  </si>
  <si>
    <t>55331487</t>
  </si>
  <si>
    <t>zárubeň jednokřídlá ocelová pro zdění tl stěny 110-150mm rozměru 800/1970, 2100mm</t>
  </si>
  <si>
    <t>1341921551</t>
  </si>
  <si>
    <t>Ostatní konstrukce a práce, bourání</t>
  </si>
  <si>
    <t>27</t>
  </si>
  <si>
    <t>949101112</t>
  </si>
  <si>
    <t>Lešení pomocné pro objekty pozemních staveb s lešeňovou podlahou v přes 1,9 do 3,5 m zatížení do 150 kg/m2</t>
  </si>
  <si>
    <t>-1910777940</t>
  </si>
  <si>
    <t>28</t>
  </si>
  <si>
    <t>952901111</t>
  </si>
  <si>
    <t>Vyčištění budov bytové a občanské výstavby při výšce podlaží do 4 m</t>
  </si>
  <si>
    <t>-50525859</t>
  </si>
  <si>
    <t>a1+b1+50</t>
  </si>
  <si>
    <t>29</t>
  </si>
  <si>
    <t>95331R001</t>
  </si>
  <si>
    <t>Tlumící podložky z izolačních korkových desek tl 10 mm osazení+dodávka</t>
  </si>
  <si>
    <t>-1145647166</t>
  </si>
  <si>
    <t>roznášecí rám pro VZT v.č.-11/3</t>
  </si>
  <si>
    <t>0,5*1,0</t>
  </si>
  <si>
    <t>30</t>
  </si>
  <si>
    <t>953961214</t>
  </si>
  <si>
    <t>Kotvy chemickou patronou M 16 hl 125 mm do betonu, ŽB nebo kamene s vyvrtáním otvoru</t>
  </si>
  <si>
    <t>-990992872</t>
  </si>
  <si>
    <t>"K1"   4*6</t>
  </si>
  <si>
    <t>"K2"   4*3</t>
  </si>
  <si>
    <t>31</t>
  </si>
  <si>
    <t>953965131</t>
  </si>
  <si>
    <t>Kotevní šroub pro chemické kotvy M 16 dl 190 mm</t>
  </si>
  <si>
    <t>848519489</t>
  </si>
  <si>
    <t>32</t>
  </si>
  <si>
    <t>953966111</t>
  </si>
  <si>
    <t>Lepení ochranného okopového samolepícího pásu na vyrovnaný podklad na stěnu, antibakteriální úprava.</t>
  </si>
  <si>
    <t>252736377</t>
  </si>
  <si>
    <t>"O/01"   44,5</t>
  </si>
  <si>
    <t>33</t>
  </si>
  <si>
    <t>28355003</t>
  </si>
  <si>
    <t>pás samolepící nárazový ochranný š 200mm, antibakteriální vinyl tl 2,5mm, textur povrch, Bs2d0, samolepící pásky, bez ftalátů</t>
  </si>
  <si>
    <t>1179173228</t>
  </si>
  <si>
    <t>44,5*1,1 'Přepočtené koeficientem množství</t>
  </si>
  <si>
    <t>34</t>
  </si>
  <si>
    <t>953966112</t>
  </si>
  <si>
    <t>Lepení ochranného rohového samolepícího profilu na vyrovnaný podklad na stěnu včetně ukončovacích systémových prvků, antibakteriální úprava.</t>
  </si>
  <si>
    <t>972386567</t>
  </si>
  <si>
    <t>"Z/09"   2,0*8</t>
  </si>
  <si>
    <t>35</t>
  </si>
  <si>
    <t>28342040</t>
  </si>
  <si>
    <t>profil ochranný rohový antibakteriální vinyl, do v 2m š křídla 53mm, úhel 80-150°, hrana duté jádro, Bs2d0, samolepící pásky</t>
  </si>
  <si>
    <t>-104855333</t>
  </si>
  <si>
    <t>16*1,1 'Přepočtené koeficientem množství</t>
  </si>
  <si>
    <t>36</t>
  </si>
  <si>
    <t>953966121</t>
  </si>
  <si>
    <t>Montáž ochranného madla a svodidla na stěnu pomocí hmoždinek včetně rohových a ukončovacích systémových profilů, antibakteriální úprava.</t>
  </si>
  <si>
    <t>-1782371335</t>
  </si>
  <si>
    <t>37</t>
  </si>
  <si>
    <t>55343051</t>
  </si>
  <si>
    <t>madlo a svodidlo ochranné, Al profil v 140mm, š 105mm, korpus vinyl, hladká povrch. úprava, tl 3mm, Bs2d0, antibakteriální spojky</t>
  </si>
  <si>
    <t>1559943664</t>
  </si>
  <si>
    <t>38</t>
  </si>
  <si>
    <t>962031132</t>
  </si>
  <si>
    <t>Bourání příček z cihel pálených na MVC tl do 100 mm</t>
  </si>
  <si>
    <t>850074131</t>
  </si>
  <si>
    <t>4,45*3,8</t>
  </si>
  <si>
    <t>(2,22+1,35)*3,8</t>
  </si>
  <si>
    <t>(2,75+1,75+0,1)*3,8</t>
  </si>
  <si>
    <t>3,86*4,0</t>
  </si>
  <si>
    <t>39</t>
  </si>
  <si>
    <t>962031133</t>
  </si>
  <si>
    <t>Bourání příček z cihel pálených na MVC tl do 150 mm</t>
  </si>
  <si>
    <t>125171502</t>
  </si>
  <si>
    <t>5,3*4,0*3</t>
  </si>
  <si>
    <t>2,12*4,12-1,8*2,8</t>
  </si>
  <si>
    <t>40</t>
  </si>
  <si>
    <t>962032230</t>
  </si>
  <si>
    <t>Bourání zdiva z cihel pálených nebo vápenopískových na MV nebo MVC do 1 m3</t>
  </si>
  <si>
    <t>672107051</t>
  </si>
  <si>
    <t>5,3*4,0*0,165*2</t>
  </si>
  <si>
    <t>5,3*4,0*0,175</t>
  </si>
  <si>
    <t>5,3*4,0*0,2</t>
  </si>
  <si>
    <t>1,5*4,0*0,165</t>
  </si>
  <si>
    <t>2,95*3,8*0,21</t>
  </si>
  <si>
    <t>(6,235+0,1+1,55)*2,8*0,5</t>
  </si>
  <si>
    <t>-(2,81*2,8+0,8*2,0)*0,5</t>
  </si>
  <si>
    <t>41</t>
  </si>
  <si>
    <t>965045112</t>
  </si>
  <si>
    <t>Bourání potěrů cementových nebo pískocementových tl do 50 mm pl do 4 m2</t>
  </si>
  <si>
    <t>1289375447</t>
  </si>
  <si>
    <t>1.NP odk.1 1.14,1.17-1.19</t>
  </si>
  <si>
    <t>7,85+1,15+3,42+1,57+2,8</t>
  </si>
  <si>
    <t>42</t>
  </si>
  <si>
    <t>966081121</t>
  </si>
  <si>
    <t>Bourání kontaktního zateplení malých ploch jednotlivě do 1,0 m2</t>
  </si>
  <si>
    <t>1333893908</t>
  </si>
  <si>
    <t>"VZT 12"   1</t>
  </si>
  <si>
    <t>"VZT 1"   1</t>
  </si>
  <si>
    <t>"VZT 2"   1</t>
  </si>
  <si>
    <t>43</t>
  </si>
  <si>
    <t>967031132</t>
  </si>
  <si>
    <t>Přisekání rovných ostění v cihelném zdivu na MV nebo MVC</t>
  </si>
  <si>
    <t>-1821239343</t>
  </si>
  <si>
    <t>44</t>
  </si>
  <si>
    <t>967031732</t>
  </si>
  <si>
    <t>Přisekání plošné zdiva z cihel pálených na MV nebo MVC tl do 100 mm</t>
  </si>
  <si>
    <t>1677429044</t>
  </si>
  <si>
    <t>ostění 1.NP</t>
  </si>
  <si>
    <t>2,1*0,6*2</t>
  </si>
  <si>
    <t>45</t>
  </si>
  <si>
    <t>967031733</t>
  </si>
  <si>
    <t>Přisekání plošné zdiva z cihel pálených na MV nebo MVC tl do 150 mm</t>
  </si>
  <si>
    <t>-830138010</t>
  </si>
  <si>
    <t>1.NP - přizdívky</t>
  </si>
  <si>
    <t>0,85*1,2</t>
  </si>
  <si>
    <t>2,75*1,2</t>
  </si>
  <si>
    <t>46</t>
  </si>
  <si>
    <t>967031734</t>
  </si>
  <si>
    <t>Přisekání plošné zdiva z cihel pálených na MV nebo MVC tl do 300 mm</t>
  </si>
  <si>
    <t>-136773340</t>
  </si>
  <si>
    <t>2,1*0,8*3</t>
  </si>
  <si>
    <t>2,1*0,6</t>
  </si>
  <si>
    <t>2,1*0,15*2</t>
  </si>
  <si>
    <t>47</t>
  </si>
  <si>
    <t>968072455</t>
  </si>
  <si>
    <t>Vybourání kovových dveřních zárubní pl do 2 m2</t>
  </si>
  <si>
    <t>-700010418</t>
  </si>
  <si>
    <t>0,6*1,97</t>
  </si>
  <si>
    <t>0,7*1,97*2</t>
  </si>
  <si>
    <t>0,8*1,97*(4+2+1+1)</t>
  </si>
  <si>
    <t>0,9*1,97*(1+7)</t>
  </si>
  <si>
    <t>48</t>
  </si>
  <si>
    <t>968072456</t>
  </si>
  <si>
    <t>Vybourání kovových dveřních zárubní pl přes 2 m2</t>
  </si>
  <si>
    <t>-1040347588</t>
  </si>
  <si>
    <t>1,8*2,8*2</t>
  </si>
  <si>
    <t>1,25*1,97</t>
  </si>
  <si>
    <t>49</t>
  </si>
  <si>
    <t>971033361</t>
  </si>
  <si>
    <t>Vybourání otvorů ve zdivu cihelném pl do 0,09 m2 na MVC nebo MV tl do 600 mm</t>
  </si>
  <si>
    <t>-2066608515</t>
  </si>
  <si>
    <t>"VZT 14"   1</t>
  </si>
  <si>
    <t>"VZT 2"     1</t>
  </si>
  <si>
    <t>50</t>
  </si>
  <si>
    <t>971033461</t>
  </si>
  <si>
    <t>Vybourání otvorů ve zdivu cihelném pl do 0,25 m2 na MVC nebo MV tl do 600 mm</t>
  </si>
  <si>
    <t>-467234569</t>
  </si>
  <si>
    <t>"VZT1"   2</t>
  </si>
  <si>
    <t>51</t>
  </si>
  <si>
    <t>971033381</t>
  </si>
  <si>
    <t>Vybourání otvorů ve zdivu cihelném pl do 0,09 m2 na MVC nebo MV tl do 900 mm</t>
  </si>
  <si>
    <t>1287555430</t>
  </si>
  <si>
    <t>"VZT 2"        1</t>
  </si>
  <si>
    <t>52</t>
  </si>
  <si>
    <t>971033541</t>
  </si>
  <si>
    <t>Vybourání otvorů ve zdivu cihelném pl do 1 m2 na MVC nebo MV tl do 300 mm</t>
  </si>
  <si>
    <t>-749327965</t>
  </si>
  <si>
    <t>"VZT 1"   0,73*0,6*0,3</t>
  </si>
  <si>
    <t>"VZT 2"   0,6*0,6*0,36</t>
  </si>
  <si>
    <t>53</t>
  </si>
  <si>
    <t>971033561</t>
  </si>
  <si>
    <t>Vybourání otvorů ve zdivu cihelném pl do 1 m2 na MVC nebo MV tl do 600 mm</t>
  </si>
  <si>
    <t>-511316532</t>
  </si>
  <si>
    <t>parapet proskl.stěny m.č.1.03</t>
  </si>
  <si>
    <t>2,0*0,45*0,49</t>
  </si>
  <si>
    <t>54</t>
  </si>
  <si>
    <t>971033621</t>
  </si>
  <si>
    <t>Vybourání otvorů ve zdivu cihelném pl do 4 m2 na MVC nebo MV tl do 100 mm</t>
  </si>
  <si>
    <t>-1065850940</t>
  </si>
  <si>
    <t>1,0*2,1</t>
  </si>
  <si>
    <t>55</t>
  </si>
  <si>
    <t>971033631</t>
  </si>
  <si>
    <t>Vybourání otvorů ve zdivu cihelném pl do 4 m2 na MVC nebo MV tl do 150 mm</t>
  </si>
  <si>
    <t>671543057</t>
  </si>
  <si>
    <t>1,0*2,02</t>
  </si>
  <si>
    <t>0,9*2,02</t>
  </si>
  <si>
    <t>0,8*2,02</t>
  </si>
  <si>
    <t>56</t>
  </si>
  <si>
    <t>972054141</t>
  </si>
  <si>
    <t>Vybourání otvorů v ŽB stropech nebo klenbách pl do 0,0225 m2 tl do 150 mm</t>
  </si>
  <si>
    <t>-679481829</t>
  </si>
  <si>
    <t>"ZTI 1"  1</t>
  </si>
  <si>
    <t>57</t>
  </si>
  <si>
    <t>972054341</t>
  </si>
  <si>
    <t>Vybourání otvorů v ŽB stropech nebo klenbách pl do 0,25 m2 tl do 150 mm</t>
  </si>
  <si>
    <t>1639337902</t>
  </si>
  <si>
    <t>"VZT 4"  2</t>
  </si>
  <si>
    <t>58</t>
  </si>
  <si>
    <t>972054491</t>
  </si>
  <si>
    <t>Vybourání otvorů v ŽB stropech nebo klenbách pl do 1 m2 tl přes 80 mm</t>
  </si>
  <si>
    <t>1546842793</t>
  </si>
  <si>
    <t>"VZT 1"  0,255*0,3*0,32</t>
  </si>
  <si>
    <t>"VZT 3"  0,3*0,3*0,51</t>
  </si>
  <si>
    <t>"VZT 13"   0,3*0,3*0,51*2</t>
  </si>
  <si>
    <t>"VZT 15"   0,28*0,28*0,5</t>
  </si>
  <si>
    <t>"VZT 1"   0,475*0,475*0,18*2</t>
  </si>
  <si>
    <t>3.NP</t>
  </si>
  <si>
    <t>59</t>
  </si>
  <si>
    <t>973031325</t>
  </si>
  <si>
    <t>Vysekání kapes ve zdivu cihelném na MV nebo MVC pl do 0,10 m2 hl do 300 mm</t>
  </si>
  <si>
    <t>579960929</t>
  </si>
  <si>
    <t>3*2+3*2</t>
  </si>
  <si>
    <t>60</t>
  </si>
  <si>
    <t>974031664</t>
  </si>
  <si>
    <t>Vysekání rýh ve zdivu cihelném pro vtahování nosníků hl do 150 mm v do 150 mm</t>
  </si>
  <si>
    <t>383213164</t>
  </si>
  <si>
    <t>1,45*4*2</t>
  </si>
  <si>
    <t>0,65*4</t>
  </si>
  <si>
    <t>1,1*2</t>
  </si>
  <si>
    <t>0,9*2</t>
  </si>
  <si>
    <t>1,4*5+1,6*18</t>
  </si>
  <si>
    <t>1,7*2+1,8+2,0*5</t>
  </si>
  <si>
    <t>61</t>
  </si>
  <si>
    <t>976071111.1</t>
  </si>
  <si>
    <t xml:space="preserve">Vybourání ochranných madel </t>
  </si>
  <si>
    <t>-2056270888</t>
  </si>
  <si>
    <t>(32,645+2,12)*2</t>
  </si>
  <si>
    <t>62</t>
  </si>
  <si>
    <t>977155118</t>
  </si>
  <si>
    <t>Jádrové vrty pod vodou do 13 m diamantovými korunkami do stavebních materiálů D přes 90 do 100 mm</t>
  </si>
  <si>
    <t>-78909145</t>
  </si>
  <si>
    <t>"VZT3"  0,3*1</t>
  </si>
  <si>
    <t>63</t>
  </si>
  <si>
    <t>977155122</t>
  </si>
  <si>
    <t>Jádrové vrty pod vodou do 13 m diamantovými korunkami do stavebních materiálů D přes 120 do 130 mm</t>
  </si>
  <si>
    <t>1874695479</t>
  </si>
  <si>
    <t>"VZT 12"   0,5</t>
  </si>
  <si>
    <t>64</t>
  </si>
  <si>
    <t>977155125</t>
  </si>
  <si>
    <t>Jádrové vrty pod vodou do 13 m diamantovými korunkami do stavebních materiálů D přes 180 do 200 mm</t>
  </si>
  <si>
    <t>714810860</t>
  </si>
  <si>
    <t>"VZT 11"   0,49</t>
  </si>
  <si>
    <t>65</t>
  </si>
  <si>
    <t>977155126</t>
  </si>
  <si>
    <t>Jádrové vrty pod vodou do 13 m diamantovými korunkami do stavebních materiálů D přes 200 do 225 mm</t>
  </si>
  <si>
    <t>-1651937190</t>
  </si>
  <si>
    <t>"VZT 4"   0,6*1</t>
  </si>
  <si>
    <t>"VZT 10"   0,49*1</t>
  </si>
  <si>
    <t>66</t>
  </si>
  <si>
    <t>977155127</t>
  </si>
  <si>
    <t>Jádrové vrty pod vodou do 13 m diamantovými korunkami do stavebních materiálů D přes 225 do 250 mm</t>
  </si>
  <si>
    <t>1811293926</t>
  </si>
  <si>
    <t>"VZT 3"   0,6*2</t>
  </si>
  <si>
    <t>"VZT 9"   0,49*1</t>
  </si>
  <si>
    <t>67</t>
  </si>
  <si>
    <t>977155128</t>
  </si>
  <si>
    <t>Jádrové vrty pod vodou do 13 m diamantovými korunkami do stavebních materiálů D přes 250 do 300 mm</t>
  </si>
  <si>
    <t>-1587373210</t>
  </si>
  <si>
    <t>"VZT 2"   0,6*6</t>
  </si>
  <si>
    <t>"VZT 8"   0,49*2</t>
  </si>
  <si>
    <t>68</t>
  </si>
  <si>
    <t>977211111</t>
  </si>
  <si>
    <t>Řezání stěnovou pilou betonových nebo ŽB kcí s výztuží průměru do 16 mm hl do 200 mm</t>
  </si>
  <si>
    <t>447045078</t>
  </si>
  <si>
    <t>"VZT 1"   0,475*4*2</t>
  </si>
  <si>
    <t>"VZT 4"   0,475*4*2</t>
  </si>
  <si>
    <t>"ZTI"        0,15*4</t>
  </si>
  <si>
    <t>69</t>
  </si>
  <si>
    <t>977211113</t>
  </si>
  <si>
    <t>Řezání stěnovou pilou betonových nebo ŽB kcí s výztuží průměru do 16 mm hl přes 350 do 420 mm</t>
  </si>
  <si>
    <t>-948260602</t>
  </si>
  <si>
    <t>"VZT 1"  (0,255+0,3)*2</t>
  </si>
  <si>
    <t>70</t>
  </si>
  <si>
    <t>977211114</t>
  </si>
  <si>
    <t>Řezání stěnovou pilou betonových nebo ŽB kcí s výztuží průměru do 16 mm hl přes 420 do 520 mm</t>
  </si>
  <si>
    <t>-524874421</t>
  </si>
  <si>
    <t>"VZT 3"  0,3*4</t>
  </si>
  <si>
    <t>"VZT 13"   0,3*4*2</t>
  </si>
  <si>
    <t>"VZT 15"   0,28*4</t>
  </si>
  <si>
    <t>71</t>
  </si>
  <si>
    <t>978013191</t>
  </si>
  <si>
    <t>Otlučení (osekání) vnitřní vápenné nebo vápenocementové omítky stěn v rozsahu přes 50 do 100 %</t>
  </si>
  <si>
    <t>-1326508545</t>
  </si>
  <si>
    <t>stávající zdivo</t>
  </si>
  <si>
    <t>(2,3+2,22+4,45*2)*2*3,8</t>
  </si>
  <si>
    <t>(3,805+6,82+3,4+4,45)*2*3,8</t>
  </si>
  <si>
    <t>-6,235*2,8</t>
  </si>
  <si>
    <t>(32,645+30,0+2,12)*2*4,12</t>
  </si>
  <si>
    <t>1,0*2,0*2*1,0*14</t>
  </si>
  <si>
    <t>(2,58+2,95)*2*3,8</t>
  </si>
  <si>
    <t>(2,6+2,75+2,95)*2*4,0</t>
  </si>
  <si>
    <t>-1,0*2,02*2</t>
  </si>
  <si>
    <t>-0,9*2,02*2</t>
  </si>
  <si>
    <t>(2,5+3,872+3,6+3,12+5,195+3,14+3,86+5,58+5,3)*2*4,0</t>
  </si>
  <si>
    <t>997</t>
  </si>
  <si>
    <t>Přesun sutě</t>
  </si>
  <si>
    <t>72</t>
  </si>
  <si>
    <t>997013213</t>
  </si>
  <si>
    <t>Vnitrostaveništní doprava suti a vybouraných hmot pro budovy v přes 9 do 12 m ručně</t>
  </si>
  <si>
    <t>-366913521</t>
  </si>
  <si>
    <t>73</t>
  </si>
  <si>
    <t>997013501</t>
  </si>
  <si>
    <t>Odvoz suti a vybouraných hmot na skládku nebo meziskládku do 1 km se složením</t>
  </si>
  <si>
    <t>-792525184</t>
  </si>
  <si>
    <t>74</t>
  </si>
  <si>
    <t>997013509</t>
  </si>
  <si>
    <t>Příplatek k odvozu suti a vybouraných hmot na skládku ZKD 1 km přes 1 km</t>
  </si>
  <si>
    <t>-654473173</t>
  </si>
  <si>
    <t>161,67*14 'Přepočtené koeficientem množství</t>
  </si>
  <si>
    <t>75</t>
  </si>
  <si>
    <t>997013631</t>
  </si>
  <si>
    <t>Poplatek za uložení na skládce (skládkovné) stavebního odpadu směsného kód odpadu 17 09 04</t>
  </si>
  <si>
    <t>1217260321</t>
  </si>
  <si>
    <t>998</t>
  </si>
  <si>
    <t>Přesun hmot</t>
  </si>
  <si>
    <t>76</t>
  </si>
  <si>
    <t>998018002</t>
  </si>
  <si>
    <t>Přesun hmot ruční pro budovy v přes 6 do 12 m</t>
  </si>
  <si>
    <t>-473939740</t>
  </si>
  <si>
    <t>PSV</t>
  </si>
  <si>
    <t>Práce a dodávky PSV</t>
  </si>
  <si>
    <t>711</t>
  </si>
  <si>
    <t>Izolace proti vodě, vlhkosti a plynům</t>
  </si>
  <si>
    <t>77</t>
  </si>
  <si>
    <t>711191001</t>
  </si>
  <si>
    <t>Provedení adhezního můstku na vodorovné ploše</t>
  </si>
  <si>
    <t>-1350751955</t>
  </si>
  <si>
    <t>78</t>
  </si>
  <si>
    <t>58581220</t>
  </si>
  <si>
    <t>adhezní můstek pod izolační a vyrovnávací lepící hmoty</t>
  </si>
  <si>
    <t>kg</t>
  </si>
  <si>
    <t>1949724850</t>
  </si>
  <si>
    <t>54,26*0,12075 'Přepočtené koeficientem množství</t>
  </si>
  <si>
    <t>79</t>
  </si>
  <si>
    <t>998711202</t>
  </si>
  <si>
    <t>Přesun hmot procentní pro izolace proti vodě, vlhkosti a plynům v objektech v přes 6 do 12 m</t>
  </si>
  <si>
    <t>%</t>
  </si>
  <si>
    <t>1290767176</t>
  </si>
  <si>
    <t>713</t>
  </si>
  <si>
    <t>Izolace tepelné</t>
  </si>
  <si>
    <t>80</t>
  </si>
  <si>
    <t>713111124</t>
  </si>
  <si>
    <t>Montáž izolace tepelné spodem stropů nastřelením rohoží, pásů, dílců, desek</t>
  </si>
  <si>
    <t>975513382</t>
  </si>
  <si>
    <t xml:space="preserve">doizolování prostupů </t>
  </si>
  <si>
    <t>m.č.1.42,1.46</t>
  </si>
  <si>
    <t>0,2*0,2*3</t>
  </si>
  <si>
    <t>81</t>
  </si>
  <si>
    <t>63152108</t>
  </si>
  <si>
    <t>pás tepelně izolační univerzální λ=0,032-0,033 tl 200mm</t>
  </si>
  <si>
    <t>-1182696653</t>
  </si>
  <si>
    <t>0,12*1,05 'Přepočtené koeficientem množství</t>
  </si>
  <si>
    <t>82</t>
  </si>
  <si>
    <t>998713202</t>
  </si>
  <si>
    <t>Přesun hmot procentní pro izolace tepelné v objektech v přes 6 do 12 m</t>
  </si>
  <si>
    <t>-162161504</t>
  </si>
  <si>
    <t>725</t>
  </si>
  <si>
    <t>Zdravotechnika - zařizovací předměty</t>
  </si>
  <si>
    <t>83</t>
  </si>
  <si>
    <t>725291641</t>
  </si>
  <si>
    <t>Doplňky zařízení koupelen a záchodů ocel.povrch umělá hmota madlo sprchové 750 x 450 mm vč.všech doplňků, podrobný popis odk.Z/05</t>
  </si>
  <si>
    <t>soubor</t>
  </si>
  <si>
    <t>-183374705</t>
  </si>
  <si>
    <t>84</t>
  </si>
  <si>
    <t>725291642.1</t>
  </si>
  <si>
    <t>Doplňky zařízení koupelen a záchodů ocelové,povrch umělá hmota sedačky do sprchy vč.všech doplňků, podrobný popis odk.Z/04</t>
  </si>
  <si>
    <t>-555152123</t>
  </si>
  <si>
    <t>85</t>
  </si>
  <si>
    <t>725291706.1</t>
  </si>
  <si>
    <t>Doplňky zařízení koupelen a záchodů  ocelové madlo rovné dl 800 mm vvč.všech doplňků, podrobný popis odk.Z/02</t>
  </si>
  <si>
    <t>-947269663</t>
  </si>
  <si>
    <t>86</t>
  </si>
  <si>
    <t>725291706.2</t>
  </si>
  <si>
    <t>Doplňky zařízení koupelen a záchodů  ocelové madlo rovné dl 700 mm vvč.všech doplňků, podrobný popis odk.Z/06</t>
  </si>
  <si>
    <t>970790690</t>
  </si>
  <si>
    <t>87</t>
  </si>
  <si>
    <t>725291706.3</t>
  </si>
  <si>
    <t>Doplňky zařízení koupelen a záchodů  nástěnné svislé ocelové madlo  dl 500 mm vvč.všech doplňků, podrobný popis odk.Z/07</t>
  </si>
  <si>
    <t>2129146830</t>
  </si>
  <si>
    <t>88</t>
  </si>
  <si>
    <t>725291722.1</t>
  </si>
  <si>
    <t>Doplňky zařízení koupelen a záchodů  madlo krakorcové sklopné dl 750 mm vč.všech doplňků, podrobný popis odk.Z/01</t>
  </si>
  <si>
    <t>-946012579</t>
  </si>
  <si>
    <t>89</t>
  </si>
  <si>
    <t>725291722.2</t>
  </si>
  <si>
    <t>Doplňky zařízení koupelen a záchodů  madlo krakorcové sklopné dl 670 mm vč.všech doplňků, podrobný popis odk.Z/03</t>
  </si>
  <si>
    <t>-103370058</t>
  </si>
  <si>
    <t>90</t>
  </si>
  <si>
    <t>998725202</t>
  </si>
  <si>
    <t>Přesun hmot procentní pro zařizovací předměty v objektech v přes 6 do 12 m</t>
  </si>
  <si>
    <t>-345535189</t>
  </si>
  <si>
    <t>763</t>
  </si>
  <si>
    <t>Konstrukce suché výstavby</t>
  </si>
  <si>
    <t>91</t>
  </si>
  <si>
    <t>763101821</t>
  </si>
  <si>
    <t>Vyřezání otvoru v SDK desce v příčce nebo předsazené stěně dvojité opláštění do 0,01 m2</t>
  </si>
  <si>
    <t>1158464183</t>
  </si>
  <si>
    <t>"VZT 5,6,7"    10+4+1</t>
  </si>
  <si>
    <t>92</t>
  </si>
  <si>
    <t>763111431</t>
  </si>
  <si>
    <t>SDK příčka tl 100 mm profil CW+UW 50 desky 2xH2 12,5 s izolací EI 60 Rw do 51 dB</t>
  </si>
  <si>
    <t>-1672518645</t>
  </si>
  <si>
    <t>2,2*3,8*2</t>
  </si>
  <si>
    <t>1,3*2,0-0,7*1,97</t>
  </si>
  <si>
    <t>0,75*3,8*4</t>
  </si>
  <si>
    <t>2,02*3,8</t>
  </si>
  <si>
    <t>93</t>
  </si>
  <si>
    <t>763111437</t>
  </si>
  <si>
    <t>SDK příčka tl 150 mm profil CW+UW 100 desky 2xH2 12,5 s izolací EI 60 Rw do 56 dB</t>
  </si>
  <si>
    <t>2131843349</t>
  </si>
  <si>
    <t>(2,95+0,4+0,1+0,4+0,1)*3,8*2</t>
  </si>
  <si>
    <t>-0,9*1,97*2</t>
  </si>
  <si>
    <t>2,95*3,8</t>
  </si>
  <si>
    <t>(2,7+2,55*2)*4,0*2</t>
  </si>
  <si>
    <t>-0,9*1,97*2*2</t>
  </si>
  <si>
    <t>(2,4+0,15+2,4)*4,0</t>
  </si>
  <si>
    <t>-0,9*1,97</t>
  </si>
  <si>
    <t>zapravení otvoru mezi m.č.1.39-1.49</t>
  </si>
  <si>
    <t>1,2*2,0</t>
  </si>
  <si>
    <t>94</t>
  </si>
  <si>
    <t>763111523.1</t>
  </si>
  <si>
    <t>SDK příčka tl 150 mm profil CW+UW 75 desky 2xA12,5mm+1x sádrovlák.konstrukční deskou,  s izolací EI 120 Rw do 61 dB</t>
  </si>
  <si>
    <t>-1021955020</t>
  </si>
  <si>
    <t>(2,75+5,3+2,75+5,3+5,3+2,75)*4,0</t>
  </si>
  <si>
    <t>2,12*4,12</t>
  </si>
  <si>
    <t>95</t>
  </si>
  <si>
    <t>763111717</t>
  </si>
  <si>
    <t>SDK příčka základní penetrační nátěr (oboustranně)</t>
  </si>
  <si>
    <t>-2120840729</t>
  </si>
  <si>
    <t>35,638+113,419+117,204</t>
  </si>
  <si>
    <t>96</t>
  </si>
  <si>
    <t>763111722</t>
  </si>
  <si>
    <t>SDK příčka pozinkovaný úhelník k ochraně rohů</t>
  </si>
  <si>
    <t>-1281372886</t>
  </si>
  <si>
    <t>4,0*2+3,8*4</t>
  </si>
  <si>
    <t>97</t>
  </si>
  <si>
    <t>763121415</t>
  </si>
  <si>
    <t>SDK stěna předsazená tl 112,5 mm profil CW+UW 100 deska 1xA 12,5 bez izolace EI 15</t>
  </si>
  <si>
    <t>-2067243248</t>
  </si>
  <si>
    <t>1.NP m.č.1.45</t>
  </si>
  <si>
    <t>5,3*4,1</t>
  </si>
  <si>
    <t>98</t>
  </si>
  <si>
    <t>763121415.1</t>
  </si>
  <si>
    <t>SDK stěna předsazená tl 1505 mm profil CW+UW 100 deska 1xA 12,5 bez izolace EI 15</t>
  </si>
  <si>
    <t>-1314420107</t>
  </si>
  <si>
    <t>1.NP m.č.1.11</t>
  </si>
  <si>
    <t>2,0*3,8</t>
  </si>
  <si>
    <t>99</t>
  </si>
  <si>
    <t>763121426.1</t>
  </si>
  <si>
    <t>SDK stěna předsazená tl 150 mm profil CW+UW 100 deska 1xH2 12,5 bez izolace EI 15</t>
  </si>
  <si>
    <t>1531456900</t>
  </si>
  <si>
    <t>sociálky</t>
  </si>
  <si>
    <t>0,8*1,4</t>
  </si>
  <si>
    <t>0,9*1,4</t>
  </si>
  <si>
    <t>1,0*1,4</t>
  </si>
  <si>
    <t>1,25*1,4</t>
  </si>
  <si>
    <t>1,6*1,4</t>
  </si>
  <si>
    <t>2,4*1,4</t>
  </si>
  <si>
    <t>763121714</t>
  </si>
  <si>
    <t>SDK stěna předsazená základní penetrační nátěr</t>
  </si>
  <si>
    <t>159612870</t>
  </si>
  <si>
    <t>11,13+21,73</t>
  </si>
  <si>
    <t>101</t>
  </si>
  <si>
    <t>763131511</t>
  </si>
  <si>
    <t>SDK podhled deska 1xA 12,5 bez izolace jednovrstvá spodní kce profil CD+UD</t>
  </si>
  <si>
    <t>2058662787</t>
  </si>
  <si>
    <t>m.č.1.07,1.10-1.12,1.14,1.19,1.41,1.42,1.44-1.46,1.48</t>
  </si>
  <si>
    <t>10,04+5,44+14,31+18,53+20,09+26,46</t>
  </si>
  <si>
    <t>14,8+18,24+18,05+26,19+30,84+18,82+6,6</t>
  </si>
  <si>
    <t>102</t>
  </si>
  <si>
    <t>763131714</t>
  </si>
  <si>
    <t>SDK podhled základní penetrační nátěr</t>
  </si>
  <si>
    <t>1687973822</t>
  </si>
  <si>
    <t>103</t>
  </si>
  <si>
    <t>763131831</t>
  </si>
  <si>
    <t>Demontáž SDK podhledu s jednovrstvou nosnou kcí z ocelových profilů opláštění jednoduché</t>
  </si>
  <si>
    <t>1316967583</t>
  </si>
  <si>
    <t>m.č.3.45</t>
  </si>
  <si>
    <t>20,28</t>
  </si>
  <si>
    <t>104</t>
  </si>
  <si>
    <t>763131914.1</t>
  </si>
  <si>
    <t>Zhotovení otvoru vel. přes 0,5 do 1 m2 v kazetov. podhledu a podkroví s vyztužením profily</t>
  </si>
  <si>
    <t>2005967726</t>
  </si>
  <si>
    <t>"m.č.1,26"     1</t>
  </si>
  <si>
    <t>"m.č.1.27"       1</t>
  </si>
  <si>
    <t>"m.č.1.28"       1</t>
  </si>
  <si>
    <t>"m.č.1.35"        1</t>
  </si>
  <si>
    <t>"m.č.1.33"        1</t>
  </si>
  <si>
    <t>105</t>
  </si>
  <si>
    <t>763131915.1</t>
  </si>
  <si>
    <t>Zhotovení otvoru vel. přes 1 do 2 m2 v kazet. podhledu a podkroví s vyztužením profily</t>
  </si>
  <si>
    <t>-1112820036</t>
  </si>
  <si>
    <t>"m.č.3.06 " 1</t>
  </si>
  <si>
    <t>106</t>
  </si>
  <si>
    <t>763131916.1</t>
  </si>
  <si>
    <t>Zhotovení otvoru vel. přes 2 do 4 m2 v kazet. podhledu a podkroví s vyztužením profily</t>
  </si>
  <si>
    <t>-1535715296</t>
  </si>
  <si>
    <t>"m.č.1.28"        1</t>
  </si>
  <si>
    <t>"m.č.1.38"        1</t>
  </si>
  <si>
    <t>"m.č.1.40"        2</t>
  </si>
  <si>
    <t>107</t>
  </si>
  <si>
    <t>763132985</t>
  </si>
  <si>
    <t>Vyspravení SDK podhledu, podkroví pl přes 1 do 1,5 m2 deska 1xA 12,5</t>
  </si>
  <si>
    <t>559346801</t>
  </si>
  <si>
    <t>vyspravení podhledu v m.č.2.47,3.45,4.04</t>
  </si>
  <si>
    <t>108</t>
  </si>
  <si>
    <t>763135102</t>
  </si>
  <si>
    <t>Montáž SDK kazetového podhledu z kazet 600x600 mm na zavěšenou polozapuštěnou nosnou konstrukci</t>
  </si>
  <si>
    <t>-1912699578</t>
  </si>
  <si>
    <t>m.č.1.04,1.47</t>
  </si>
  <si>
    <t>76,15+5,83</t>
  </si>
  <si>
    <t>0,595*0,9</t>
  </si>
  <si>
    <t>1,79*0,6</t>
  </si>
  <si>
    <t>1,79*1,8</t>
  </si>
  <si>
    <t>1,205*0,72</t>
  </si>
  <si>
    <t>1,175*0,805</t>
  </si>
  <si>
    <t xml:space="preserve">2.NP </t>
  </si>
  <si>
    <t>m.č.2.47</t>
  </si>
  <si>
    <t>18,68</t>
  </si>
  <si>
    <t>m.č.3.02,3.45,3.06</t>
  </si>
  <si>
    <t>2,4*2,12</t>
  </si>
  <si>
    <t>19,03</t>
  </si>
  <si>
    <t>1,35*0,85</t>
  </si>
  <si>
    <t>109</t>
  </si>
  <si>
    <t>RGS.KB517217.1</t>
  </si>
  <si>
    <t>kazetový podhled  600 x 600 tl.15mm vč.nosné konstrukce</t>
  </si>
  <si>
    <t>742971934</t>
  </si>
  <si>
    <t>132,572*1,05 'Přepočtené koeficientem množství</t>
  </si>
  <si>
    <t>110</t>
  </si>
  <si>
    <t>916722849</t>
  </si>
  <si>
    <t>m.č.1.08,1.09,1.13,1.15,1.16,1.17,1.18,1.37,1.43,1.49</t>
  </si>
  <si>
    <t>2,0+2,0+8,58+7,61+3,23+2,92+9,88</t>
  </si>
  <si>
    <t>6,12+6,12+5,8</t>
  </si>
  <si>
    <t>zpětné doplnění podhledu</t>
  </si>
  <si>
    <t>2,7*1,35</t>
  </si>
  <si>
    <t>2,88*1,1</t>
  </si>
  <si>
    <t>0,815*0,975</t>
  </si>
  <si>
    <t>111</t>
  </si>
  <si>
    <t>RGS.KB517232.1</t>
  </si>
  <si>
    <t>kazetový podhled do vlhkého protředí 600 x 600 tl.19mm vč.nosné konstrukce</t>
  </si>
  <si>
    <t>-113004719</t>
  </si>
  <si>
    <t>61,868*1,05 'Přepočtené koeficientem množství</t>
  </si>
  <si>
    <t>112</t>
  </si>
  <si>
    <t>763135812</t>
  </si>
  <si>
    <t>Demontáž podhledu sádrokartonového kazetového na roštu polozapuštěném</t>
  </si>
  <si>
    <t>1937071673</t>
  </si>
  <si>
    <t>71,54+10,04+7,1+1,72+1,15+17,15+30,35+15,13+7,8+7,85</t>
  </si>
  <si>
    <t>3,42+1,57+2,8</t>
  </si>
  <si>
    <t>11,6+29,37+5,79+14,57+16,02+16,81+28,07</t>
  </si>
  <si>
    <t>19,35+20,79+13,65</t>
  </si>
  <si>
    <t>19,92</t>
  </si>
  <si>
    <t>m.č.3.02</t>
  </si>
  <si>
    <t>113</t>
  </si>
  <si>
    <t>763164636</t>
  </si>
  <si>
    <t>SDK obklad kcí tvaru U š do 1,2 m desky 1xDF 15</t>
  </si>
  <si>
    <t>1845154366</t>
  </si>
  <si>
    <t>PO/10 obklad nosníků</t>
  </si>
  <si>
    <t>15,0+3,5</t>
  </si>
  <si>
    <t>114</t>
  </si>
  <si>
    <t>763164661</t>
  </si>
  <si>
    <t>SDK obklad kcí tvaru U š přes 1,2 m desky 1xH2 12,5</t>
  </si>
  <si>
    <t>-143720018</t>
  </si>
  <si>
    <t>odk.O/02 zakrytování VZT potrubí+10% prořez</t>
  </si>
  <si>
    <t>1.NP  m.č.1.18,1.19,1.42,1.46</t>
  </si>
  <si>
    <t>26,6*1,1</t>
  </si>
  <si>
    <t>2.NP m.č.2.47</t>
  </si>
  <si>
    <t>10,5*1,1</t>
  </si>
  <si>
    <t>3.NP m.č.3.45</t>
  </si>
  <si>
    <t>115</t>
  </si>
  <si>
    <t>763172354</t>
  </si>
  <si>
    <t>Montáž dvířek revizních jednoplášťových SDK kcí vel. 500 x 500 mm pro podhledy</t>
  </si>
  <si>
    <t>-679609765</t>
  </si>
  <si>
    <t>odk.O/04</t>
  </si>
  <si>
    <t>2+1</t>
  </si>
  <si>
    <t>116</t>
  </si>
  <si>
    <t>59030713</t>
  </si>
  <si>
    <t>dvířka revizní jednokřídlá s automatickým zámkem 500x500mm</t>
  </si>
  <si>
    <t>249918843</t>
  </si>
  <si>
    <t>117</t>
  </si>
  <si>
    <t>763172355</t>
  </si>
  <si>
    <t>Montáž dvířek revizních jednoplášťových SDK kcí vel. 600 x 600 mm pro podhledy</t>
  </si>
  <si>
    <t>1063650120</t>
  </si>
  <si>
    <t>odk.O/05 m.č.1.04,1.07,1.10</t>
  </si>
  <si>
    <t>9+1+1</t>
  </si>
  <si>
    <t>118</t>
  </si>
  <si>
    <t>59030714</t>
  </si>
  <si>
    <t>dvířka revizní jednokřídlá s automatickým zámkem 600x600mm</t>
  </si>
  <si>
    <t>114229195</t>
  </si>
  <si>
    <t>119</t>
  </si>
  <si>
    <t>763172377</t>
  </si>
  <si>
    <t>Montáž dvířek revizních jednoplášťových SDK kcí ostatních vel. do 0,16 m2pro podhledy</t>
  </si>
  <si>
    <t>-591872044</t>
  </si>
  <si>
    <t>m.č.1.18,1.42,1.46</t>
  </si>
  <si>
    <t>2+2+1</t>
  </si>
  <si>
    <t>120</t>
  </si>
  <si>
    <t>59030711.1</t>
  </si>
  <si>
    <t>dvířka revizní jednokřídlá s automatickým zámkem 250x250mm</t>
  </si>
  <si>
    <t>815240121</t>
  </si>
  <si>
    <t>121</t>
  </si>
  <si>
    <t>763181311</t>
  </si>
  <si>
    <t>Montáž jednokřídlové kovové zárubně do SDK příčky</t>
  </si>
  <si>
    <t>1942851741</t>
  </si>
  <si>
    <t>T/01,T/03</t>
  </si>
  <si>
    <t>2+8</t>
  </si>
  <si>
    <t>122</t>
  </si>
  <si>
    <t>55331589</t>
  </si>
  <si>
    <t>zárubeň jednokřídlá ocelová pro sádrokartonové příčky tl stěny 75-100mm rozměru 700/1970, 2100mm</t>
  </si>
  <si>
    <t>-747289485</t>
  </si>
  <si>
    <t>123</t>
  </si>
  <si>
    <t>55331596</t>
  </si>
  <si>
    <t>zárubeň jednokřídlá ocelová pro sádrokartonové příčky tl stěny 110-150mm rozměru 900/1970, 2100mm</t>
  </si>
  <si>
    <t>623352723</t>
  </si>
  <si>
    <t>124</t>
  </si>
  <si>
    <t>763221811</t>
  </si>
  <si>
    <t>Demontáž sádrovláknité předsazené/šachtové stěny s jednoduchou nosnou kcí opláštění jednoduché</t>
  </si>
  <si>
    <t>-1896033021</t>
  </si>
  <si>
    <t>m.č.1.17</t>
  </si>
  <si>
    <t>0,4*3,8*2</t>
  </si>
  <si>
    <t>m.č.1.46</t>
  </si>
  <si>
    <t>(0,5*2+0,4)*3,8</t>
  </si>
  <si>
    <t>m.č.1.43</t>
  </si>
  <si>
    <t>(0,5+0,4)*3,8</t>
  </si>
  <si>
    <t>125</t>
  </si>
  <si>
    <t>998763402</t>
  </si>
  <si>
    <t>Přesun hmot procentní pro sádrokartonové konstrukce v objektech v přes 6 do 12 m</t>
  </si>
  <si>
    <t>-251939992</t>
  </si>
  <si>
    <t>766</t>
  </si>
  <si>
    <t>Konstrukce truhlářské</t>
  </si>
  <si>
    <t>126</t>
  </si>
  <si>
    <t>766112820</t>
  </si>
  <si>
    <t>Demontáž truhlářských stěn dřevěných zasklených</t>
  </si>
  <si>
    <t>569451050</t>
  </si>
  <si>
    <t>proskl.stěny m.č.1.03</t>
  </si>
  <si>
    <t>2,0*2,3</t>
  </si>
  <si>
    <t>m.č.1.12</t>
  </si>
  <si>
    <t>2,81*2,8</t>
  </si>
  <si>
    <t>127</t>
  </si>
  <si>
    <t>766660001</t>
  </si>
  <si>
    <t>Montáž dveřních křídel otvíravých jednokřídlových š do 0,8 m do ocelové zárubně</t>
  </si>
  <si>
    <t>-300837483</t>
  </si>
  <si>
    <t>"T/01,T/02"</t>
  </si>
  <si>
    <t>128</t>
  </si>
  <si>
    <t>61162085.1</t>
  </si>
  <si>
    <t>dveře jednokřídlé  plné 700x1970mm vč.povrchové úpravy,kování a všech doplňků podrobný pois odk.T/01</t>
  </si>
  <si>
    <t>446360787</t>
  </si>
  <si>
    <t>129</t>
  </si>
  <si>
    <t>61162086.1</t>
  </si>
  <si>
    <t>dveře jednokřídlé  plné 800x1970mm vč.povrchové úpravy,kování a všech doplňků podrobný pois odk.T/02</t>
  </si>
  <si>
    <t>-331757993</t>
  </si>
  <si>
    <t>130</t>
  </si>
  <si>
    <t>766660002</t>
  </si>
  <si>
    <t>Montáž dveřních křídel otvíravých jednokřídlových š přes 0,8 m do ocelové zárubně</t>
  </si>
  <si>
    <t>-2084627615</t>
  </si>
  <si>
    <t>T/03,T/04</t>
  </si>
  <si>
    <t>5+4+1</t>
  </si>
  <si>
    <t>131</t>
  </si>
  <si>
    <t>61162087.1</t>
  </si>
  <si>
    <t>dveře jednokřídlé  plné 900x1970mm vč.povrchové úpravy,mřížky 300/100mm kování a všech doplňků podrobný pois odk.T/03</t>
  </si>
  <si>
    <t>1952163366</t>
  </si>
  <si>
    <t>132</t>
  </si>
  <si>
    <t>61162088.1</t>
  </si>
  <si>
    <t>dveře jednokřídlé  plné 1100x1970mm vč.povrchové úpravy,mřížky 300/100mm kování a všech doplňků podrobný pois odk.T/04</t>
  </si>
  <si>
    <t>-1505354448</t>
  </si>
  <si>
    <t>133</t>
  </si>
  <si>
    <t>76666R001</t>
  </si>
  <si>
    <t>Mont+dod dveře vnitřní dřevěné 1-kř. 700x1970mm s požár.odolností EI 30 DP3-C ,vč.povrch.úpravy,zárubní,samozavírače,kování a všech doplňků,podrobný popis odk.PO/01</t>
  </si>
  <si>
    <t>874417047</t>
  </si>
  <si>
    <t>134</t>
  </si>
  <si>
    <t>76666R002</t>
  </si>
  <si>
    <t>Mont+dod dveře vnitřní dřevěné 1-kř. 800x1970mm s požár.odolností EI 30 DP3-C ,vč.povrch.úpravy,zárubní,samozavírače,kování a všech doplňků,podrobný popis odk.PO/02</t>
  </si>
  <si>
    <t>-514451002</t>
  </si>
  <si>
    <t>135</t>
  </si>
  <si>
    <t>76666R003</t>
  </si>
  <si>
    <t>Mont+dod dveře vnitřní dřevěné 1-kř. 900x1970mm s požár.odolností EW 30 DP3-C ,vč.povrch.úpravy,zárubní,samozavírače,kování a všech doplňků,podrobný popis odk.PO/03</t>
  </si>
  <si>
    <t>-1472961461</t>
  </si>
  <si>
    <t>136</t>
  </si>
  <si>
    <t>76666R004</t>
  </si>
  <si>
    <t>Mont+dod dveře vnitřní dřevěné 1-kř. 900x1970mm s požár.odolností EI 30 DP3-C ,vč.povrch.úpravy,zárubní,samozavírače,kování ,čtečky a všech doplňků,podrobný popis odk.PO/04</t>
  </si>
  <si>
    <t>902128351</t>
  </si>
  <si>
    <t>137</t>
  </si>
  <si>
    <t>76666R005</t>
  </si>
  <si>
    <t>Mont+dod dveře vnitřní dřevěné 1-kř. 900x1970mm s požár.odolností EI 30 DP3-S200 ,vč.povrch.úpravy,zárubní,samozavírače,kování , a všech doplňků,podrobný popis odk.PO/05</t>
  </si>
  <si>
    <t>-750051725</t>
  </si>
  <si>
    <t>138</t>
  </si>
  <si>
    <t>76666R006</t>
  </si>
  <si>
    <t>Mont+dod dveře vnitřní dřevěné 1-kř. 1100x1970mm s požár.odolností EI 30 DP3-S200 ,vč.povrch.úpravy,zárubní,samozavírače,kování , a všech doplňků,podrobný popis odk.PO/06</t>
  </si>
  <si>
    <t>756660722</t>
  </si>
  <si>
    <t>139</t>
  </si>
  <si>
    <t>76666R007</t>
  </si>
  <si>
    <t>Mont+dod dveře vnitřní dřevěné 1-kř. 1100x1970mm s požár.odolností EI 30 DP3-Sm ,vč.povrch.úpravy,zárubní,samozavírače,kování , a všech doplňků,podrobný popis odk.PO/07</t>
  </si>
  <si>
    <t>-757988347</t>
  </si>
  <si>
    <t>140</t>
  </si>
  <si>
    <t>76666R008</t>
  </si>
  <si>
    <t>Mont+dod dveře vnitřní dřevěné 1-kř. 1100x1970mm s požár.odolností EI 30 DP3-C ,vč.povrch.úpravy,zárubní,samozavírače,kování , a všech doplňků,podrobný popis odk.PO/08</t>
  </si>
  <si>
    <t>1614023071</t>
  </si>
  <si>
    <t>141</t>
  </si>
  <si>
    <t>766811R001</t>
  </si>
  <si>
    <t>Montáž +dodávka kuchyňské linky dl.5,3m,hl.600mm,celková délka skříněk 5,3m hl.400mm,v=600mm,vč.kování,povrch.úpravy a všech doplňků podrobný popis odk.T/05</t>
  </si>
  <si>
    <t>-181949555</t>
  </si>
  <si>
    <t>142</t>
  </si>
  <si>
    <t>998766202</t>
  </si>
  <si>
    <t>Přesun hmot procentní pro kce truhlářské v objektech v přes 6 do 12 m</t>
  </si>
  <si>
    <t>236962355</t>
  </si>
  <si>
    <t>767</t>
  </si>
  <si>
    <t>Konstrukce zámečnické</t>
  </si>
  <si>
    <t>143</t>
  </si>
  <si>
    <t>7671131R01</t>
  </si>
  <si>
    <t>Mont+dod 2-kř.dveře vnitřní z Al profilů 1800x2800mm s nadsvětlíkem,požár.odolnost EW DP3-C-S200,vč.zárubní,kování,povrch.úpravy,koordinátor zavírání,samozavírač a všech doplňků,podrobný popis odk.PO/09</t>
  </si>
  <si>
    <t>-237823425</t>
  </si>
  <si>
    <t>144</t>
  </si>
  <si>
    <t>767632811.1</t>
  </si>
  <si>
    <t>Demontáž posuvných  dveří pl do 6 m2</t>
  </si>
  <si>
    <t>22038820</t>
  </si>
  <si>
    <t>m.č.1.41</t>
  </si>
  <si>
    <t>145</t>
  </si>
  <si>
    <t>767995111</t>
  </si>
  <si>
    <t>Montáž atypických zámečnických konstrukcí hm do 5 kg</t>
  </si>
  <si>
    <t>1615679208</t>
  </si>
  <si>
    <t>kotvení  K1,K2</t>
  </si>
  <si>
    <t>(20,7+9,3+10,4+3,6)*1,1</t>
  </si>
  <si>
    <t>146</t>
  </si>
  <si>
    <t>RMAT0002</t>
  </si>
  <si>
    <t>atypická zámečnická konstrukce</t>
  </si>
  <si>
    <t>-1521241170</t>
  </si>
  <si>
    <t>147</t>
  </si>
  <si>
    <t>767995114</t>
  </si>
  <si>
    <t>Montáž atypických zámečnických konstrukcí hm přes 20 do 50 kg</t>
  </si>
  <si>
    <t>-295277249</t>
  </si>
  <si>
    <t>37,0</t>
  </si>
  <si>
    <t>148</t>
  </si>
  <si>
    <t>RMAT0001</t>
  </si>
  <si>
    <t>-1073126232</t>
  </si>
  <si>
    <t>149</t>
  </si>
  <si>
    <t>767995117</t>
  </si>
  <si>
    <t>Montáž atypických zámečnických konstrukcí hm přes 250 do 500 kg</t>
  </si>
  <si>
    <t>-1738470143</t>
  </si>
  <si>
    <t>montáž+svařování -práce zámečníka</t>
  </si>
  <si>
    <t>661,0-48,4</t>
  </si>
  <si>
    <t>150</t>
  </si>
  <si>
    <t>7679R001</t>
  </si>
  <si>
    <t>Dílnská dokumentace</t>
  </si>
  <si>
    <t>kpl</t>
  </si>
  <si>
    <t>1492411934</t>
  </si>
  <si>
    <t>998767202</t>
  </si>
  <si>
    <t>Přesun hmot procentní pro zámečnické konstrukce v objektech v přes 6 do 12 m</t>
  </si>
  <si>
    <t>-1442908964</t>
  </si>
  <si>
    <t>771</t>
  </si>
  <si>
    <t>Podlahy z dlaždic</t>
  </si>
  <si>
    <t>771121011</t>
  </si>
  <si>
    <t>Nátěr penetrační na podlahu</t>
  </si>
  <si>
    <t>-1847319236</t>
  </si>
  <si>
    <t>771161021</t>
  </si>
  <si>
    <t>Montáž profilu ukončujícího pro plynulý přechod (dlažby s kobercem apod.)</t>
  </si>
  <si>
    <t>-280477647</t>
  </si>
  <si>
    <t>"Z/08"   12,0</t>
  </si>
  <si>
    <t>59054110.1</t>
  </si>
  <si>
    <t xml:space="preserve">profil přechodový Al matně eloxovaný </t>
  </si>
  <si>
    <t>1575987471</t>
  </si>
  <si>
    <t>12*1,1 'Přepočtené koeficientem množství</t>
  </si>
  <si>
    <t>771573810</t>
  </si>
  <si>
    <t>Demontáž podlah z dlaždic keramických lepených</t>
  </si>
  <si>
    <t>1923846054</t>
  </si>
  <si>
    <t>1.NP odk.1</t>
  </si>
  <si>
    <t>1,72+1,15+3,42+1,57+2,8+16,81</t>
  </si>
  <si>
    <t>156</t>
  </si>
  <si>
    <t>771574416</t>
  </si>
  <si>
    <t>Montáž podlah keramických hladkých lepených cementovým flexibilním lepidlem přes 9 do 12 ks/m2</t>
  </si>
  <si>
    <t>2045269661</t>
  </si>
  <si>
    <t>skladba B1</t>
  </si>
  <si>
    <t>157</t>
  </si>
  <si>
    <t>59761132</t>
  </si>
  <si>
    <t xml:space="preserve">dlažba keramická slinutá mrazuvzdorná do interiéru i exteriéru R10/A povrch reliéfní/matný tl do 10mm </t>
  </si>
  <si>
    <t>-61129399</t>
  </si>
  <si>
    <t>54,26*1,1 'Přepočtené koeficientem množství</t>
  </si>
  <si>
    <t>158</t>
  </si>
  <si>
    <t>771577211</t>
  </si>
  <si>
    <t>Příplatek k montáži podlah keramických lepených cementovým flexibilním lepidlem za plochu do 5 m2</t>
  </si>
  <si>
    <t>-1122699669</t>
  </si>
  <si>
    <t>2,0+2,0+3,23+2,92</t>
  </si>
  <si>
    <t>159</t>
  </si>
  <si>
    <t>771591112</t>
  </si>
  <si>
    <t>Izolace pod dlažbu nátěrem nebo stěrkou ve dvou vrstvách</t>
  </si>
  <si>
    <t>-1222435694</t>
  </si>
  <si>
    <t>160</t>
  </si>
  <si>
    <t>771591115</t>
  </si>
  <si>
    <t>Podlahy spárování silikonem</t>
  </si>
  <si>
    <t>116393641</t>
  </si>
  <si>
    <t>b1/0,25/0,25</t>
  </si>
  <si>
    <t>161</t>
  </si>
  <si>
    <t>771591264</t>
  </si>
  <si>
    <t>Izolace těsnícími pásy mezi podlahou a stěnou</t>
  </si>
  <si>
    <t>-840112820</t>
  </si>
  <si>
    <t>m.č.1.08</t>
  </si>
  <si>
    <t>(2,22+0,9)*2</t>
  </si>
  <si>
    <t>m.č.1.09</t>
  </si>
  <si>
    <t>(2,22+0,8)*2</t>
  </si>
  <si>
    <t>m.č.1.13</t>
  </si>
  <si>
    <t>(2,2+4,45)*2</t>
  </si>
  <si>
    <t>m.č.1.15</t>
  </si>
  <si>
    <t>(2,58+2,95)*2</t>
  </si>
  <si>
    <t>m.č.1.16</t>
  </si>
  <si>
    <t>(2,02+1,6)*2</t>
  </si>
  <si>
    <t>(2,02+1,25+0,39)*2</t>
  </si>
  <si>
    <t>m.č.1.18</t>
  </si>
  <si>
    <t>(3,39+2,95)*2</t>
  </si>
  <si>
    <t>m.č.1.37</t>
  </si>
  <si>
    <t>(2,55+2,4)*2</t>
  </si>
  <si>
    <t>m.č.1.49</t>
  </si>
  <si>
    <t>(2,4+2,4)*2</t>
  </si>
  <si>
    <t>162</t>
  </si>
  <si>
    <t>998771202</t>
  </si>
  <si>
    <t>Přesun hmot procentní pro podlahy z dlaždic v objektech v přes 6 do 12 m</t>
  </si>
  <si>
    <t>255212337</t>
  </si>
  <si>
    <t>776</t>
  </si>
  <si>
    <t>Podlahy povlakové</t>
  </si>
  <si>
    <t>163</t>
  </si>
  <si>
    <t>776111115</t>
  </si>
  <si>
    <t>Broušení podkladu povlakových podlah před litím stěrky</t>
  </si>
  <si>
    <t>-986778086</t>
  </si>
  <si>
    <t>164</t>
  </si>
  <si>
    <t>776111311</t>
  </si>
  <si>
    <t>Vysátí podkladu povlakových podlah</t>
  </si>
  <si>
    <t>-538509187</t>
  </si>
  <si>
    <t>165</t>
  </si>
  <si>
    <t>776121112</t>
  </si>
  <si>
    <t>Vodou ředitelná penetrace savého podkladu povlakových podlah</t>
  </si>
  <si>
    <t>-497732182</t>
  </si>
  <si>
    <t>166</t>
  </si>
  <si>
    <t>776141121</t>
  </si>
  <si>
    <t>Stěrka podlahová nivelační pro vyrovnání podkladu povlakových podlah pevnosti 30 MPa tl do 3 mm</t>
  </si>
  <si>
    <t>1211000891</t>
  </si>
  <si>
    <t>167</t>
  </si>
  <si>
    <t>776201811</t>
  </si>
  <si>
    <t>Demontáž lepených povlakových podlah bez podložky ručně</t>
  </si>
  <si>
    <t>-1697735363</t>
  </si>
  <si>
    <t>1.NP odk.1a</t>
  </si>
  <si>
    <t>71,54+10,04+7,1+17,15+30,35+15,13+7,8+7,85</t>
  </si>
  <si>
    <t>11,6+29,37+5,79+14,57+16,02+28,07+19,35+20,79+13,65</t>
  </si>
  <si>
    <t>168</t>
  </si>
  <si>
    <t>776201913</t>
  </si>
  <si>
    <t>Oprava podlah výměnou podlahového povlaku pl přes 1 do 2 m2</t>
  </si>
  <si>
    <t>933981471</t>
  </si>
  <si>
    <t>169</t>
  </si>
  <si>
    <t>776221111</t>
  </si>
  <si>
    <t>Lepení pásů z PVC standardním lepidlem</t>
  </si>
  <si>
    <t>1350723292</t>
  </si>
  <si>
    <t>skladba A1</t>
  </si>
  <si>
    <t>76,15+10,04+5,44+14,31+18,53+20,09+26,46</t>
  </si>
  <si>
    <t>18,24+18,05+26,19+30,84+18,82+5,83+6,6</t>
  </si>
  <si>
    <t>170</t>
  </si>
  <si>
    <t>28411122</t>
  </si>
  <si>
    <t>PVC vinyl protiskluzný tl 2mm, nášlapná vrstva 0,85mm, hořlavost Bfl-s1, smykové tření µ 0,6, třída zátěže 34/43, protiskluznost R10 B</t>
  </si>
  <si>
    <t>-1505537460</t>
  </si>
  <si>
    <t>295,59*1,1 'Přepočtené koeficientem množství</t>
  </si>
  <si>
    <t>171</t>
  </si>
  <si>
    <t>776410811</t>
  </si>
  <si>
    <t>Odstranění soklíků a lišt pryžových nebo plastových</t>
  </si>
  <si>
    <t>1380163305</t>
  </si>
  <si>
    <t>(32,645+2,12+1,0*14)*2</t>
  </si>
  <si>
    <t>(2,3+4,45)*2</t>
  </si>
  <si>
    <t>(2,2+4,45-1,45)*2</t>
  </si>
  <si>
    <t>(3,805+6,82+3,4+4,45*3)*2</t>
  </si>
  <si>
    <t>(2,5+3,872+3,6+5,195+3,12+3,14+5,3*6)*2</t>
  </si>
  <si>
    <t>(3,86*2+1,5+3,7)*2</t>
  </si>
  <si>
    <t>(5,58+5,3+1,5)*2</t>
  </si>
  <si>
    <t>(2,58+2,6+2,95*2)*2</t>
  </si>
  <si>
    <t>172</t>
  </si>
  <si>
    <t>776411211</t>
  </si>
  <si>
    <t>Montáž tahaných obvodových soklíků z PVC výšky do 80 mm</t>
  </si>
  <si>
    <t>464115802</t>
  </si>
  <si>
    <t>(32,645+2,12+0,5*6+0,6*7)*2</t>
  </si>
  <si>
    <t>m.č.1.10-1.12,1.14</t>
  </si>
  <si>
    <t>(2,22+2,45)*2</t>
  </si>
  <si>
    <t>(3,215+4,45)*2</t>
  </si>
  <si>
    <t>(4,03+0,4*2+4,45)*2</t>
  </si>
  <si>
    <t>(4,38+0,4*2+4,45)*2</t>
  </si>
  <si>
    <t>m.č.1.19</t>
  </si>
  <si>
    <t>(6,29+5,3)*2</t>
  </si>
  <si>
    <t>m.č.1.41,1.42,1.44,1.45,1.46</t>
  </si>
  <si>
    <t>(3,44+5,3)*2*2</t>
  </si>
  <si>
    <t>(6,24+5,3)*2</t>
  </si>
  <si>
    <t>(5,725+5,3)*2</t>
  </si>
  <si>
    <t>(3,58+5,3)*2</t>
  </si>
  <si>
    <t>(2,52+2,12+0,5+0,5)*2</t>
  </si>
  <si>
    <t>m.č.1.48</t>
  </si>
  <si>
    <t>(2,4+2,75)*2</t>
  </si>
  <si>
    <t>2.NP-4.NP - u obkladu pro VZT</t>
  </si>
  <si>
    <t>m.č.2.46</t>
  </si>
  <si>
    <t>1,16+0,585</t>
  </si>
  <si>
    <t>m.č.4.04</t>
  </si>
  <si>
    <t>(1,05+0,475)*2</t>
  </si>
  <si>
    <t>173</t>
  </si>
  <si>
    <t>-1683214705</t>
  </si>
  <si>
    <t>309,07*0,092 'Přepočtené koeficientem množství</t>
  </si>
  <si>
    <t>174</t>
  </si>
  <si>
    <t>998776202</t>
  </si>
  <si>
    <t>Přesun hmot procentní pro podlahy povlakové v objektech v přes 6 do 12 m</t>
  </si>
  <si>
    <t>-686638049</t>
  </si>
  <si>
    <t>781</t>
  </si>
  <si>
    <t>Dokončovací práce - obklady</t>
  </si>
  <si>
    <t>175</t>
  </si>
  <si>
    <t>781131112</t>
  </si>
  <si>
    <t>Izolace pod obklad nátěrem nebo stěrkou ve dvou vrstvách</t>
  </si>
  <si>
    <t>-1650105388</t>
  </si>
  <si>
    <t>176</t>
  </si>
  <si>
    <t>781151031</t>
  </si>
  <si>
    <t>Celoplošné vyrovnání podkladu stěrkou tl 3 mm</t>
  </si>
  <si>
    <t>-131291180</t>
  </si>
  <si>
    <t>177</t>
  </si>
  <si>
    <t>781473810</t>
  </si>
  <si>
    <t>Demontáž obkladů z obkladaček keramických lepených</t>
  </si>
  <si>
    <t>-1871492352</t>
  </si>
  <si>
    <t>1,5*1,5*2</t>
  </si>
  <si>
    <t>(2,22+1,35*2)*2,0</t>
  </si>
  <si>
    <t>m.č.1.11,1.12.1,1.13</t>
  </si>
  <si>
    <t>(1,35+1,0)*1,5*2</t>
  </si>
  <si>
    <t>(0,8+0,6)*1,5</t>
  </si>
  <si>
    <t>m.č.1.17,1.19</t>
  </si>
  <si>
    <t>(2,75+2,95)*2*2,0</t>
  </si>
  <si>
    <t>m.č.1.50</t>
  </si>
  <si>
    <t>(4,8+1,0)*1,5</t>
  </si>
  <si>
    <t>m.č.1.44,1.46-1.49</t>
  </si>
  <si>
    <t>1,0*1,5*4</t>
  </si>
  <si>
    <t>m.č.1.45</t>
  </si>
  <si>
    <t>3,12*2,0*2</t>
  </si>
  <si>
    <t>(1,5+1,0)*1,5</t>
  </si>
  <si>
    <t>178</t>
  </si>
  <si>
    <t>781474112</t>
  </si>
  <si>
    <t>Montáž obkladů vnitřních keramických hladkých přes 9 do 12 ks/m2 lepených flexibilním lepidlem</t>
  </si>
  <si>
    <t>1603888543</t>
  </si>
  <si>
    <t>(2,22+0,9)*2*2,0-0,7*2,0</t>
  </si>
  <si>
    <t>(2,22+0,8)*2*2,0-0,7*2,0*2</t>
  </si>
  <si>
    <t>m.č.1.11</t>
  </si>
  <si>
    <t>(2,0+1,0)*2,1</t>
  </si>
  <si>
    <t>(2,2+4,45)*2*2,0-0,9*2,0*2</t>
  </si>
  <si>
    <t>(2,58+2,95)*2*2,0-0,9*2,0-0,8*2,0</t>
  </si>
  <si>
    <t>(2,02+1,6)*2*2,0-0,9*2,0</t>
  </si>
  <si>
    <t>(2,02+1,25+0,39)*2*2,0-0,8*2,0</t>
  </si>
  <si>
    <t>(3,39+2,95)*2*2,0-1,1*2,0</t>
  </si>
  <si>
    <t>-1,15*0,6*3</t>
  </si>
  <si>
    <t>(1,15+0,6*2)*0,4*3</t>
  </si>
  <si>
    <t>(2,55+2,4)*2*2,0-0,9*2,0*2</t>
  </si>
  <si>
    <t>(5,3+0,8*2)*2,1</t>
  </si>
  <si>
    <t>(2,4+2,4)*2*2,0-0,9*2,0</t>
  </si>
  <si>
    <t>předstěny</t>
  </si>
  <si>
    <t>(0,9+0,8)*0,15</t>
  </si>
  <si>
    <t>1,0*0,15*3</t>
  </si>
  <si>
    <t>1,25*0,15</t>
  </si>
  <si>
    <t>1,6*0,15</t>
  </si>
  <si>
    <t>2,4*0,15</t>
  </si>
  <si>
    <t>179</t>
  </si>
  <si>
    <t>59761066</t>
  </si>
  <si>
    <t xml:space="preserve">obklad keramický reliéfní pro interiér </t>
  </si>
  <si>
    <t>-1737294099</t>
  </si>
  <si>
    <t>183,793*1,1 'Přepočtené koeficientem množství</t>
  </si>
  <si>
    <t>180</t>
  </si>
  <si>
    <t>781477111</t>
  </si>
  <si>
    <t>Příplatek k montáži obkladů vnitřních keramických hladkých za plochu do 10 m2</t>
  </si>
  <si>
    <t>238868135</t>
  </si>
  <si>
    <t>181</t>
  </si>
  <si>
    <t>781477113</t>
  </si>
  <si>
    <t>Příplatek k montáži obkladů vnitřních keramických hladkých za spárování bílým cementem</t>
  </si>
  <si>
    <t>255360145</t>
  </si>
  <si>
    <t>182</t>
  </si>
  <si>
    <t>781477115</t>
  </si>
  <si>
    <t>Příplatek k montáži obkladů vnitřních keramických hladkých za lepením lepidlem dvousložkovým</t>
  </si>
  <si>
    <t>-1315205840</t>
  </si>
  <si>
    <t>183</t>
  </si>
  <si>
    <t>781491811</t>
  </si>
  <si>
    <t>Odstranění profilu ukončovacího rohového</t>
  </si>
  <si>
    <t>1978573438</t>
  </si>
  <si>
    <t>2,0*10</t>
  </si>
  <si>
    <t>184</t>
  </si>
  <si>
    <t>781492211</t>
  </si>
  <si>
    <t>Montáž profilů rohových lepených flexibilním cementovým lepidlem</t>
  </si>
  <si>
    <t>472901619</t>
  </si>
  <si>
    <t>2,0*4*2</t>
  </si>
  <si>
    <t>2,0*12</t>
  </si>
  <si>
    <t>2,0*(4+8)</t>
  </si>
  <si>
    <t>2,0*6</t>
  </si>
  <si>
    <t>2,0*4*3</t>
  </si>
  <si>
    <t>2,1*2</t>
  </si>
  <si>
    <t>185</t>
  </si>
  <si>
    <t>28342001</t>
  </si>
  <si>
    <t>lišta ukončovací z PVC 8mm</t>
  </si>
  <si>
    <t>-1464434822</t>
  </si>
  <si>
    <t>104,2*1,05 'Přepočtené koeficientem množství</t>
  </si>
  <si>
    <t>186</t>
  </si>
  <si>
    <t>781492241</t>
  </si>
  <si>
    <t>Montáž profilů stupňových lepených flexibilním cementovým lepidlem</t>
  </si>
  <si>
    <t>1800497714</t>
  </si>
  <si>
    <t>0,8+0,9+1,0*3+1,25+1,6+2,4</t>
  </si>
  <si>
    <t>187</t>
  </si>
  <si>
    <t>724154765</t>
  </si>
  <si>
    <t>9,95*1,05 'Přepočtené koeficientem množství</t>
  </si>
  <si>
    <t>188</t>
  </si>
  <si>
    <t>781492251</t>
  </si>
  <si>
    <t>Montáž profilů ukončovacích lepených flexibilním cementovým lepidlem</t>
  </si>
  <si>
    <t>887347925</t>
  </si>
  <si>
    <t>2,0+1,0</t>
  </si>
  <si>
    <t>5,3+0,8*2</t>
  </si>
  <si>
    <t>189</t>
  </si>
  <si>
    <t>-1093936660</t>
  </si>
  <si>
    <t>103,18*1,05 'Přepočtené koeficientem množství</t>
  </si>
  <si>
    <t>190</t>
  </si>
  <si>
    <t>998781202</t>
  </si>
  <si>
    <t>Přesun hmot procentní pro obklady keramické v objektech v přes 6 do 12 m</t>
  </si>
  <si>
    <t>867386603</t>
  </si>
  <si>
    <t>783</t>
  </si>
  <si>
    <t>Dokončovací práce - nátěry</t>
  </si>
  <si>
    <t>191</t>
  </si>
  <si>
    <t>783314101</t>
  </si>
  <si>
    <t>Základní jednonásobný syntetický nátěr zámečnických konstrukcí</t>
  </si>
  <si>
    <t>-257457002</t>
  </si>
  <si>
    <t>37,0*84*0,001</t>
  </si>
  <si>
    <t>0,922*5,3*3</t>
  </si>
  <si>
    <t>0,698*1,22*3</t>
  </si>
  <si>
    <t>0,22*0,2*2*(6+3)</t>
  </si>
  <si>
    <t>zárubně T/01,T/02,T/03,T/04</t>
  </si>
  <si>
    <t>(0,7+1,97*2)*0,35*2</t>
  </si>
  <si>
    <t>(0,8+1,97*2)*0,35*1</t>
  </si>
  <si>
    <t>(0,9+1,97*2)*0,35*9</t>
  </si>
  <si>
    <t>(1,1+1,97*2)*0,35</t>
  </si>
  <si>
    <t>n*2</t>
  </si>
  <si>
    <t>192</t>
  </si>
  <si>
    <t>783317101</t>
  </si>
  <si>
    <t>Krycí jednonásobný syntetický standardní nátěr zámečnických konstrukcí</t>
  </si>
  <si>
    <t>-1311336849</t>
  </si>
  <si>
    <t>784</t>
  </si>
  <si>
    <t>Dokončovací práce - malby a tapety</t>
  </si>
  <si>
    <t>193</t>
  </si>
  <si>
    <t>784121001</t>
  </si>
  <si>
    <t>Oškrabání malby v místnostech v do 3,80 m</t>
  </si>
  <si>
    <t>-411371842</t>
  </si>
  <si>
    <t>(36,8+1,9)*2*2,15</t>
  </si>
  <si>
    <t>(2,2+5,1*2+3,7)*2*2,15</t>
  </si>
  <si>
    <t>(4,27+5,3)*2*2,2</t>
  </si>
  <si>
    <t>194</t>
  </si>
  <si>
    <t>784171101</t>
  </si>
  <si>
    <t>Zakrytí vnitřních podlah včetně pozdějšího odkrytí</t>
  </si>
  <si>
    <t>-978266512</t>
  </si>
  <si>
    <t>a1+b1+100</t>
  </si>
  <si>
    <t>195</t>
  </si>
  <si>
    <t>58124844</t>
  </si>
  <si>
    <t>fólie pro malířské potřeby zakrývací tl 25µ 4x5m</t>
  </si>
  <si>
    <t>-1721262198</t>
  </si>
  <si>
    <t>449,85*1,05 'Přepočtené koeficientem množství</t>
  </si>
  <si>
    <t>196</t>
  </si>
  <si>
    <t>784171111</t>
  </si>
  <si>
    <t>Zakrytí vnitřních ploch stěn v místnostech v do 3,80 m</t>
  </si>
  <si>
    <t>-9355550</t>
  </si>
  <si>
    <t>1,5*2,2*5</t>
  </si>
  <si>
    <t>0,6*1,35*2</t>
  </si>
  <si>
    <t>1,15*1,4*3</t>
  </si>
  <si>
    <t>1,15*2,15*10</t>
  </si>
  <si>
    <t>1,15*2,95*2</t>
  </si>
  <si>
    <t>1,5*2,2*2</t>
  </si>
  <si>
    <t>197</t>
  </si>
  <si>
    <t>2000538328</t>
  </si>
  <si>
    <t>161,06*1,05 'Přepočtené koeficientem množství</t>
  </si>
  <si>
    <t>198</t>
  </si>
  <si>
    <t>784181101</t>
  </si>
  <si>
    <t>Základní akrylátová jednonásobná bezbarvá penetrace podkladu v místnostech v do 3,80 m</t>
  </si>
  <si>
    <t>-1033024111</t>
  </si>
  <si>
    <t>199</t>
  </si>
  <si>
    <t>-2030878108</t>
  </si>
  <si>
    <t>200</t>
  </si>
  <si>
    <t>784211111</t>
  </si>
  <si>
    <t>Dvojnásobné bílé malby ze směsí za mokra velmi dobře oděruvzdorných v místnostech v do 3,80 m</t>
  </si>
  <si>
    <t>-838239219</t>
  </si>
  <si>
    <t>m.č.0.03,0.05,0.06,0.08,0.13,0.15,0.18,0.19,0.21</t>
  </si>
  <si>
    <t>73,2+61,59+28,97+15,45+8,38+32,62+15,9+4,94+1,21</t>
  </si>
  <si>
    <t>(36,8+1,9)*2*(3,08-2,15)+4,0</t>
  </si>
  <si>
    <t>(8,8+7,1+3,5+0,45*4*2)*2*3,08</t>
  </si>
  <si>
    <t>(6,2+4,3)*2*3,08</t>
  </si>
  <si>
    <t>(5,4+2,8*2)*2*3,08</t>
  </si>
  <si>
    <t>(2,0+4,2)*2*(3,08-2,0)+4,0</t>
  </si>
  <si>
    <t>(2,2+5,1*2+3,7)*2*(3,08-2,15)+4,0</t>
  </si>
  <si>
    <t>(2,95+5,1)*2*(3,08-2,0)+4,0</t>
  </si>
  <si>
    <t>(2,95+2,5)*2*(3,08-2,0)</t>
  </si>
  <si>
    <t>(0,8+1,4)*2*(3,08-2,0)*2+4,0*2</t>
  </si>
  <si>
    <t>stropy</t>
  </si>
  <si>
    <t>14,8+18,24+100,0+18,05+26,19+30,84+18,82+6,6</t>
  </si>
  <si>
    <t>m.č.1.03</t>
  </si>
  <si>
    <t>(7,245+2,12)*3,3</t>
  </si>
  <si>
    <t>(32,645+2,12+0,5*6+0,6*7)*2*(2,9-2,2)+4</t>
  </si>
  <si>
    <t>(2,3+4,45)*2*(3,2-2,2)+4,0</t>
  </si>
  <si>
    <t>(2,22+0,9)*2*(3,2-2,0)+4,0</t>
  </si>
  <si>
    <t>(2,22+0,8)*2*(3,2-2,0)+4,0</t>
  </si>
  <si>
    <t>(2,22+2,45)*2*(3,2-2,2)+4,0</t>
  </si>
  <si>
    <t>(3,215+4,45)*2*(3,2-2,2)+4,0</t>
  </si>
  <si>
    <t>(4,03+0,4*2+4,45)*2*(3,2-2,2)+4,0</t>
  </si>
  <si>
    <t>(4,38+0,4*2+4,45)*2*(3,2-2,2)+4,0</t>
  </si>
  <si>
    <t>(2,2+4,45)*2*(3,2-2,0)+4,0</t>
  </si>
  <si>
    <t>(2,58+2,95)*2*(3,15-2,0)+4</t>
  </si>
  <si>
    <t>(2,02+1,6)*2*(3,15-2,0)+4,0</t>
  </si>
  <si>
    <t>(2,02+1,25+0,39)*2*(3,15-2,0)+4,0</t>
  </si>
  <si>
    <t>(3,39+2,95)*2*(3,15-2,0)+4,0</t>
  </si>
  <si>
    <t>(6,29+5,3)*2*(3,1-2,2)+4,0</t>
  </si>
  <si>
    <t>(3,44+5,3)*2*(3,1-2,2)*2+4,0*2</t>
  </si>
  <si>
    <t>(6,24+5,3)*2*(3,1-2,2)+4,0</t>
  </si>
  <si>
    <t>(5,725+5,3)*2*(3,1-2,2)+4,0</t>
  </si>
  <si>
    <t>(3,58+5,3)*2*(3,1-2,2)+4,0</t>
  </si>
  <si>
    <t>(2,55+2,4)*2*(3,1-2,0)+4,0</t>
  </si>
  <si>
    <t>(2,52+2,12+0,5+0,5)*2*(2,9-2,2)+4,0</t>
  </si>
  <si>
    <t>(2,4+2,75)*2*(3,1-2,2)+4,0</t>
  </si>
  <si>
    <t>(2,4+2,4)*2*(3,1-2,0)+4,0</t>
  </si>
  <si>
    <t>m.č.1.24,1.26,1.27,1.28,1.33,1.35,1.38,1.40</t>
  </si>
  <si>
    <t>4,9+14,8</t>
  </si>
  <si>
    <t>(3,05+3,37+1,2+2,5+10,8)*2*(3,1-2,2)+4*2</t>
  </si>
  <si>
    <t>(3,61+4,0)*2*(3,0-2,2)+4</t>
  </si>
  <si>
    <t>(1,2+3,01)*2*(3,0-2,0)+4,0</t>
  </si>
  <si>
    <t>(4,63+3,01+0,75)*2*(3,0-2,0)+4,0</t>
  </si>
  <si>
    <t>(2,7+2,1)*2*(3,0-2,0)+4,0</t>
  </si>
  <si>
    <t>(2,88+1,6)*2*(3,0-2,0)+4,0</t>
  </si>
  <si>
    <t>(4,27+5,3)*2*3,0</t>
  </si>
  <si>
    <t>(4,27+5,3)*2*2,7</t>
  </si>
  <si>
    <t>m.č.3.06</t>
  </si>
  <si>
    <t>10,0</t>
  </si>
  <si>
    <t>(4,27+5,3)*2*3,1</t>
  </si>
  <si>
    <t>201</t>
  </si>
  <si>
    <t>784351031.1</t>
  </si>
  <si>
    <t>omyvatelný nátěr</t>
  </si>
  <si>
    <t>-1246620744</t>
  </si>
  <si>
    <t>m.č.0.03,0.15</t>
  </si>
  <si>
    <t>(7,245+2,12)*2,2</t>
  </si>
  <si>
    <t>(32,645+2,12+0,5*6+0,6*7)*2*2,2</t>
  </si>
  <si>
    <t>(2,3+4,45)*2*2,2</t>
  </si>
  <si>
    <t>(2,22+2,45)*2*2,2</t>
  </si>
  <si>
    <t>(3,215+4,45)*2*2,2</t>
  </si>
  <si>
    <t>(4,03+0,4*2+4,45)*2*2,2</t>
  </si>
  <si>
    <t>(4,38+0,4*2+4,45)*2*2,2</t>
  </si>
  <si>
    <t>(6,29+5,3)*2*2,2</t>
  </si>
  <si>
    <t>(3,44+5,3)*2*2,2*2</t>
  </si>
  <si>
    <t>(6,24+5,3)*2*2,2</t>
  </si>
  <si>
    <t>(5,725+5,3)*2*2,2</t>
  </si>
  <si>
    <t>(3,58+5,3)*2*2,2</t>
  </si>
  <si>
    <t>(2,52+2,12+0,5+0,5)*2*2,2</t>
  </si>
  <si>
    <t>(2,4+2,75)*2*2,2</t>
  </si>
  <si>
    <t>m.č.1.24,1.26,1.27,1.28</t>
  </si>
  <si>
    <t>(3,05+3,37+1,2+2,5+10,8)*2*2,2</t>
  </si>
  <si>
    <t>(3,61+4,0)*2*2,2</t>
  </si>
  <si>
    <t>002 - D.1 Zdravotnětechnická instalace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</si>
  <si>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</si>
  <si>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</si>
  <si>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</si>
  <si>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727 - Zdravotechnika - požární ochrana</t>
  </si>
  <si>
    <t>310235241</t>
  </si>
  <si>
    <t>Zazdívka otvorů pl do 0,0225 m2 ve zdivu nadzákladovém cihlami pálenými tl do 300 mm</t>
  </si>
  <si>
    <t>-170444017</t>
  </si>
  <si>
    <t>2+2+20</t>
  </si>
  <si>
    <t>411386611</t>
  </si>
  <si>
    <t>Zabetonování prostupů v instalačních šachtách ze suchých směsí pl do 0,09 m2 ve stropech</t>
  </si>
  <si>
    <t>1614493872</t>
  </si>
  <si>
    <t>2+2+10+1+15</t>
  </si>
  <si>
    <t>612135101</t>
  </si>
  <si>
    <t>Hrubá výplň rýh ve stěnách maltou jakékoli šířky rýhy</t>
  </si>
  <si>
    <t>1101554124</t>
  </si>
  <si>
    <t>0,07*72,00</t>
  </si>
  <si>
    <t>0,07*14,00</t>
  </si>
  <si>
    <t>0,10*3,00</t>
  </si>
  <si>
    <t>0,15*14,00</t>
  </si>
  <si>
    <t>965043421</t>
  </si>
  <si>
    <t>Bourání podkladů pod dlažby betonových s potěrem nebo teracem tl do 150 mm pl do 1 m2</t>
  </si>
  <si>
    <t>-1221822321</t>
  </si>
  <si>
    <t>971033241</t>
  </si>
  <si>
    <t>Vybourání otvorů ve zdivu cihelném pl do 0,0225 m2 na MVC nebo MV tl do 300 mm</t>
  </si>
  <si>
    <t>1852048699</t>
  </si>
  <si>
    <t>971033251</t>
  </si>
  <si>
    <t>Vybourání otvorů ve zdivu cihelném pl do 0,0225 m2 na MVC nebo MV tl do 450 mm</t>
  </si>
  <si>
    <t>740320265</t>
  </si>
  <si>
    <t>971033261</t>
  </si>
  <si>
    <t>Vybourání otvorů ve zdivu cihelném pl do 0,0225 m2 na MVC nebo MV tl do 600 mm</t>
  </si>
  <si>
    <t>208889531</t>
  </si>
  <si>
    <t>972054241R</t>
  </si>
  <si>
    <t>Vybourání otvorů v ŽB stropech nebo klenbách pl do 0,09 m2 tl do 150 mm 2x (celkem 300 mm)</t>
  </si>
  <si>
    <t>-1429141286</t>
  </si>
  <si>
    <t>513184925</t>
  </si>
  <si>
    <t>974031132</t>
  </si>
  <si>
    <t>Vysekání rýh ve zdivu cihelném hl do 50 mm š do 70 mm</t>
  </si>
  <si>
    <t>150948176</t>
  </si>
  <si>
    <t>974031142</t>
  </si>
  <si>
    <t>Vysekání rýh ve zdivu cihelném hl do 70 mm š do 70 mm</t>
  </si>
  <si>
    <t>1062621097</t>
  </si>
  <si>
    <t>974031153</t>
  </si>
  <si>
    <t>Vysekání rýh ve zdivu cihelném hl do 100 mm š do 100 mm</t>
  </si>
  <si>
    <t>-2134698521</t>
  </si>
  <si>
    <t>974031164</t>
  </si>
  <si>
    <t>Vysekání rýh ve zdivu cihelném hl do 150 mm š do 150 mm</t>
  </si>
  <si>
    <t>1939517348</t>
  </si>
  <si>
    <t>977151215</t>
  </si>
  <si>
    <t>Jádrové vrty dovrchní diamantovými korunkami do stavebních materiálů D přes 60 do 70 mm</t>
  </si>
  <si>
    <t>963704716</t>
  </si>
  <si>
    <t>0,50*2</t>
  </si>
  <si>
    <t>977151217</t>
  </si>
  <si>
    <t>Jádrové vrty dovrchní diamantovými korunkami do stavebních materiálů D přes 80 do 90 mm</t>
  </si>
  <si>
    <t>-246271929</t>
  </si>
  <si>
    <t>977151222</t>
  </si>
  <si>
    <t>Jádrové vrty dovrchní diamantovými korunkami do stavebních materiálů D přes 120 do 130 mm</t>
  </si>
  <si>
    <t>-999471219</t>
  </si>
  <si>
    <t>0,50*10</t>
  </si>
  <si>
    <t>977151224</t>
  </si>
  <si>
    <t>Jádrové vrty dovrchní diamantovými korunkami do stavebních materiálů D přes 150 do 180 mm</t>
  </si>
  <si>
    <t>-638983066</t>
  </si>
  <si>
    <t>997013153</t>
  </si>
  <si>
    <t>Vnitrostaveništní doprava suti a vybouraných hmot pro budovy v přes 9 do 12 m s omezením mechanizace</t>
  </si>
  <si>
    <t>-730979585</t>
  </si>
  <si>
    <t>-1984171644</t>
  </si>
  <si>
    <t>-1927569338</t>
  </si>
  <si>
    <t>3,868*14 'Přepočtené koeficientem množství</t>
  </si>
  <si>
    <t>875836274</t>
  </si>
  <si>
    <t>3,868-0,35</t>
  </si>
  <si>
    <t>997013813</t>
  </si>
  <si>
    <t>Poplatek za uložení na skládce (skládkovné) stavebního odpadu z plastických hmot kód odpadu 17 02 03</t>
  </si>
  <si>
    <t>-30043452</t>
  </si>
  <si>
    <t>998017002</t>
  </si>
  <si>
    <t>Přesun hmot s omezením mechanizace pro budovy v přes 6 do 12 m</t>
  </si>
  <si>
    <t>-1135127772</t>
  </si>
  <si>
    <t>713463121</t>
  </si>
  <si>
    <t>Montáž izolace tepelné potrubí potrubními pouzdry bez úpravy uchycenými sponami 1x</t>
  </si>
  <si>
    <t>601649112</t>
  </si>
  <si>
    <t>29+29+5+24+38</t>
  </si>
  <si>
    <t>MLT.I00001231</t>
  </si>
  <si>
    <t>Návleková izolace potrubí Akustik 42x3mm</t>
  </si>
  <si>
    <t>1632477463</t>
  </si>
  <si>
    <t>29*1,02 'Přepočtené koeficientem množství</t>
  </si>
  <si>
    <t>MLT.I00001232</t>
  </si>
  <si>
    <t>Návleková izolace potrubí Akustik 50x3mm</t>
  </si>
  <si>
    <t>1560298376</t>
  </si>
  <si>
    <t>MLT.I00001233</t>
  </si>
  <si>
    <t>Návleková izolace potrubí Akustik 75x5mm</t>
  </si>
  <si>
    <t>1636080733</t>
  </si>
  <si>
    <t>5*1,02 'Přepočtené koeficientem množství</t>
  </si>
  <si>
    <t>MLT.I00001234</t>
  </si>
  <si>
    <t>Návleková izolace potrubí Akustik 110x5mm</t>
  </si>
  <si>
    <t>603165072</t>
  </si>
  <si>
    <t>24*1,02 'Přepočtené koeficientem množství</t>
  </si>
  <si>
    <t>MLT.I00001235</t>
  </si>
  <si>
    <t>Návleková izolace potrubí Akustik 125x5mm</t>
  </si>
  <si>
    <t>878670636</t>
  </si>
  <si>
    <t>38*1,02 'Přepočtené koeficientem množství</t>
  </si>
  <si>
    <t>713463211</t>
  </si>
  <si>
    <t>Montáž izolace tepelné potrubí potrubními pouzdry s Al fólií staženými Al páskou 1x D do 50 mm</t>
  </si>
  <si>
    <t>-1140094901</t>
  </si>
  <si>
    <t>66+12</t>
  </si>
  <si>
    <t>63143050</t>
  </si>
  <si>
    <t>pouzdro izolační potrubní z minerální vlny s Al fólií max. 600/100°C 15/20mm</t>
  </si>
  <si>
    <t>-1104848091</t>
  </si>
  <si>
    <t>66*1,02 'Přepočtené koeficientem množství</t>
  </si>
  <si>
    <t>63143055</t>
  </si>
  <si>
    <t>pouzdro izolační potrubní z minerální vlny s Al fólií max. 600/100°C 54/25mm</t>
  </si>
  <si>
    <t>1013269123</t>
  </si>
  <si>
    <t>12*1,02 'Přepočtené koeficientem množství</t>
  </si>
  <si>
    <t>713463212</t>
  </si>
  <si>
    <t>Montáž izolace tepelné potrubí potrubními pouzdry s Al fólií staženými Al páskou 1x D přes 50 do 100 mm</t>
  </si>
  <si>
    <t>-506753436</t>
  </si>
  <si>
    <t>3+7</t>
  </si>
  <si>
    <t>63154537</t>
  </si>
  <si>
    <t>pouzdro izolační potrubní z minerální vlny s Al fólií max. 250/100°C 76/25mm</t>
  </si>
  <si>
    <t>-226978578</t>
  </si>
  <si>
    <t>3*1,02 'Přepočtené koeficientem množství</t>
  </si>
  <si>
    <t>RKW.19155</t>
  </si>
  <si>
    <t>Potrubní pouzdra ROCKWOOL 800 vnitřní D 114mm, délka 1000mm, tloušťka izolace 25mm</t>
  </si>
  <si>
    <t>-342862542</t>
  </si>
  <si>
    <t>7*1,02 'Přepočtené koeficientem množství</t>
  </si>
  <si>
    <t>713463213</t>
  </si>
  <si>
    <t>Montáž izolace tepelné potrubí potrubními pouzdry s Al fólií staženými Al páskou 1x D přes 100 do 150 mm</t>
  </si>
  <si>
    <t>-238826180</t>
  </si>
  <si>
    <t>63143204R</t>
  </si>
  <si>
    <t>pouzdro izolační potrubní z minerální vlny s Al fólií max. 600/100°C 133/25mm</t>
  </si>
  <si>
    <t>1676622280</t>
  </si>
  <si>
    <t>11*1,02 'Přepočtené koeficientem množství</t>
  </si>
  <si>
    <t>1214145303</t>
  </si>
  <si>
    <t>721</t>
  </si>
  <si>
    <t>Zdravotechnika - vnitřní kanalizace</t>
  </si>
  <si>
    <t>721100911</t>
  </si>
  <si>
    <t>Zazátkování hrdla potrubí kanalizačního</t>
  </si>
  <si>
    <t>-1425134759</t>
  </si>
  <si>
    <t>721141201R</t>
  </si>
  <si>
    <t>Nerezové potrubí hrdlové, vč.tvarovek D 50 mm</t>
  </si>
  <si>
    <t>1315533366</t>
  </si>
  <si>
    <t>721141202R</t>
  </si>
  <si>
    <t>Nerezové potrubí hrdlové, vč.tvarovek D 75 mm</t>
  </si>
  <si>
    <t>-614821809</t>
  </si>
  <si>
    <t>721141203R</t>
  </si>
  <si>
    <t>Nerezové potrubí hrdlové, vč.tvarovek D 110 mm</t>
  </si>
  <si>
    <t>856418932</t>
  </si>
  <si>
    <t>721141204R</t>
  </si>
  <si>
    <t>Nerezové potrubí hrdlové, vč. tvarovek D 125 mm</t>
  </si>
  <si>
    <t>2074762153</t>
  </si>
  <si>
    <t>721171809R</t>
  </si>
  <si>
    <t>Demontáž potrubí z PP D do 160</t>
  </si>
  <si>
    <t>-350491571</t>
  </si>
  <si>
    <t>721171906</t>
  </si>
  <si>
    <t>Vsazení odbočky do hrdla DN 125</t>
  </si>
  <si>
    <t>-1629959594</t>
  </si>
  <si>
    <t>721171916</t>
  </si>
  <si>
    <t>Propojení potrubí DN 125</t>
  </si>
  <si>
    <t>1582879691</t>
  </si>
  <si>
    <t>721175202</t>
  </si>
  <si>
    <t>Potrubí kanalizační z PP připojovací odhlučněné třívrstvé DN 40</t>
  </si>
  <si>
    <t>-961544971</t>
  </si>
  <si>
    <t>721175203</t>
  </si>
  <si>
    <t>Potrubí kanalizační z PP připojovací odhlučněné třívrstvé DN 50</t>
  </si>
  <si>
    <t>26964481</t>
  </si>
  <si>
    <t>721175211</t>
  </si>
  <si>
    <t>Potrubí kanalizační z PP odpadní odhlučněné třívrstvé DN 75</t>
  </si>
  <si>
    <t>-2092580853</t>
  </si>
  <si>
    <t>721175212</t>
  </si>
  <si>
    <t>Potrubí kanalizační z PP odpadní odhlučněné třívrstvé DN 110</t>
  </si>
  <si>
    <t>752591303</t>
  </si>
  <si>
    <t>721175213</t>
  </si>
  <si>
    <t>Potrubí kanalizační z PP odpadní odhlučněné třívrstvé DN 125</t>
  </si>
  <si>
    <t>835195663</t>
  </si>
  <si>
    <t>721194107</t>
  </si>
  <si>
    <t>Vyvedení a upevnění odpadních výpustek DN 70</t>
  </si>
  <si>
    <t>-743137784</t>
  </si>
  <si>
    <t>721194109</t>
  </si>
  <si>
    <t>Vyvedení a upevnění odpadních výpustek DN 110</t>
  </si>
  <si>
    <t>-1156695254</t>
  </si>
  <si>
    <t>721211422R</t>
  </si>
  <si>
    <t>Vpusť podlahová se svislým odtokem DN 50/75/110 mřížka nerez 138x138 s izolační soupravou s fólií pro stěrku</t>
  </si>
  <si>
    <t>512772356</t>
  </si>
  <si>
    <t>721229111</t>
  </si>
  <si>
    <t>Montáž zápachové uzávěrky pro pračku a myčku do DN 50 ostatní typ</t>
  </si>
  <si>
    <t>-1729767431</t>
  </si>
  <si>
    <t>HLE.HL136NT</t>
  </si>
  <si>
    <t>Vodní ZU pro odvod kondenzátu DN40 -transparentní, s připojením DN32 popř. d 12-18 mm, s přídavnou mechanickou uzávěrkou a čistící vložkou, s otáčivým ramenem odtoku</t>
  </si>
  <si>
    <t>726021904</t>
  </si>
  <si>
    <t>721273153</t>
  </si>
  <si>
    <t>Hlavice ventilační polypropylen PP DN 110</t>
  </si>
  <si>
    <t>-67352034</t>
  </si>
  <si>
    <t>721290111</t>
  </si>
  <si>
    <t>Zkouška těsnosti potrubí kanalizace vodou DN do 125</t>
  </si>
  <si>
    <t>-1958793112</t>
  </si>
  <si>
    <t>3+7+11+5+24+18+12+28+28</t>
  </si>
  <si>
    <t>998721202</t>
  </si>
  <si>
    <t>Přesun hmot procentní pro vnitřní kanalizace v objektech v přes 6 do 12 m</t>
  </si>
  <si>
    <t>1553139411</t>
  </si>
  <si>
    <t>722</t>
  </si>
  <si>
    <t>Zdravotechnika - vnitřní vodovod</t>
  </si>
  <si>
    <t>722130236</t>
  </si>
  <si>
    <t>Potrubí vodovodní ocelové závitové pozinkované svařované běžné DN 50</t>
  </si>
  <si>
    <t>804869657</t>
  </si>
  <si>
    <t>722130803</t>
  </si>
  <si>
    <t>Demontáž potrubí ocelové pozinkované závitové DN přes 40 do 50</t>
  </si>
  <si>
    <t>600495972</t>
  </si>
  <si>
    <t>722130901</t>
  </si>
  <si>
    <t>Potrubí pozinkované závitové zazátkování vývodu</t>
  </si>
  <si>
    <t>-319093924</t>
  </si>
  <si>
    <t>722131913</t>
  </si>
  <si>
    <t>Potrubí pozinkované závitové vsazení odbočky do potrubí DN 25</t>
  </si>
  <si>
    <t>-964553413</t>
  </si>
  <si>
    <t>722140111</t>
  </si>
  <si>
    <t>Potrubí vodovodní ocelové z ušlechtilé oceli spojované lisováním D 15x1 mm</t>
  </si>
  <si>
    <t>-522366472</t>
  </si>
  <si>
    <t>722170804</t>
  </si>
  <si>
    <t>Demontáž rozvodů vody z plastů D do 50</t>
  </si>
  <si>
    <t>-1478713183</t>
  </si>
  <si>
    <t>722175002.WVN.001</t>
  </si>
  <si>
    <t>Potrubí vodovodní plastové PP-RCT s čedičovou vrstvou svar polyfúze D 20x2,8 mm</t>
  </si>
  <si>
    <t>-606701552</t>
  </si>
  <si>
    <t>722175003.WVN.001</t>
  </si>
  <si>
    <t>Potrubí vodovodní plastové PP-RCT s čedičovou vrstvou svar polyfúze D 25x3,5 mm</t>
  </si>
  <si>
    <t>1928681105</t>
  </si>
  <si>
    <t>722175004.WVN.001</t>
  </si>
  <si>
    <t>Potrubí vodovodní plastové PP-RCT s čedičovou vrstvou svar polyfúze D 32x4,4 mm</t>
  </si>
  <si>
    <t>-1096188884</t>
  </si>
  <si>
    <t>722181221</t>
  </si>
  <si>
    <t>Ochrana vodovodního potrubí přilepenými termoizolačními trubicemi z PE tl přes 6 do 9 mm DN do 22 mm</t>
  </si>
  <si>
    <t>1437664001</t>
  </si>
  <si>
    <t>722181222</t>
  </si>
  <si>
    <t>Ochrana vodovodního potrubí přilepenými termoizolačními trubicemi z PE tl přes 6 do 9 mm DN přes 22 do 45 mm</t>
  </si>
  <si>
    <t>-2067073887</t>
  </si>
  <si>
    <t>70+88</t>
  </si>
  <si>
    <t>722181851</t>
  </si>
  <si>
    <t>Demontáž termoizolačních trubic z trub D do 45</t>
  </si>
  <si>
    <t>-844391351</t>
  </si>
  <si>
    <t>722190402</t>
  </si>
  <si>
    <t>Vyvedení a upevnění výpustku DN přes 25 do 50</t>
  </si>
  <si>
    <t>1342678400</t>
  </si>
  <si>
    <t>722220862</t>
  </si>
  <si>
    <t>Demontáž armatur závitových se dvěma závity G do 5/4</t>
  </si>
  <si>
    <t>1258748327</t>
  </si>
  <si>
    <t>722224116</t>
  </si>
  <si>
    <t>Kohout plnicí nebo vypouštěcí G 3/4" PN 10 s jedním závitem</t>
  </si>
  <si>
    <t>1657640232</t>
  </si>
  <si>
    <t>722131931R</t>
  </si>
  <si>
    <t>Závitové propojení potrubí DN 15 - šroubení mosazné</t>
  </si>
  <si>
    <t>-1342579371</t>
  </si>
  <si>
    <t>722131932R</t>
  </si>
  <si>
    <t>Závitové propojení potrubí DN 20 - šroubení mosazné</t>
  </si>
  <si>
    <t>-422695231</t>
  </si>
  <si>
    <t>722131933R</t>
  </si>
  <si>
    <t>Závitové propojení potrubí DN 25 - šroubení mosazné</t>
  </si>
  <si>
    <t>578641756</t>
  </si>
  <si>
    <t>722131936R</t>
  </si>
  <si>
    <t>Závitové propojení potrubí DN 50 - šroubení mosazné</t>
  </si>
  <si>
    <t>1582534549</t>
  </si>
  <si>
    <t>722232043</t>
  </si>
  <si>
    <t>Kohout kulový přímý G 1/2" PN 42 do 185°C vnitřní závit</t>
  </si>
  <si>
    <t>1541508483</t>
  </si>
  <si>
    <t>722232045</t>
  </si>
  <si>
    <t>Kohout kulový přímý G 1" PN 42 do 185°C vnitřní závit</t>
  </si>
  <si>
    <t>-458940216</t>
  </si>
  <si>
    <t>722232048</t>
  </si>
  <si>
    <t>Kohout kulový přímý G 2" PN 42 do 185°C vnitřní závit</t>
  </si>
  <si>
    <t>-701311220</t>
  </si>
  <si>
    <t>722239102</t>
  </si>
  <si>
    <t>Montáž armatur vodovodních se dvěma závity G 3/4"</t>
  </si>
  <si>
    <t>299177236</t>
  </si>
  <si>
    <t>551R01</t>
  </si>
  <si>
    <t>Regulační ventil pro cirkulaci ALWA DN 20, vč.regulačního nástavce, vypouštěcího adaptéru, teploměru, izolačního krytu</t>
  </si>
  <si>
    <t>soub</t>
  </si>
  <si>
    <t>-697634310</t>
  </si>
  <si>
    <t>722260812</t>
  </si>
  <si>
    <t>Demontáž vodoměrů závitových do G 3/4</t>
  </si>
  <si>
    <t>608522437</t>
  </si>
  <si>
    <t>722290234</t>
  </si>
  <si>
    <t>Proplach a dezinfekce vodovodního potrubí DN do 80</t>
  </si>
  <si>
    <t>-350787518</t>
  </si>
  <si>
    <t>722290246</t>
  </si>
  <si>
    <t>Zkouška těsnosti vodovodního potrubí plastového DN do 40</t>
  </si>
  <si>
    <t>-2057907593</t>
  </si>
  <si>
    <t>998722202</t>
  </si>
  <si>
    <t>Přesun hmot procentní pro vnitřní vodovod v objektech v přes 6 do 12 m</t>
  </si>
  <si>
    <t>-1738701987</t>
  </si>
  <si>
    <t>725110811R</t>
  </si>
  <si>
    <t>Demontáž klozetů splachovací s nádrží - předstěnových systémů</t>
  </si>
  <si>
    <t>895451042</t>
  </si>
  <si>
    <t>725112022</t>
  </si>
  <si>
    <t>Klozet keramický závěsný na nosné stěny s hlubokým splachováním odpad vodorovný, vč.sedátka</t>
  </si>
  <si>
    <t>-899728351</t>
  </si>
  <si>
    <t>725119125</t>
  </si>
  <si>
    <t>Montáž klozetových mís závěsných na nosné stěny, vč.klozetového sedátka</t>
  </si>
  <si>
    <t>368143602</t>
  </si>
  <si>
    <t>64236051</t>
  </si>
  <si>
    <t>klozet keramický bílý závěsný hluboké splachování pro handicapované</t>
  </si>
  <si>
    <t>583561400</t>
  </si>
  <si>
    <t>725210821</t>
  </si>
  <si>
    <t>Demontáž umyvadel bez výtokových armatur</t>
  </si>
  <si>
    <t>-1552940211</t>
  </si>
  <si>
    <t>725211601</t>
  </si>
  <si>
    <t>Umyvadlo keramické bílé šířky 500 mm bez krytu na sifon připevněné na stěnu šrouby, vč.sifonu</t>
  </si>
  <si>
    <t>205399365</t>
  </si>
  <si>
    <t>725211705</t>
  </si>
  <si>
    <t>Umývátko keramické bílé rohové šířky 450 mm připevněné na stěnu šrouby, vč.sifonu</t>
  </si>
  <si>
    <t>-472176013</t>
  </si>
  <si>
    <t>725220812</t>
  </si>
  <si>
    <t>Demontáž van na pedikúru</t>
  </si>
  <si>
    <t>1393673596</t>
  </si>
  <si>
    <t>725310823</t>
  </si>
  <si>
    <t>Demontáž dřez jednoduchý vestavěný v kuchyňských sestavách bez výtokových armatur</t>
  </si>
  <si>
    <t>1902163907</t>
  </si>
  <si>
    <t>725319111</t>
  </si>
  <si>
    <t>Montáž dřezu ostatních typů v kuchyňské sestavě, vč.dodávky</t>
  </si>
  <si>
    <t>263552288</t>
  </si>
  <si>
    <t>725339111</t>
  </si>
  <si>
    <t>Montáž výlevky</t>
  </si>
  <si>
    <t>-921244793</t>
  </si>
  <si>
    <t>6000022110</t>
  </si>
  <si>
    <t>Závěsná výlevka Jika MIRA včetně mřížky</t>
  </si>
  <si>
    <t>840632117</t>
  </si>
  <si>
    <t>725800967</t>
  </si>
  <si>
    <t>Prodloužení G 1/2</t>
  </si>
  <si>
    <t>2084279898</t>
  </si>
  <si>
    <t>725813111</t>
  </si>
  <si>
    <t>Ventil rohový bez připojovací trubičky nebo flexi hadičky G 1/2"</t>
  </si>
  <si>
    <t>1565706002</t>
  </si>
  <si>
    <t>725813112</t>
  </si>
  <si>
    <t>Ventil rohový pračkový G 3/4"</t>
  </si>
  <si>
    <t>-815230754</t>
  </si>
  <si>
    <t>725820801</t>
  </si>
  <si>
    <t>Demontáž baterie nástěnné do G 3 / 4</t>
  </si>
  <si>
    <t>-1838230508</t>
  </si>
  <si>
    <t>725821321</t>
  </si>
  <si>
    <t>Baterie dřezová nástěnná klasická s otáčivým kulatým ústím a délkou ramínka 200 mm</t>
  </si>
  <si>
    <t>1608874419</t>
  </si>
  <si>
    <t>725821325</t>
  </si>
  <si>
    <t>Baterie dřezová stojánková páková s otáčivým kulatým ústím a délkou ramínka 220 mm</t>
  </si>
  <si>
    <t>1380725567</t>
  </si>
  <si>
    <t>725822611</t>
  </si>
  <si>
    <t>Baterie umyvadlová stojánková páková bez výpusti, s perlátorem</t>
  </si>
  <si>
    <t>1705102277</t>
  </si>
  <si>
    <t>725822611R</t>
  </si>
  <si>
    <t>Baterie umyvadlová stojánková páková bez výpusti, s perlátorem - prodloužená páka</t>
  </si>
  <si>
    <t>603738837</t>
  </si>
  <si>
    <t>725841312</t>
  </si>
  <si>
    <t>Baterie sprchová nástěnná páková</t>
  </si>
  <si>
    <t>1844191250</t>
  </si>
  <si>
    <t>725841354</t>
  </si>
  <si>
    <t>Baterie sprchová automatická s termostatickým ventilem a sprchovou růžicí</t>
  </si>
  <si>
    <t>-70625631</t>
  </si>
  <si>
    <t>725849411</t>
  </si>
  <si>
    <t>Montáž baterie sprchové nástěnná s nastavitelnou výškou sprchy</t>
  </si>
  <si>
    <t>1264557407</t>
  </si>
  <si>
    <t>6000110180</t>
  </si>
  <si>
    <t>Souprava sprchová chrom s tyčí ke sprchové baterii</t>
  </si>
  <si>
    <t>-1555061848</t>
  </si>
  <si>
    <t>725860811</t>
  </si>
  <si>
    <t>Demontáž uzávěrů zápachu jednoduchých</t>
  </si>
  <si>
    <t>69831768</t>
  </si>
  <si>
    <t>725861312</t>
  </si>
  <si>
    <t>Zápachová uzávěrka pro umyvadlo DN 40 podomítková, chrom, vč.připojovací soupravy</t>
  </si>
  <si>
    <t>1185695636</t>
  </si>
  <si>
    <t>725869101</t>
  </si>
  <si>
    <t>Montáž zápachových uzávěrek umyvadlových do DN 40</t>
  </si>
  <si>
    <t>26033118</t>
  </si>
  <si>
    <t>55161322R</t>
  </si>
  <si>
    <t>uzávěrka zápachová umyvadlová s krycí růžicí odtoku DN 40 chrom</t>
  </si>
  <si>
    <t>1064911066</t>
  </si>
  <si>
    <t>-911872524</t>
  </si>
  <si>
    <t>726</t>
  </si>
  <si>
    <t>Zdravotechnika - předstěnové instalace</t>
  </si>
  <si>
    <t>726131041</t>
  </si>
  <si>
    <t>Instalační předstěna pro klozet závěsný v 1120 mm s ovládáním zepředu do lehkých stěn s kovovou kcí</t>
  </si>
  <si>
    <t>-1281445117</t>
  </si>
  <si>
    <t>726131043</t>
  </si>
  <si>
    <t>Instalační předstěna pro klozet závěsný v 1120 mm s ovládáním zepředu pro postižené do stěn s kov kcí</t>
  </si>
  <si>
    <t>45043337</t>
  </si>
  <si>
    <t>726131061R</t>
  </si>
  <si>
    <t>Instalační předstěna pro výlevkový modul s ovládáním shora do stěn s kov kcí</t>
  </si>
  <si>
    <t>672470324</t>
  </si>
  <si>
    <t>998726212</t>
  </si>
  <si>
    <t>Přesun hmot procentní pro instalační prefabrikáty v objektech v přes 6 do 12 m</t>
  </si>
  <si>
    <t>1102301535</t>
  </si>
  <si>
    <t>727</t>
  </si>
  <si>
    <t>Zdravotechnika - požární ochrana</t>
  </si>
  <si>
    <t>727213291R</t>
  </si>
  <si>
    <t>Protipožární tmel 310 ml, vč.aplikace</t>
  </si>
  <si>
    <t>CS ÚRS 2022 02</t>
  </si>
  <si>
    <t>18572356</t>
  </si>
  <si>
    <t>727222002</t>
  </si>
  <si>
    <t>Protipožární manžeta prostupu plastového potrubí bez izolace D 40 mm stěnou tl 100 mm požární odolnost EI 90</t>
  </si>
  <si>
    <t>1625774624</t>
  </si>
  <si>
    <t>727222003</t>
  </si>
  <si>
    <t>Protipožární manžeta prostupu plastového potrubí bez izolace D 50 mm stěnou tl 100 mm požární odolnost EI 90</t>
  </si>
  <si>
    <t>1587932607</t>
  </si>
  <si>
    <t>727222005</t>
  </si>
  <si>
    <t>Protipožární manžeta prostupu plastového potrubí bez izolace D 75 mm stěnou tl 100 mm požární odolnost EI 90</t>
  </si>
  <si>
    <t>-1589809988</t>
  </si>
  <si>
    <t>727222007</t>
  </si>
  <si>
    <t>Protipožární manžeta prostupu plastového potrubí bez izolace D 110 mm stěnou tl 100 mm požární odolnost EI 90</t>
  </si>
  <si>
    <t>-1727098936</t>
  </si>
  <si>
    <t>727222008</t>
  </si>
  <si>
    <t>Protipožární manžeta prostupu plastového potrubí bez izolace D 125 mm stěnou tl 100 mm požární odolnost EI 90</t>
  </si>
  <si>
    <t>1319972457</t>
  </si>
  <si>
    <t>767995111R</t>
  </si>
  <si>
    <t>Dodávka a montáž atypických zámečnických konstrukcí hm do 5 kg - konzoly, objímky a závěsy vodovodního potrubí, vč.povrchové úpravy</t>
  </si>
  <si>
    <t>1726467660</t>
  </si>
  <si>
    <t>244,60</t>
  </si>
  <si>
    <t>003 - D.1.4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</si>
  <si>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</si>
  <si>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</si>
  <si>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</si>
  <si>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</si>
  <si>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-1884483937</t>
  </si>
  <si>
    <t>1523863472</t>
  </si>
  <si>
    <t>-215117644</t>
  </si>
  <si>
    <t>0,057*14 'Přepočtené koeficientem množství</t>
  </si>
  <si>
    <t>733</t>
  </si>
  <si>
    <t>Ústřední vytápění - rozvodné potrubí</t>
  </si>
  <si>
    <t>733222302</t>
  </si>
  <si>
    <t>Potrubí měděné polotvrdé spojované lisováním D 15x1 mm</t>
  </si>
  <si>
    <t>-25305769</t>
  </si>
  <si>
    <t>733224222</t>
  </si>
  <si>
    <t>Příplatek k potrubí měděnému za zhotovení přípojky z trubek měděných D 15x1 mm</t>
  </si>
  <si>
    <t>-973911755</t>
  </si>
  <si>
    <t>733291101</t>
  </si>
  <si>
    <t>Zkouška těsnosti potrubí měděné D do 35x1,5</t>
  </si>
  <si>
    <t>-1114774</t>
  </si>
  <si>
    <t>733293904</t>
  </si>
  <si>
    <t>Vsazení odbočky na potrubí měděné o rozměru do D 22x1,5 mm</t>
  </si>
  <si>
    <t>999429028</t>
  </si>
  <si>
    <t>998733202</t>
  </si>
  <si>
    <t>Přesun hmot procentní pro rozvody potrubí v objektech v přes 6 do 12 m</t>
  </si>
  <si>
    <t>920943797</t>
  </si>
  <si>
    <t>734</t>
  </si>
  <si>
    <t>Ústřední vytápění - armatury</t>
  </si>
  <si>
    <t>734200811</t>
  </si>
  <si>
    <t>Demontáž armatury závitové s jedním závitem přes G 1/2 do G 1/2 - termostatické hlavice</t>
  </si>
  <si>
    <t>-763671194</t>
  </si>
  <si>
    <t>734200821</t>
  </si>
  <si>
    <t>Demontáž armatury závitové se dvěma závity přes G 1/2 do G 1/2</t>
  </si>
  <si>
    <t>199537402</t>
  </si>
  <si>
    <t>734221682</t>
  </si>
  <si>
    <t>Termostatická hlavice kapalinová PN 10 do 110°C otopných těles VK</t>
  </si>
  <si>
    <t>422217015</t>
  </si>
  <si>
    <t>734261406</t>
  </si>
  <si>
    <t>Armatura připojovací přímá G 1/2x18 PN 10 do 110°C radiátorů typu VK</t>
  </si>
  <si>
    <t>-764931712</t>
  </si>
  <si>
    <t>998734202</t>
  </si>
  <si>
    <t>Přesun hmot procentní pro armatury v objektech v přes 6 do 12 m</t>
  </si>
  <si>
    <t>-1809412948</t>
  </si>
  <si>
    <t>735</t>
  </si>
  <si>
    <t>Ústřední vytápění - otopná tělesa</t>
  </si>
  <si>
    <t>735151811</t>
  </si>
  <si>
    <t>Demontáž otopného tělesa panelového jednořadého dl do 1500 mm</t>
  </si>
  <si>
    <t>567557688</t>
  </si>
  <si>
    <t>735151821</t>
  </si>
  <si>
    <t>Demontáž otopného tělesa panelového dvouřadého dl do 1500 mm</t>
  </si>
  <si>
    <t>133527780</t>
  </si>
  <si>
    <t>735152473</t>
  </si>
  <si>
    <t>Otopné těleso panelové VKU dvoudeskové 1 přídavná přestupní plocha výška/délka 600/600 mm výkon 773 W</t>
  </si>
  <si>
    <t>626886836</t>
  </si>
  <si>
    <t>735164511</t>
  </si>
  <si>
    <t>Montáž otopného tělesa trubkového na stěnu v tělesa do 1500 mm</t>
  </si>
  <si>
    <t>-2126311626</t>
  </si>
  <si>
    <t>54153062</t>
  </si>
  <si>
    <t>KORALUX NEO-ER0 KLNER 1420.500 600W jednostranné přímotopné elek_x0002_trické trubkové těleso s vodorovně orientovanými profily, osazeno elektrickým topným tělesem s integrovaným regulátorem teploty (bílý nebo chrom) s teplot_x0002_ním spínačem a omezovačem teploty</t>
  </si>
  <si>
    <t>-1376856401</t>
  </si>
  <si>
    <t>735291800</t>
  </si>
  <si>
    <t>Demontáž konzoly nebo držáku otopných těles, registrů nebo konvektorů do odpadu</t>
  </si>
  <si>
    <t>-1438553556</t>
  </si>
  <si>
    <t>735494811</t>
  </si>
  <si>
    <t>Vypuštění vody z otopných těles</t>
  </si>
  <si>
    <t>-2073689133</t>
  </si>
  <si>
    <t>998735202</t>
  </si>
  <si>
    <t>Přesun hmot procentní pro otopná tělesa v objektech v přes 6 do 12 m</t>
  </si>
  <si>
    <t>1839016979</t>
  </si>
  <si>
    <t>HZS</t>
  </si>
  <si>
    <t>Hodinové zúčtovací sazby</t>
  </si>
  <si>
    <t>HZS2222</t>
  </si>
  <si>
    <t>Hodinová zúčtovací sazba topenář odborný - napuštění systému, uvedení do provozu, vyregulování, topná zkouška</t>
  </si>
  <si>
    <t>hod</t>
  </si>
  <si>
    <t>512</t>
  </si>
  <si>
    <t>196893174</t>
  </si>
  <si>
    <t>004 - D.1.4 Silnoproudá elektronika</t>
  </si>
  <si>
    <t>Soupis:</t>
  </si>
  <si>
    <t>041 - KT - Kabelové trasy</t>
  </si>
  <si>
    <t>D1 - Elektroinstalační materiál</t>
  </si>
  <si>
    <t>D2 - Kabelové soubory</t>
  </si>
  <si>
    <t>D3 - Jiné práce</t>
  </si>
  <si>
    <t>D4 - Ostatní</t>
  </si>
  <si>
    <t>D1</t>
  </si>
  <si>
    <t>Elektroinstalační materiál</t>
  </si>
  <si>
    <t>Pol1</t>
  </si>
  <si>
    <t>Trubka ohebná PVC DN20</t>
  </si>
  <si>
    <t>2070857030</t>
  </si>
  <si>
    <t>Pol2</t>
  </si>
  <si>
    <t>Trubka ohebná PVC DN25</t>
  </si>
  <si>
    <t>-103230140</t>
  </si>
  <si>
    <t>Pol3</t>
  </si>
  <si>
    <t>Krabice KP68</t>
  </si>
  <si>
    <t>ks</t>
  </si>
  <si>
    <t>-927767538</t>
  </si>
  <si>
    <t>Pol4</t>
  </si>
  <si>
    <t>Krabice odbočná nástěnná IP44 1100x100</t>
  </si>
  <si>
    <t>-2001543638</t>
  </si>
  <si>
    <t>Pol5</t>
  </si>
  <si>
    <t>kabelový rošt 50x50 včetně kotvícívh prvků a příslušenství</t>
  </si>
  <si>
    <t>-668300672</t>
  </si>
  <si>
    <t>Pol6</t>
  </si>
  <si>
    <t>kabelový rošt 100x50 včetně příslušenství, kotvících prvků</t>
  </si>
  <si>
    <t>1412581791</t>
  </si>
  <si>
    <t>D2</t>
  </si>
  <si>
    <t>Kabelové soubory</t>
  </si>
  <si>
    <t>Pol10</t>
  </si>
  <si>
    <t>CYKY-J 5x4</t>
  </si>
  <si>
    <t>1393965074</t>
  </si>
  <si>
    <t>Pol11</t>
  </si>
  <si>
    <t>1-CXKH-R-J 3x1,5</t>
  </si>
  <si>
    <t>1711414899</t>
  </si>
  <si>
    <t>Pol12</t>
  </si>
  <si>
    <t>1-CXKH-R-J 5x1,5</t>
  </si>
  <si>
    <t>1890287907</t>
  </si>
  <si>
    <t>Pol13</t>
  </si>
  <si>
    <t>1-CXKH-R-J 3x2,5</t>
  </si>
  <si>
    <t>142136139</t>
  </si>
  <si>
    <t>Pol14</t>
  </si>
  <si>
    <t>1-CXKH-R-J 5x2,5</t>
  </si>
  <si>
    <t>-1562546345</t>
  </si>
  <si>
    <t>Pol15</t>
  </si>
  <si>
    <t>1-CXKH-R-J 5x10</t>
  </si>
  <si>
    <t>1875394733</t>
  </si>
  <si>
    <t>Pol16</t>
  </si>
  <si>
    <t>H07V-U 2,5</t>
  </si>
  <si>
    <t>1465677795</t>
  </si>
  <si>
    <t>Pol17</t>
  </si>
  <si>
    <t>H07V-U 6</t>
  </si>
  <si>
    <t>879816057</t>
  </si>
  <si>
    <t>Pol18</t>
  </si>
  <si>
    <t>H07V-K 10</t>
  </si>
  <si>
    <t>1510156958</t>
  </si>
  <si>
    <t>Pol19</t>
  </si>
  <si>
    <t>H07V-K 16</t>
  </si>
  <si>
    <t>-695151210</t>
  </si>
  <si>
    <t>Pol20</t>
  </si>
  <si>
    <t>Kabelová příchytka plastová</t>
  </si>
  <si>
    <t>1492742007</t>
  </si>
  <si>
    <t>Pol21</t>
  </si>
  <si>
    <t>Kabelová příchytka plastová,  max. 12kabelů o průměru 10mm</t>
  </si>
  <si>
    <t>-1344789887</t>
  </si>
  <si>
    <t>Pol7</t>
  </si>
  <si>
    <t>CYKY-J 3x1,5</t>
  </si>
  <si>
    <t>-486829737</t>
  </si>
  <si>
    <t>Pol8</t>
  </si>
  <si>
    <t>CYKY-J 5x1,5</t>
  </si>
  <si>
    <t>-667943119</t>
  </si>
  <si>
    <t>Pol9</t>
  </si>
  <si>
    <t>CYKY-J 5x2,5</t>
  </si>
  <si>
    <t>-776045613</t>
  </si>
  <si>
    <t>D3</t>
  </si>
  <si>
    <t>Jiné práce</t>
  </si>
  <si>
    <t>Pol22</t>
  </si>
  <si>
    <t>Průraz ve zdivu cihel. tl. 30cm, do průměru 6cm, vč. začištění</t>
  </si>
  <si>
    <t>-199316956</t>
  </si>
  <si>
    <t>Pol23</t>
  </si>
  <si>
    <t>Průraz ve zdivu cihel. tl. 45cm, do průměru 6cm, vč. začištění</t>
  </si>
  <si>
    <t>-1466861879</t>
  </si>
  <si>
    <t>Pol24</t>
  </si>
  <si>
    <t>Vysekání kapsy v cihl. zdi, krabice do 100x100x50 mm</t>
  </si>
  <si>
    <t>-28708059</t>
  </si>
  <si>
    <t>Pol25</t>
  </si>
  <si>
    <t>Vysekání drážky v cihl. zdi do hl. 30 mm, š. do 30 mm</t>
  </si>
  <si>
    <t>-1668132162</t>
  </si>
  <si>
    <t>Pol26</t>
  </si>
  <si>
    <t>Vysekání drážky v cihl. zdi do hl. 30 mm, š. do 70 mm</t>
  </si>
  <si>
    <t>2066138985</t>
  </si>
  <si>
    <t>Pol27</t>
  </si>
  <si>
    <t>Vysekání drážky v cihl. zdi do hl. 30 mm, š. do 100 mm</t>
  </si>
  <si>
    <t>914750655</t>
  </si>
  <si>
    <t>Pol28</t>
  </si>
  <si>
    <t>Vysekání drážky v cihl. zdi do hl. 50 mm, š. do 150 mm</t>
  </si>
  <si>
    <t>-1195619206</t>
  </si>
  <si>
    <t>Pol29</t>
  </si>
  <si>
    <t>Vyplnění a omítnutí drážky hl. 30 mm, š. do 30 mm</t>
  </si>
  <si>
    <t>1804407885</t>
  </si>
  <si>
    <t>Pol30</t>
  </si>
  <si>
    <t>Vyplnění  a omítnutí drážky hl. 30 mm, š. do 70 mm</t>
  </si>
  <si>
    <t>431373455</t>
  </si>
  <si>
    <t>Pol31</t>
  </si>
  <si>
    <t>Vyplnění  a omítnutí drážky hl. 30 mm, š. do 100 mm</t>
  </si>
  <si>
    <t>1617050909</t>
  </si>
  <si>
    <t>Pol32</t>
  </si>
  <si>
    <t>Vyplnění a omítnutí  drážky hl. 50 mm, š. do 150 mm</t>
  </si>
  <si>
    <t>-1389847728</t>
  </si>
  <si>
    <t>Pol33</t>
  </si>
  <si>
    <t>Vnitrostaveništní doprava suti a vybouraných hmot pro budovy v do 18 m ručně</t>
  </si>
  <si>
    <t>-1258209917</t>
  </si>
  <si>
    <t>Pol34</t>
  </si>
  <si>
    <t>Odvoz suti na skládku a vybouraných hmot nebo meziskládku do 1 km se složením</t>
  </si>
  <si>
    <t>1876451872</t>
  </si>
  <si>
    <t>Pol35</t>
  </si>
  <si>
    <t>-992431969</t>
  </si>
  <si>
    <t>Pol36</t>
  </si>
  <si>
    <t>Poplatek za uložení stavebního směsného odpadu na skládce (skládkovné)</t>
  </si>
  <si>
    <t>1560187593</t>
  </si>
  <si>
    <t>D4</t>
  </si>
  <si>
    <t>Ostatní</t>
  </si>
  <si>
    <t>Pol37</t>
  </si>
  <si>
    <t>Demontáž stávajících elektroinstalací</t>
  </si>
  <si>
    <t>1863144635</t>
  </si>
  <si>
    <t>Pol38</t>
  </si>
  <si>
    <t>Koordinace a spolupráce s jinými profesemi</t>
  </si>
  <si>
    <t>-614399502</t>
  </si>
  <si>
    <t>Pol39</t>
  </si>
  <si>
    <t>504285110</t>
  </si>
  <si>
    <t>Pol40</t>
  </si>
  <si>
    <t>Požární ucpávky</t>
  </si>
  <si>
    <t>1679620302</t>
  </si>
  <si>
    <t>PolO1</t>
  </si>
  <si>
    <t>Vypracování dokumentace skutečného provedení</t>
  </si>
  <si>
    <t>749096776</t>
  </si>
  <si>
    <t>PolO2</t>
  </si>
  <si>
    <t>Vedení prací, autorský dozor</t>
  </si>
  <si>
    <t>-664483824</t>
  </si>
  <si>
    <t>PolO3</t>
  </si>
  <si>
    <t>Mimostaveništní doprava</t>
  </si>
  <si>
    <t>-1382086782</t>
  </si>
  <si>
    <t>PolO4</t>
  </si>
  <si>
    <t>Přesun dodávek</t>
  </si>
  <si>
    <t>-556476394</t>
  </si>
  <si>
    <t>PolO5</t>
  </si>
  <si>
    <t>GZS</t>
  </si>
  <si>
    <t>-1199321321</t>
  </si>
  <si>
    <t>042 - SP - Silnoproudé instalace</t>
  </si>
  <si>
    <t>D2 - Instalační materiál</t>
  </si>
  <si>
    <t>D3 - Ostatní</t>
  </si>
  <si>
    <t xml:space="preserve">Rozvaděč RMS10 - </t>
  </si>
  <si>
    <t xml:space="preserve">Rozvaděč RMS40 - </t>
  </si>
  <si>
    <t>Instalační materiál</t>
  </si>
  <si>
    <t>Pol43</t>
  </si>
  <si>
    <t>Stropní detektor pohybu DALI 360° podlhledový "Master"</t>
  </si>
  <si>
    <t>-1877884668</t>
  </si>
  <si>
    <t>Pol44</t>
  </si>
  <si>
    <t>Stropní detektor pohybu DALI 360° podhledový "Slave"</t>
  </si>
  <si>
    <t>-50287385</t>
  </si>
  <si>
    <t>Pol45</t>
  </si>
  <si>
    <t>Zasuvka bílá 2P+T bezšroubová s clonkami</t>
  </si>
  <si>
    <t>408608625</t>
  </si>
  <si>
    <t>Pol46</t>
  </si>
  <si>
    <t>Zas. bílá 2P+T bezšr., IP44 s víčkem, komplet.</t>
  </si>
  <si>
    <t>-977915562</t>
  </si>
  <si>
    <t>Pol47</t>
  </si>
  <si>
    <t>Spínač ř.1</t>
  </si>
  <si>
    <t>526899285</t>
  </si>
  <si>
    <t>Pol48</t>
  </si>
  <si>
    <t>Spínač ř.5</t>
  </si>
  <si>
    <t>1538164765</t>
  </si>
  <si>
    <t>Pol49</t>
  </si>
  <si>
    <t>Přepínač ř.6</t>
  </si>
  <si>
    <t>-1345553982</t>
  </si>
  <si>
    <t>Pol50</t>
  </si>
  <si>
    <t>Klapka jednoduchá bílá</t>
  </si>
  <si>
    <t>1653612597</t>
  </si>
  <si>
    <t>Pol51</t>
  </si>
  <si>
    <t>Klapka dělená bílá</t>
  </si>
  <si>
    <t>-1036337733</t>
  </si>
  <si>
    <t>Pol52</t>
  </si>
  <si>
    <t>Spínač ř.1 IP44 bílý  kompletní</t>
  </si>
  <si>
    <t>1437943459</t>
  </si>
  <si>
    <t>Pol53</t>
  </si>
  <si>
    <t>Svorkovnice 16A pětipólová s krytem</t>
  </si>
  <si>
    <t>716995955</t>
  </si>
  <si>
    <t>Pol54</t>
  </si>
  <si>
    <t>1_rameček bílý</t>
  </si>
  <si>
    <t>1714755303</t>
  </si>
  <si>
    <t>Pol55</t>
  </si>
  <si>
    <t>2_rameček bílý</t>
  </si>
  <si>
    <t>-138524185</t>
  </si>
  <si>
    <t>Pol56</t>
  </si>
  <si>
    <t>3_rameček bílý</t>
  </si>
  <si>
    <t>-1643956679</t>
  </si>
  <si>
    <t>Pol57</t>
  </si>
  <si>
    <t>4_rameček bílý</t>
  </si>
  <si>
    <t>1526764256</t>
  </si>
  <si>
    <t>Pol58</t>
  </si>
  <si>
    <t>5_rameček bílý</t>
  </si>
  <si>
    <t>-285452262</t>
  </si>
  <si>
    <t>Pol59</t>
  </si>
  <si>
    <t>Svorka na potrubí typ Bernard</t>
  </si>
  <si>
    <t>2097185942</t>
  </si>
  <si>
    <t>Pol60</t>
  </si>
  <si>
    <t>časovač do instalční krabice</t>
  </si>
  <si>
    <t>1119739513</t>
  </si>
  <si>
    <t>Pol61</t>
  </si>
  <si>
    <t>Přidružený materiál</t>
  </si>
  <si>
    <t>-1629720835</t>
  </si>
  <si>
    <t>1810701832</t>
  </si>
  <si>
    <t>-818698997</t>
  </si>
  <si>
    <t>Pol62</t>
  </si>
  <si>
    <t>Úprava stávajících silnoproudých instalací</t>
  </si>
  <si>
    <t>939150861</t>
  </si>
  <si>
    <t>Pol63</t>
  </si>
  <si>
    <t>Přidružený materiál k úpravám stáv. elektroinstalací</t>
  </si>
  <si>
    <t>893083344</t>
  </si>
  <si>
    <t>Pol64</t>
  </si>
  <si>
    <t>Provedení vých. elektrorevize, vyprac. reviz. zprávy</t>
  </si>
  <si>
    <t>-833028507</t>
  </si>
  <si>
    <t>-345322672</t>
  </si>
  <si>
    <t>497187101</t>
  </si>
  <si>
    <t>1608610339</t>
  </si>
  <si>
    <t>-2067207856</t>
  </si>
  <si>
    <t>1405787787</t>
  </si>
  <si>
    <t>Rozvaděč RMS10</t>
  </si>
  <si>
    <t>Pol79</t>
  </si>
  <si>
    <t>jistič 10kA 16B-1</t>
  </si>
  <si>
    <t>-798623469</t>
  </si>
  <si>
    <t>Pol80</t>
  </si>
  <si>
    <t>jistič 10kA 16C-3</t>
  </si>
  <si>
    <t>1560057318</t>
  </si>
  <si>
    <t>Pol81</t>
  </si>
  <si>
    <t>Proudový chránič 10kA 10B-1N-030AC</t>
  </si>
  <si>
    <t>-519507843</t>
  </si>
  <si>
    <t>Pol82</t>
  </si>
  <si>
    <t>Instalační relé 24V/16A/1Z</t>
  </si>
  <si>
    <t>-2128679355</t>
  </si>
  <si>
    <t>Pol83</t>
  </si>
  <si>
    <t>Zdroj na DIN 230V/24V</t>
  </si>
  <si>
    <t>-1629180287</t>
  </si>
  <si>
    <t>Pol84</t>
  </si>
  <si>
    <t>Úprava stávajícího rozvaděče</t>
  </si>
  <si>
    <t>1309709672</t>
  </si>
  <si>
    <t>Pol85</t>
  </si>
  <si>
    <t>Přidružený materiál k úpravám rozvaděče                                        (kryty, svorky, vydrátování apod.)</t>
  </si>
  <si>
    <t>-1943371205</t>
  </si>
  <si>
    <t>Rozvaděč RMS40</t>
  </si>
  <si>
    <t>1244889274</t>
  </si>
  <si>
    <t>-579741457</t>
  </si>
  <si>
    <t>-2087102867</t>
  </si>
  <si>
    <t>Pol86</t>
  </si>
  <si>
    <t>Rozvodnice nástěnná 42M</t>
  </si>
  <si>
    <t>2119514897</t>
  </si>
  <si>
    <t>Pol87</t>
  </si>
  <si>
    <t>SPD TNS T2 LPLII</t>
  </si>
  <si>
    <t>692920890</t>
  </si>
  <si>
    <t>Pol88</t>
  </si>
  <si>
    <t>jistič 10kA 10B-1</t>
  </si>
  <si>
    <t>2025039295</t>
  </si>
  <si>
    <t>Pol89</t>
  </si>
  <si>
    <t>jistič 10kA 20C-3</t>
  </si>
  <si>
    <t>2044028054</t>
  </si>
  <si>
    <t>Pol90</t>
  </si>
  <si>
    <t>drobný materiál (svorky, lišty, vydrátování, atd.)</t>
  </si>
  <si>
    <t>1187516291</t>
  </si>
  <si>
    <t>Pol91</t>
  </si>
  <si>
    <t>Sestavení rozvaděče, zkoušky, certifikace</t>
  </si>
  <si>
    <t>1493682077</t>
  </si>
  <si>
    <t>043 - SV - Svítidla</t>
  </si>
  <si>
    <t>D1 - Svítidla včetně zdrojů</t>
  </si>
  <si>
    <t>D2 - Ostatní</t>
  </si>
  <si>
    <t>Svítidla včetně zdrojů</t>
  </si>
  <si>
    <t>Pol65</t>
  </si>
  <si>
    <t>"1" - Kruhové LED svítidlo, typu downlight 840 (2317lm; 22W)</t>
  </si>
  <si>
    <t>-1613077755</t>
  </si>
  <si>
    <t>Pol66</t>
  </si>
  <si>
    <t>"2" - Kruhové LED svítidlo, typu downlight 840 (2729lm; 26W)</t>
  </si>
  <si>
    <t>-465511045</t>
  </si>
  <si>
    <t>Pol67</t>
  </si>
  <si>
    <t>"3" - Podhledové LED svítidlo 600x600, 840 (2899lm; 26.0 W)</t>
  </si>
  <si>
    <t>-445099853</t>
  </si>
  <si>
    <t>Pol68</t>
  </si>
  <si>
    <t>"3D" - Podhledové LED svítidlo 600x600, 840, DALI (2899lm; 26.0 W)</t>
  </si>
  <si>
    <t>1560452062</t>
  </si>
  <si>
    <t>Pol69</t>
  </si>
  <si>
    <t>"4" - Přisazené LED svítidlo, UGR&lt;19 (3998lm; 36.0 W)</t>
  </si>
  <si>
    <t>-1446424827</t>
  </si>
  <si>
    <t>Pol70</t>
  </si>
  <si>
    <t>Orientační vestavné svítidlo do stěny čtvercové, rámeček kov, povrch bílá, difuzor plast opál, LED 2,5W, neutrální 4000K, 140lm, Ra80, 230V, IP44, tř.2, 85x85x36mm, montáž do KU68</t>
  </si>
  <si>
    <t>-2123311141</t>
  </si>
  <si>
    <t>Pol71</t>
  </si>
  <si>
    <t>Otočné nástěnné LED svítidlo 18W IP44, 1800lm, 600 x 100 x 42 mm</t>
  </si>
  <si>
    <t>1241482695</t>
  </si>
  <si>
    <t>Pol72</t>
  </si>
  <si>
    <t>Koupelnové zrcadlové LED svítidlo</t>
  </si>
  <si>
    <t>-620439868</t>
  </si>
  <si>
    <t>Pol73</t>
  </si>
  <si>
    <t>protipanické svítidlo přisazené s vlatním bat. zdrojem 180 minut</t>
  </si>
  <si>
    <t>1557902524</t>
  </si>
  <si>
    <t>Pol74</t>
  </si>
  <si>
    <t>protipanické svítidlo zapuštěné s vlatním bat. zdrojem 180 minut</t>
  </si>
  <si>
    <t>-1637839867</t>
  </si>
  <si>
    <t>Pol75</t>
  </si>
  <si>
    <t>Svítidlo nouzové nástěnné LED, piktogram (vlastní zdroj 180 minut)</t>
  </si>
  <si>
    <t>-1934527062</t>
  </si>
  <si>
    <t>Pol76</t>
  </si>
  <si>
    <t>Přidružený materiál (svorky apod.)</t>
  </si>
  <si>
    <t>-458235336</t>
  </si>
  <si>
    <t>-1973039368</t>
  </si>
  <si>
    <t>1729467845</t>
  </si>
  <si>
    <t>Pol77</t>
  </si>
  <si>
    <t>Úprava a stávajícího osvětlení</t>
  </si>
  <si>
    <t>-1184009191</t>
  </si>
  <si>
    <t>Pol78</t>
  </si>
  <si>
    <t>Demontáže a likvidace stávajících svítidel</t>
  </si>
  <si>
    <t>1375474370</t>
  </si>
  <si>
    <t>1029957544</t>
  </si>
  <si>
    <t>1334073456</t>
  </si>
  <si>
    <t>412685528</t>
  </si>
  <si>
    <t>1155632511</t>
  </si>
  <si>
    <t>610646831</t>
  </si>
  <si>
    <t>005 - D.1.4 Elektronické komunikace</t>
  </si>
  <si>
    <t>051 - Elektronické komunikace SLP</t>
  </si>
  <si>
    <t>Úroveň 3:</t>
  </si>
  <si>
    <t>151 - CCTV Kamerový systém</t>
  </si>
  <si>
    <t>D1 - HW</t>
  </si>
  <si>
    <t>M - M</t>
  </si>
  <si>
    <t xml:space="preserve">    D3 - Ostatní</t>
  </si>
  <si>
    <t>HW</t>
  </si>
  <si>
    <t>CCTV 01</t>
  </si>
  <si>
    <t>Digitální záznamové zařízení NVR, 4ch.@4MPx, LAN, max. 40Mbps, 4xPoE, H.265, 2xHDD, VGA/HDMI, SMART, 1U</t>
  </si>
  <si>
    <t>1451835449</t>
  </si>
  <si>
    <t>CCTV 02</t>
  </si>
  <si>
    <t>přídavný HDD 6.0TB, SATA-6G, 7200rpm</t>
  </si>
  <si>
    <t>827287674</t>
  </si>
  <si>
    <t>CCTV 03</t>
  </si>
  <si>
    <t>IP Kamera minidome 4MPx Starlight, 2.7-13.5mm, IR 40m, PoE, WDR 120dB, IP55, MicroSD</t>
  </si>
  <si>
    <t>1341353474</t>
  </si>
  <si>
    <t>CCTV 04</t>
  </si>
  <si>
    <t>PFA137 montážní box</t>
  </si>
  <si>
    <t>52264431</t>
  </si>
  <si>
    <t>CCTV 05</t>
  </si>
  <si>
    <t>All In One PC 23.8" 1920 × 1080, AMD Ryzen 3 5425U 4.1 GHz, AMD Radeon RX Vega 6, RAM 8GB DDR4, SSD 256 GB, Bez mechaniky, Wi-Fi, HDMI, 3× USB 3.2, myš a klávesnice, Windows 11 Pro</t>
  </si>
  <si>
    <t>-526617666</t>
  </si>
  <si>
    <t>CCTV 06</t>
  </si>
  <si>
    <t>Prohlížecí a ovládací SW NWR, 3x licence</t>
  </si>
  <si>
    <t>-596440288</t>
  </si>
  <si>
    <t>CCTV 07</t>
  </si>
  <si>
    <t>instalační kabel UTP, Cat6, drát, LS0H</t>
  </si>
  <si>
    <t>-1248426020</t>
  </si>
  <si>
    <t>CCTV 08</t>
  </si>
  <si>
    <t>Cat6 Patch panel nestíněný, osazený, pro 24xRJ45/UTP, Cat. 6, KRONE 1U, černý,</t>
  </si>
  <si>
    <t>972121937</t>
  </si>
  <si>
    <t>CCTV 09</t>
  </si>
  <si>
    <t>Cat6 U/UTP  RJ45 - RJ45  Patch Cord  LS/OH  - 1m</t>
  </si>
  <si>
    <t>1994926337</t>
  </si>
  <si>
    <t>CCTV 10</t>
  </si>
  <si>
    <t>Cat6 U/UTP  RJ45 - RJ45  Patch Cord  LS/OH  - 2m</t>
  </si>
  <si>
    <t>-1308934838</t>
  </si>
  <si>
    <t>CCTV 11</t>
  </si>
  <si>
    <t>Drobný el.instalační a pomocný materiál</t>
  </si>
  <si>
    <t>set</t>
  </si>
  <si>
    <t>-482527609</t>
  </si>
  <si>
    <t>CCTV  12</t>
  </si>
  <si>
    <t>Stavební výpomoce</t>
  </si>
  <si>
    <t>133041338</t>
  </si>
  <si>
    <t>CCTV  13</t>
  </si>
  <si>
    <t>Spolupráce s jinými profesemi</t>
  </si>
  <si>
    <t>978783583</t>
  </si>
  <si>
    <t>CCTV  14</t>
  </si>
  <si>
    <t>Oživení systému</t>
  </si>
  <si>
    <t>-275283409</t>
  </si>
  <si>
    <t>CCTV  15</t>
  </si>
  <si>
    <t>Elektrorevize systému</t>
  </si>
  <si>
    <t>604207435</t>
  </si>
  <si>
    <t>CCTV  16</t>
  </si>
  <si>
    <t>Proškolení obsluhy a osob zodpovědných za údržbu</t>
  </si>
  <si>
    <t>1351860922</t>
  </si>
  <si>
    <t>Celkem zkoušky, měření, revize</t>
  </si>
  <si>
    <t>120336362</t>
  </si>
  <si>
    <t>Celkem doprava, přesun hmot</t>
  </si>
  <si>
    <t>-1210134795</t>
  </si>
  <si>
    <t>152 - PZTS Poplachový zabezpečovací a tísňový systém</t>
  </si>
  <si>
    <t>PZTS 01</t>
  </si>
  <si>
    <t>Ústředna PZTS, stupeň 2 zabezpečení, zdroj 12V/5A, uzamykatelný kryt, porstor pro Aku 12V/18Ah,</t>
  </si>
  <si>
    <t>-54412263</t>
  </si>
  <si>
    <t>PZTS 02</t>
  </si>
  <si>
    <t>AKU 28-12 - akumulátor 12V/28 Ah, 175x166x125 mm, 9,5 kg</t>
  </si>
  <si>
    <t>-46630948</t>
  </si>
  <si>
    <t>PZTS 03</t>
  </si>
  <si>
    <t>koncentrátor, 8x vstup, 1x výstup 30V/1A, 1x analog IN a OUT 0-10V</t>
  </si>
  <si>
    <t>-1760736062</t>
  </si>
  <si>
    <t>PZTS 04</t>
  </si>
  <si>
    <t>LCD klávesnice, plastový kryt, displej 2x20 segmentů</t>
  </si>
  <si>
    <t>-1591437002</t>
  </si>
  <si>
    <t>PZTS 05</t>
  </si>
  <si>
    <t>Tisňové tlačítko s piktogramem</t>
  </si>
  <si>
    <t>-481451464</t>
  </si>
  <si>
    <t>PZTS 06</t>
  </si>
  <si>
    <t>Tísňové tlačítko s táhlem k podlaze</t>
  </si>
  <si>
    <t>2019720210</t>
  </si>
  <si>
    <t>PZTS 07</t>
  </si>
  <si>
    <t>Siréna plastová, vnitřní, 92dB, bílá, s blikačem</t>
  </si>
  <si>
    <t>1227678168</t>
  </si>
  <si>
    <t>PZTS 08</t>
  </si>
  <si>
    <t>PIR prostorové čidlo, stropní, dosah 12m, supeň 2</t>
  </si>
  <si>
    <t>-1646578130</t>
  </si>
  <si>
    <t>PZTS 09</t>
  </si>
  <si>
    <t>Magnetická kontakt, povrchová montáž,</t>
  </si>
  <si>
    <t>1075734901</t>
  </si>
  <si>
    <t>PZTS 10</t>
  </si>
  <si>
    <t>Audiodetktor tříštění skla</t>
  </si>
  <si>
    <t>-845276108</t>
  </si>
  <si>
    <t>PZTS 11</t>
  </si>
  <si>
    <t>Telefonní komunikátor, hlasová zpráva, 6xSMS</t>
  </si>
  <si>
    <t>-750640315</t>
  </si>
  <si>
    <t>PZTS 12</t>
  </si>
  <si>
    <t>Rozboč. krabice, 10 svorek, Tamper, Plastová, bílá</t>
  </si>
  <si>
    <t>-249117208</t>
  </si>
  <si>
    <t>PZTS 13</t>
  </si>
  <si>
    <t>Přepěťová ochrana</t>
  </si>
  <si>
    <t>271513267</t>
  </si>
  <si>
    <t>PZTS 14</t>
  </si>
  <si>
    <t>drobný propojovací a instalační materiál</t>
  </si>
  <si>
    <t>-151777552</t>
  </si>
  <si>
    <t>PZTS 15</t>
  </si>
  <si>
    <t>kabel FTP kat.5e</t>
  </si>
  <si>
    <t>1153891155</t>
  </si>
  <si>
    <t>PZTS 16</t>
  </si>
  <si>
    <t>Stíněný kabel 3x2x0,5 Cu drát Ø 0,5 mm,</t>
  </si>
  <si>
    <t>-779105598</t>
  </si>
  <si>
    <t>PZTS 17</t>
  </si>
  <si>
    <t>Kabel napájecí CYKY 3x2,5</t>
  </si>
  <si>
    <t>-1629412227</t>
  </si>
  <si>
    <t>PZTS 18</t>
  </si>
  <si>
    <t>-1906419562</t>
  </si>
  <si>
    <t>PZTS 21</t>
  </si>
  <si>
    <t>1557910310</t>
  </si>
  <si>
    <t>PZTS 22</t>
  </si>
  <si>
    <t>1204244069</t>
  </si>
  <si>
    <t>PZTS 23</t>
  </si>
  <si>
    <t>-1279376416</t>
  </si>
  <si>
    <t>148811359</t>
  </si>
  <si>
    <t>1189845726</t>
  </si>
  <si>
    <t>153 - SK Strukturovaná kabeláž</t>
  </si>
  <si>
    <t xml:space="preserve">D1 - Strukturovaná kabeláž kategorie 6, v nestíněném provedení (kabely U/UTP), kabeláž splňuje požadavky </t>
  </si>
  <si>
    <t xml:space="preserve">Strukturovaná kabeláž kategorie 6, v nestíněném provedení (kabely U/UTP), kabeláž splňuje požadavky </t>
  </si>
  <si>
    <t>SK01</t>
  </si>
  <si>
    <t>Cat6 kabel nestíněný 23 AWG U/UTP 4 pár LSF/OH IEC 332.1</t>
  </si>
  <si>
    <t>-340367238</t>
  </si>
  <si>
    <t>SK02</t>
  </si>
  <si>
    <t>-1269566395</t>
  </si>
  <si>
    <t>SK03</t>
  </si>
  <si>
    <t>-1230673065</t>
  </si>
  <si>
    <t>SK04</t>
  </si>
  <si>
    <t>330678223</t>
  </si>
  <si>
    <t>SK05</t>
  </si>
  <si>
    <t>Cat6 U/UTP  RJ45 - RJ45  Patch Cord  LS/OH  - 3m</t>
  </si>
  <si>
    <t>-682544338</t>
  </si>
  <si>
    <t>SK06</t>
  </si>
  <si>
    <t>Cat6 U/UTP  RJ45 - RJ45  Patch Cord  LS/OH  - 5m</t>
  </si>
  <si>
    <t>652504009</t>
  </si>
  <si>
    <t>SK07</t>
  </si>
  <si>
    <t>Zásuvka 2xRJ45 Cat.6 UTP, komplet - pod omítku</t>
  </si>
  <si>
    <t>1798096051</t>
  </si>
  <si>
    <t>SK08</t>
  </si>
  <si>
    <t>Zapojení vývodu SK UTP kat. 6 - zásuvka</t>
  </si>
  <si>
    <t>-331702817</t>
  </si>
  <si>
    <t>SK09</t>
  </si>
  <si>
    <t>Zapojení vývodu SK UTP kat. 6 - rozváděč</t>
  </si>
  <si>
    <t>-1357582958</t>
  </si>
  <si>
    <t>SK10</t>
  </si>
  <si>
    <t>Certifikační měření kat. 6 vč. protokolu</t>
  </si>
  <si>
    <t>446592793</t>
  </si>
  <si>
    <t>SK11</t>
  </si>
  <si>
    <t>111301876</t>
  </si>
  <si>
    <t>SK12</t>
  </si>
  <si>
    <t>-1921754316</t>
  </si>
  <si>
    <t>SK13</t>
  </si>
  <si>
    <t>2140131826</t>
  </si>
  <si>
    <t>SK14</t>
  </si>
  <si>
    <t>switch 100/1000/10G, 24 port, 2xGBIC</t>
  </si>
  <si>
    <t>1520308097</t>
  </si>
  <si>
    <t>SK15</t>
  </si>
  <si>
    <t>Wifi AP - kompatibilní se stávajícími wifi AP</t>
  </si>
  <si>
    <t>-1938968835</t>
  </si>
  <si>
    <t>SK16</t>
  </si>
  <si>
    <t>HZS - Práce spojene s ochrnou stávajících kabeláží ostatních nedotčených podlaží - vyhledání kolizních míst a jejich ochrana</t>
  </si>
  <si>
    <t>350788880</t>
  </si>
  <si>
    <t>SK17</t>
  </si>
  <si>
    <t>Spolupráce s poskytovaeli datových služeb</t>
  </si>
  <si>
    <t>-1659893326</t>
  </si>
  <si>
    <t>-146229323</t>
  </si>
  <si>
    <t>-143862036</t>
  </si>
  <si>
    <t>154 - STA Společná televizní anténa</t>
  </si>
  <si>
    <t>D1 - materiál STA</t>
  </si>
  <si>
    <t>D2 - Zásuvka STA</t>
  </si>
  <si>
    <t xml:space="preserve">D4 - Ostatní </t>
  </si>
  <si>
    <t>materiál STA</t>
  </si>
  <si>
    <t>STA 01</t>
  </si>
  <si>
    <t>Rozbočovač  TV signálu 1/8</t>
  </si>
  <si>
    <t>447734078</t>
  </si>
  <si>
    <t>Zásuvka STA</t>
  </si>
  <si>
    <t>STA 02</t>
  </si>
  <si>
    <t>Koncová TV zásuvka, satelitní</t>
  </si>
  <si>
    <t>718282152</t>
  </si>
  <si>
    <t>STA 03</t>
  </si>
  <si>
    <t>Rámeček jednonásobný</t>
  </si>
  <si>
    <t>580607622</t>
  </si>
  <si>
    <t>STA 04</t>
  </si>
  <si>
    <t>Kryt zásuvky anténní</t>
  </si>
  <si>
    <t>1725117462</t>
  </si>
  <si>
    <t>805239810</t>
  </si>
  <si>
    <t>-678929817</t>
  </si>
  <si>
    <t>STA 05</t>
  </si>
  <si>
    <t>koaxiální kabel vnitřní  75 ohm</t>
  </si>
  <si>
    <t>-1954491779</t>
  </si>
  <si>
    <t>STA 06</t>
  </si>
  <si>
    <t>zakončovací odpor F</t>
  </si>
  <si>
    <t>-41120074</t>
  </si>
  <si>
    <t xml:space="preserve">Ostatní </t>
  </si>
  <si>
    <t>STA 22</t>
  </si>
  <si>
    <t>Měření na zásuvkách</t>
  </si>
  <si>
    <t>1086073976</t>
  </si>
  <si>
    <t>STA 23</t>
  </si>
  <si>
    <t>HZS - práce spojená s vyhledáním stávajících rozvodů a napojením nových zásuvek na tyto rozvody</t>
  </si>
  <si>
    <t>-1948449258</t>
  </si>
  <si>
    <t>STA 24</t>
  </si>
  <si>
    <t>Spolupráce s ostatními profesemi</t>
  </si>
  <si>
    <t>1880130187</t>
  </si>
  <si>
    <t>STA 25</t>
  </si>
  <si>
    <t>Oživení systému, revize</t>
  </si>
  <si>
    <t>119892157</t>
  </si>
  <si>
    <t>155 - KT Kabelové trasy slaboproudých rozvodů</t>
  </si>
  <si>
    <t>D1 - Páteřní kabelové trasy</t>
  </si>
  <si>
    <t>Páteřní kabelové trasy</t>
  </si>
  <si>
    <t>1.1</t>
  </si>
  <si>
    <t>Podparapetní kanál 70x170</t>
  </si>
  <si>
    <t>1516284960</t>
  </si>
  <si>
    <t>1.11</t>
  </si>
  <si>
    <t>Krabice univerzální KU 68/2-1901, se šroubky</t>
  </si>
  <si>
    <t>1711792789</t>
  </si>
  <si>
    <t>1.12</t>
  </si>
  <si>
    <t>Krabice přístrojová, hluboká,</t>
  </si>
  <si>
    <t>1338492315</t>
  </si>
  <si>
    <t>1.13</t>
  </si>
  <si>
    <t>Krabice kruhová odbočná KO97 s víčkem KO97V</t>
  </si>
  <si>
    <t>1498361399</t>
  </si>
  <si>
    <t>1.14</t>
  </si>
  <si>
    <t>Krabice odbočná KO 125 s víčkem a šroubky</t>
  </si>
  <si>
    <t>69100199</t>
  </si>
  <si>
    <t>1.15</t>
  </si>
  <si>
    <t>Skříň rozvodná KT 250 s víkem a šroubky</t>
  </si>
  <si>
    <t>-871045752</t>
  </si>
  <si>
    <t>1.17</t>
  </si>
  <si>
    <t>Kovový kabelový drátěný rošt 100/100 vč. příslušenství (spojky, závěsy, výložníky, zemn. Svorky)</t>
  </si>
  <si>
    <t>1152950887</t>
  </si>
  <si>
    <t>1.19</t>
  </si>
  <si>
    <t>ZAVITOVA TYC M8 1M POZINK</t>
  </si>
  <si>
    <t>1134637133</t>
  </si>
  <si>
    <t>1.2</t>
  </si>
  <si>
    <t>Víko podparapetního kanálu šíře 45mm</t>
  </si>
  <si>
    <t>1866701138</t>
  </si>
  <si>
    <t>1.20</t>
  </si>
  <si>
    <t>HMOŽDINKA KOV M6</t>
  </si>
  <si>
    <t>-1695720305</t>
  </si>
  <si>
    <t>1.23</t>
  </si>
  <si>
    <t>CYKY  3CX2,5</t>
  </si>
  <si>
    <t>1471724941</t>
  </si>
  <si>
    <t>1.24</t>
  </si>
  <si>
    <t>CY 16 ZEL. ZLUTY</t>
  </si>
  <si>
    <t>-878598615</t>
  </si>
  <si>
    <t>1.25</t>
  </si>
  <si>
    <t>Plastové příchytky na strop/zeď, pro max 20 kabelů do pr. 10mm, včetně hmoždinky a vrutu</t>
  </si>
  <si>
    <t>621399429</t>
  </si>
  <si>
    <t>1.26</t>
  </si>
  <si>
    <t>Plastové příchytky na strop/zeď, pro max 6 kabelů do pr. 10mm, včetně hmoždinky a vrutu</t>
  </si>
  <si>
    <t>703364272</t>
  </si>
  <si>
    <t>1.27</t>
  </si>
  <si>
    <t>Stahovací pásky, šíře 4mm, délka 200mm, bal=100ks</t>
  </si>
  <si>
    <t>-269289959</t>
  </si>
  <si>
    <t>1.28</t>
  </si>
  <si>
    <t>Hmoždinka do betonu 8mm</t>
  </si>
  <si>
    <t>-1756077889</t>
  </si>
  <si>
    <t>1.29</t>
  </si>
  <si>
    <t>Hmoždinka do cihly 8 mm</t>
  </si>
  <si>
    <t>450427066</t>
  </si>
  <si>
    <t>1.3</t>
  </si>
  <si>
    <t>Spojka podparapetního kanálu</t>
  </si>
  <si>
    <t>-1552935272</t>
  </si>
  <si>
    <t>1.37</t>
  </si>
  <si>
    <t>Značení trasy trubkového vedení</t>
  </si>
  <si>
    <t>-1954274263</t>
  </si>
  <si>
    <t>1.38</t>
  </si>
  <si>
    <t>1737675619</t>
  </si>
  <si>
    <t>1.39</t>
  </si>
  <si>
    <t>Vysekání kapsy v cihl. zdi, krabice do 250x200x100 mm</t>
  </si>
  <si>
    <t>-727004235</t>
  </si>
  <si>
    <t>1.4</t>
  </si>
  <si>
    <t>Kryt spoje</t>
  </si>
  <si>
    <t>-1730783367</t>
  </si>
  <si>
    <t>1.40</t>
  </si>
  <si>
    <t>1662453196</t>
  </si>
  <si>
    <t>1.41</t>
  </si>
  <si>
    <t>-430121880</t>
  </si>
  <si>
    <t>1.42</t>
  </si>
  <si>
    <t>Omítnutí rýhy, drážka do 50x100 mm, štuka</t>
  </si>
  <si>
    <t>-1426357983</t>
  </si>
  <si>
    <t>1.43</t>
  </si>
  <si>
    <t>Požární ucpávky dle PBŘ</t>
  </si>
  <si>
    <t>1123012823</t>
  </si>
  <si>
    <t>1.44</t>
  </si>
  <si>
    <t>Sádra</t>
  </si>
  <si>
    <t>-788442519</t>
  </si>
  <si>
    <t>1.46</t>
  </si>
  <si>
    <t>Průraz D=6cm, cihla 30cm</t>
  </si>
  <si>
    <t>-2014059261</t>
  </si>
  <si>
    <t>1.47</t>
  </si>
  <si>
    <t>Průraz D=6cm, cihla 45cm</t>
  </si>
  <si>
    <t>148362529</t>
  </si>
  <si>
    <t>1.49</t>
  </si>
  <si>
    <t>Průraz D=6cm, beton 30cm</t>
  </si>
  <si>
    <t>-1326574567</t>
  </si>
  <si>
    <t>1.5</t>
  </si>
  <si>
    <t>Přepážka 70 mm</t>
  </si>
  <si>
    <t>-117834657</t>
  </si>
  <si>
    <t>1.50</t>
  </si>
  <si>
    <t>Průraz D=6cm, beton 45cm</t>
  </si>
  <si>
    <t>-1645938273</t>
  </si>
  <si>
    <t>1.6</t>
  </si>
  <si>
    <t>Trubka ohebná PVC volně nebo pod omítkou 23 mm</t>
  </si>
  <si>
    <t>-440939115</t>
  </si>
  <si>
    <t>1.7</t>
  </si>
  <si>
    <t>Trubka ohebná PVC volně nebo pod omítkou 29 mm</t>
  </si>
  <si>
    <t>-510020401</t>
  </si>
  <si>
    <t>1.8</t>
  </si>
  <si>
    <t>Trubka ohebná PVC volně nebo pod omítkou 36 mm</t>
  </si>
  <si>
    <t>1173324760</t>
  </si>
  <si>
    <t>2.1</t>
  </si>
  <si>
    <t>Úklidové práce</t>
  </si>
  <si>
    <t>775004899</t>
  </si>
  <si>
    <t>2.10</t>
  </si>
  <si>
    <t>Práce spojené s ochranou stávajících SLP zařízení po dobu rekonstrukce 1.NP</t>
  </si>
  <si>
    <t>1055583577</t>
  </si>
  <si>
    <t>2.11</t>
  </si>
  <si>
    <t>Práce spojené s demontáží stávajících prvků SLP v prostorách řešeného 1.NP</t>
  </si>
  <si>
    <t>-1057732519</t>
  </si>
  <si>
    <t>2.3</t>
  </si>
  <si>
    <t>Popl.za ulozeni suti</t>
  </si>
  <si>
    <t>-2055442150</t>
  </si>
  <si>
    <t>2.4</t>
  </si>
  <si>
    <t>Svis doprava suti prve podlazi</t>
  </si>
  <si>
    <t>1865475688</t>
  </si>
  <si>
    <t>2.5</t>
  </si>
  <si>
    <t>Odvoz suti na skladku do 1km</t>
  </si>
  <si>
    <t>-1990827592</t>
  </si>
  <si>
    <t>2.6</t>
  </si>
  <si>
    <t>Odvoz suti na skladku zkd 1km</t>
  </si>
  <si>
    <t>km</t>
  </si>
  <si>
    <t>355948365</t>
  </si>
  <si>
    <t>2.7</t>
  </si>
  <si>
    <t>1880861542</t>
  </si>
  <si>
    <t>2.8</t>
  </si>
  <si>
    <t>824387986</t>
  </si>
  <si>
    <t>2.9</t>
  </si>
  <si>
    <t>HZS - účast na KD</t>
  </si>
  <si>
    <t>847569898</t>
  </si>
  <si>
    <t>577768229</t>
  </si>
  <si>
    <t>701837346</t>
  </si>
  <si>
    <t>052 - EPS Elektrická požární signalizace</t>
  </si>
  <si>
    <t>251 - EPS Elektrická požární signalizace</t>
  </si>
  <si>
    <t>D1 - Materiál EPS</t>
  </si>
  <si>
    <t>D2 - Kabely, Trasy bez zachování funkčnosti</t>
  </si>
  <si>
    <t>D4 - Stoupací trasy se zachováním funkčností</t>
  </si>
  <si>
    <t>D5 - Ostatní</t>
  </si>
  <si>
    <t>Materiál EPS</t>
  </si>
  <si>
    <t>EPS 01</t>
  </si>
  <si>
    <t>Ústředna EPS, max.7 kruh. Linek, zdroj, prostoro pro 2xAku 12V/24Ah</t>
  </si>
  <si>
    <t>-479005607</t>
  </si>
  <si>
    <t>EPS 02</t>
  </si>
  <si>
    <t>Akumulátor 12 V DC / 24 Ah</t>
  </si>
  <si>
    <t>-549076940</t>
  </si>
  <si>
    <t>EPS 03</t>
  </si>
  <si>
    <t>Plechový certifikovaný rozvaděč s požární odolností EI30 DP1 s ventilací 600x900x400mm</t>
  </si>
  <si>
    <t>-1379379405</t>
  </si>
  <si>
    <t>EPS 04</t>
  </si>
  <si>
    <t>Čelní ovl. panel, české popisky</t>
  </si>
  <si>
    <t>506621786</t>
  </si>
  <si>
    <t>EPS 05</t>
  </si>
  <si>
    <t>Ústředna EPS - Externí tablo obsluhy</t>
  </si>
  <si>
    <t>471949143</t>
  </si>
  <si>
    <t>EPS 06</t>
  </si>
  <si>
    <t>Akumulátor 12 V DC / 12 Ah</t>
  </si>
  <si>
    <t>947896992</t>
  </si>
  <si>
    <t>EPS 07</t>
  </si>
  <si>
    <t>Mikromodul pro zesíťování ústředen  a externích tabel  500 kBd</t>
  </si>
  <si>
    <t>-1508703428</t>
  </si>
  <si>
    <t>EPS 08</t>
  </si>
  <si>
    <t>Periferní modul PZ, OPPO a 1 MM pozice</t>
  </si>
  <si>
    <t>750017593</t>
  </si>
  <si>
    <t>EPS 09</t>
  </si>
  <si>
    <t>Modul se třemi pozicemi pro mikromoduly.</t>
  </si>
  <si>
    <t>-1255023334</t>
  </si>
  <si>
    <t>EPS 10</t>
  </si>
  <si>
    <t>Mikromodul sběrnice esserbus® (8 bit)</t>
  </si>
  <si>
    <t>-1977072667</t>
  </si>
  <si>
    <t>EPS 11</t>
  </si>
  <si>
    <t>koppler 12 relé</t>
  </si>
  <si>
    <t>-682834424</t>
  </si>
  <si>
    <t>EPS 12</t>
  </si>
  <si>
    <t>koppler Alarmový (4/2)</t>
  </si>
  <si>
    <t>1442254948</t>
  </si>
  <si>
    <t>EPS 13</t>
  </si>
  <si>
    <t>PVC Montážní krabice 600x500x250 pro Kopplery, montážní deska,vybavená.</t>
  </si>
  <si>
    <t>-1230117448</t>
  </si>
  <si>
    <t>EPS 14</t>
  </si>
  <si>
    <t>Opticko-kouřový  hlásič</t>
  </si>
  <si>
    <t>-1971396400</t>
  </si>
  <si>
    <t>EPS 15</t>
  </si>
  <si>
    <t>Multisenzorový hlásič</t>
  </si>
  <si>
    <t>1815475879</t>
  </si>
  <si>
    <t>EPS 16</t>
  </si>
  <si>
    <t>Patice pro hlásiče adresné hlásiče</t>
  </si>
  <si>
    <t>-1307427665</t>
  </si>
  <si>
    <t>EPS 17</t>
  </si>
  <si>
    <t>Elektronika adresného tlačítka  s oddělovačem</t>
  </si>
  <si>
    <t>-1201842577</t>
  </si>
  <si>
    <t>EPS 18</t>
  </si>
  <si>
    <t>Skříň tlačítkového hlásiče červená</t>
  </si>
  <si>
    <t>1725346258</t>
  </si>
  <si>
    <t>EPS 19</t>
  </si>
  <si>
    <t>Obslužné pole požární ochrany OPPO</t>
  </si>
  <si>
    <t>-1340896813</t>
  </si>
  <si>
    <t>EPS 20</t>
  </si>
  <si>
    <t>Požární trezor bez motýlkového zámku, varianta 12V</t>
  </si>
  <si>
    <t>1807658362</t>
  </si>
  <si>
    <t>EPS 21</t>
  </si>
  <si>
    <t>Motýl. reg. zámek k motýl. trezoru - Zlínský kraj</t>
  </si>
  <si>
    <t>888811887</t>
  </si>
  <si>
    <t>EPS 22</t>
  </si>
  <si>
    <t>Spínaný zdroj, 27,6 V ss / 8,2 A (10 A krátkodobě) pro EPS, aku max. 2 x 40 Ah, certifikovaný pro EPS</t>
  </si>
  <si>
    <t>1569758235</t>
  </si>
  <si>
    <t>EPS 23</t>
  </si>
  <si>
    <t>Akumulátor 12V/38Ah se šroubovými svorkami M6</t>
  </si>
  <si>
    <t>71269307</t>
  </si>
  <si>
    <t>EPS 24</t>
  </si>
  <si>
    <t>Siréna s majákem, tř. W, červ. - červ.</t>
  </si>
  <si>
    <t>1697614321</t>
  </si>
  <si>
    <t>EPS 25</t>
  </si>
  <si>
    <t>EN54-23 nástěnný LED maják, červený, bílé záblesky, vysoká patice</t>
  </si>
  <si>
    <t>648722584</t>
  </si>
  <si>
    <t>EPS 26</t>
  </si>
  <si>
    <t>Montážní a zkušební materiál</t>
  </si>
  <si>
    <t>-1411783873</t>
  </si>
  <si>
    <t>EPS 27</t>
  </si>
  <si>
    <t>Provozní kniha EPS</t>
  </si>
  <si>
    <t>1499915492</t>
  </si>
  <si>
    <t>Kabely, Trasy bez zachování funkčnosti</t>
  </si>
  <si>
    <t>EPS 28</t>
  </si>
  <si>
    <t>KABEL oranžový stíněný kabel 2x2x0,8, B2ca s1d1a1</t>
  </si>
  <si>
    <t>-364393187</t>
  </si>
  <si>
    <t>EPS 29</t>
  </si>
  <si>
    <t>Kabel s požární integritou –  2x2x0.8, PH120-R dle ZP-27/2008, B2caS1D0 dle PrEN</t>
  </si>
  <si>
    <t>1139262049</t>
  </si>
  <si>
    <t>EPS 30</t>
  </si>
  <si>
    <t>Hnědý stíněný kabel 4x2x0,8 PH120-R dle ZP-27/2008, B2caS1D0 dle PrEN 50399:07, ohniodolný dle ČSN IEC60331, bezhalogenový dle ČSN 50266</t>
  </si>
  <si>
    <t>1617811968</t>
  </si>
  <si>
    <t>EPS 31</t>
  </si>
  <si>
    <t>Hnědý stíněný kabel 10x2x0,8 PH120-R dle ZP-27/2008, B2caS1D0 dle PrEN 50399:07, ohniodolný dle ČSN IEC60331, bezhalogenový dle ČSN 50266</t>
  </si>
  <si>
    <t>586736670</t>
  </si>
  <si>
    <t>EPS 32</t>
  </si>
  <si>
    <t>Kabel požární integritou - PRAFlaDur 3x2.5 PH120-R B2caS1D0</t>
  </si>
  <si>
    <t>-2088661680</t>
  </si>
  <si>
    <t>EPS 33</t>
  </si>
  <si>
    <t>Požárně odolná elektroinstalační krabice s keramickou svorkovnicí</t>
  </si>
  <si>
    <t>429434504</t>
  </si>
  <si>
    <t>EPS 34</t>
  </si>
  <si>
    <t>Vodič CYA6 ŽZ</t>
  </si>
  <si>
    <t>-2103831754</t>
  </si>
  <si>
    <t>EPS 35</t>
  </si>
  <si>
    <t>Jistič 1f/6A</t>
  </si>
  <si>
    <t>-1131099703</t>
  </si>
  <si>
    <t>EPS 36</t>
  </si>
  <si>
    <t>Držák samolepky pro vyznačení adresy pro označení senzoru (zásuvky senzoru) HW adresou. Balení 100ks (uvedena cena za 100ks).</t>
  </si>
  <si>
    <t>-422554496</t>
  </si>
  <si>
    <t>EPS 37</t>
  </si>
  <si>
    <t>Samolepky s čísly adres - barva dle čísla kruhu</t>
  </si>
  <si>
    <t>1426614355</t>
  </si>
  <si>
    <t>EPS 38</t>
  </si>
  <si>
    <t>LV 20x20 HD lišta vkládací</t>
  </si>
  <si>
    <t>1643331379</t>
  </si>
  <si>
    <t>EPS 39</t>
  </si>
  <si>
    <t>Kabelový žlab SKS 60x100x1,5</t>
  </si>
  <si>
    <t>277710988</t>
  </si>
  <si>
    <t>EPS 40</t>
  </si>
  <si>
    <t>Úhlová spojka</t>
  </si>
  <si>
    <t>-1316988506</t>
  </si>
  <si>
    <t>EPS 41</t>
  </si>
  <si>
    <t>Oblouk 90°</t>
  </si>
  <si>
    <t>960939948</t>
  </si>
  <si>
    <t>EPS 42</t>
  </si>
  <si>
    <t>Víko oblouku 90°</t>
  </si>
  <si>
    <t>-1130600769</t>
  </si>
  <si>
    <t>EPS 43</t>
  </si>
  <si>
    <t>Spojovací lišta</t>
  </si>
  <si>
    <t>2026590760</t>
  </si>
  <si>
    <t>EPS 44</t>
  </si>
  <si>
    <t>Víko s otočnými západkami</t>
  </si>
  <si>
    <t>-1860765641</t>
  </si>
  <si>
    <t>EPS 45</t>
  </si>
  <si>
    <t>Profil U</t>
  </si>
  <si>
    <t>1091530860</t>
  </si>
  <si>
    <t>EPS 46</t>
  </si>
  <si>
    <t>Závitová tyč</t>
  </si>
  <si>
    <t>199881300</t>
  </si>
  <si>
    <t>EPS 47</t>
  </si>
  <si>
    <t>Šestihranná matice</t>
  </si>
  <si>
    <t>183114848</t>
  </si>
  <si>
    <t>EPS 48</t>
  </si>
  <si>
    <t>Podložka</t>
  </si>
  <si>
    <t>-665200416</t>
  </si>
  <si>
    <t>EPS 49</t>
  </si>
  <si>
    <t>Šroub s plochou kulovou hlavou</t>
  </si>
  <si>
    <t>-1222886933</t>
  </si>
  <si>
    <t>EPS 50</t>
  </si>
  <si>
    <t>Příchytka pro kabelovou trasu se zkouškou funkčnosti a integrity kabelové trasy dle ZP 27/2008 max. vzdálenost úchytek 0,3m, kabel pr.6-10 mm</t>
  </si>
  <si>
    <t>-1048609490</t>
  </si>
  <si>
    <t>EPS 51</t>
  </si>
  <si>
    <t>Příslušenství k příchytce dle ZP27/2008  - šroub do betonu</t>
  </si>
  <si>
    <t>2073810261</t>
  </si>
  <si>
    <t>EPS 52</t>
  </si>
  <si>
    <t>Ocelová pancéřová trubka pr.25mm, délka 3m, pozink</t>
  </si>
  <si>
    <t>-1056588836</t>
  </si>
  <si>
    <t>EPS 53</t>
  </si>
  <si>
    <t>Příchytka ocelové trubky vč. šroubu a hmoždinky</t>
  </si>
  <si>
    <t>-561424334</t>
  </si>
  <si>
    <t>Stoupací trasy se zachováním funkčností</t>
  </si>
  <si>
    <t>EPS 54</t>
  </si>
  <si>
    <t>Kabelový žebřík šíře 200</t>
  </si>
  <si>
    <t>757666956</t>
  </si>
  <si>
    <t>EPS 56</t>
  </si>
  <si>
    <t>Podélná spojka</t>
  </si>
  <si>
    <t>-1967039338</t>
  </si>
  <si>
    <t>EPS 57</t>
  </si>
  <si>
    <t>Odlehčení tahu</t>
  </si>
  <si>
    <t>-1687500559</t>
  </si>
  <si>
    <t>EPS 59</t>
  </si>
  <si>
    <t>Ohniodolné příchytky HILTI, vč. hřebu</t>
  </si>
  <si>
    <t>1140385102</t>
  </si>
  <si>
    <t>EPS 60</t>
  </si>
  <si>
    <t>-1859237566</t>
  </si>
  <si>
    <t>D5</t>
  </si>
  <si>
    <t>-742967180</t>
  </si>
  <si>
    <t>-64796943</t>
  </si>
  <si>
    <t>EPS 61</t>
  </si>
  <si>
    <t>Programování SW požárních ústředen EPS, uvedení do provozu, výchozí revize, koordinační zkoušky, aj.</t>
  </si>
  <si>
    <t>860702207</t>
  </si>
  <si>
    <t>EPS 62</t>
  </si>
  <si>
    <t>Instalace přenosového zařízení pro připojení na PCO HZS, projekční práce, kontrolní činnosti, revize, koordinační zkoušky, doprava, aj.</t>
  </si>
  <si>
    <t>-2005415653</t>
  </si>
  <si>
    <t>EPS 63</t>
  </si>
  <si>
    <t>Ostatní instalační materiál a práce</t>
  </si>
  <si>
    <t>2117266692</t>
  </si>
  <si>
    <t>EPS 64</t>
  </si>
  <si>
    <t>-1416199272</t>
  </si>
  <si>
    <t>EPS 65</t>
  </si>
  <si>
    <t>-711956880</t>
  </si>
  <si>
    <t>EPS 66</t>
  </si>
  <si>
    <t>1798566359</t>
  </si>
  <si>
    <t>EPS 67</t>
  </si>
  <si>
    <t>1713349135</t>
  </si>
  <si>
    <t>EPS 68</t>
  </si>
  <si>
    <t>Funkční zkouška systému</t>
  </si>
  <si>
    <t>1285651966</t>
  </si>
  <si>
    <t>EPS 69</t>
  </si>
  <si>
    <t>1096031984</t>
  </si>
  <si>
    <t>252 - KT Kabelové trasy slaboproudých rozvodů</t>
  </si>
  <si>
    <t>16247347</t>
  </si>
  <si>
    <t>1.10</t>
  </si>
  <si>
    <t>1451533431</t>
  </si>
  <si>
    <t>-1018017493</t>
  </si>
  <si>
    <t>-709475281</t>
  </si>
  <si>
    <t>-1402736520</t>
  </si>
  <si>
    <t>1732009011</t>
  </si>
  <si>
    <t>-948296069</t>
  </si>
  <si>
    <t>1.16</t>
  </si>
  <si>
    <t>1407493503</t>
  </si>
  <si>
    <t>-1845274560</t>
  </si>
  <si>
    <t>1.18</t>
  </si>
  <si>
    <t>-1759966885</t>
  </si>
  <si>
    <t>794227145</t>
  </si>
  <si>
    <t>-921588847</t>
  </si>
  <si>
    <t>706859632</t>
  </si>
  <si>
    <t>-584154318</t>
  </si>
  <si>
    <t>1686516129</t>
  </si>
  <si>
    <t>Trubka plastová, pevná pr.20mm, světle šedá, vč. příchytek a hmoždinek</t>
  </si>
  <si>
    <t>-414460753</t>
  </si>
  <si>
    <t>Trubka plastová, pevná pr.32mm, světle šedá, vč. příchytek a hmoždinek</t>
  </si>
  <si>
    <t>-147725210</t>
  </si>
  <si>
    <t>-1229920346</t>
  </si>
  <si>
    <t>-2015000872</t>
  </si>
  <si>
    <t>1.9</t>
  </si>
  <si>
    <t>914081690</t>
  </si>
  <si>
    <t>-1575889139</t>
  </si>
  <si>
    <t>-501727801</t>
  </si>
  <si>
    <t>1129447188</t>
  </si>
  <si>
    <t>1875953800</t>
  </si>
  <si>
    <t>-219378642</t>
  </si>
  <si>
    <t>470192505</t>
  </si>
  <si>
    <t>-814608399</t>
  </si>
  <si>
    <t>67823950</t>
  </si>
  <si>
    <t>881176289</t>
  </si>
  <si>
    <t>-1326829055</t>
  </si>
  <si>
    <t>053 - Elektronická kontrola vstupu</t>
  </si>
  <si>
    <t>351 - EKV Elektronická kontrola vstupu</t>
  </si>
  <si>
    <t>D1 - Systém EKV</t>
  </si>
  <si>
    <t>D2 - SW</t>
  </si>
  <si>
    <t>Systém EKV</t>
  </si>
  <si>
    <t>EKV01</t>
  </si>
  <si>
    <t>Řídící jednotka pro 4 čtečky vč. komunikačního rozhraní RS485/TCP-IP, v krytu</t>
  </si>
  <si>
    <t>-282515555</t>
  </si>
  <si>
    <t>EKV02</t>
  </si>
  <si>
    <t>Napájecí zdroj zálohovaný 4A/12V</t>
  </si>
  <si>
    <t>79158598</t>
  </si>
  <si>
    <t>EKV03</t>
  </si>
  <si>
    <t>Baterie pro zálohování napájecí zdroje 12V/7,2Ah</t>
  </si>
  <si>
    <t>-1481372896</t>
  </si>
  <si>
    <t>EKV04</t>
  </si>
  <si>
    <t>Čtečka bezkontaktních karet Mifare Desfire 13,56MHz</t>
  </si>
  <si>
    <t>-2026419763</t>
  </si>
  <si>
    <t>EKV06</t>
  </si>
  <si>
    <t>Elektrozámek, nízkoodběrový (max.270mA), inverzní, polarizovaný, 12Vss, certifikovaný do únikových a požárníc dveří, vč. průchodky, kabel 6m, kování koule/koule (instalaci nutno zajistit u výrobce dveří)</t>
  </si>
  <si>
    <t>-1600423558</t>
  </si>
  <si>
    <t>EKV07</t>
  </si>
  <si>
    <t>Instalační krabice,24 šroubovacích svorek+T,125x100x48mm</t>
  </si>
  <si>
    <t>-588372914</t>
  </si>
  <si>
    <t>EKV08</t>
  </si>
  <si>
    <t>Kabel  FTP kat.5e, LSOH</t>
  </si>
  <si>
    <t>1996363577</t>
  </si>
  <si>
    <t>EKV09</t>
  </si>
  <si>
    <t>Kabel  SYKFY 5x2x0,5</t>
  </si>
  <si>
    <t>-1718999890</t>
  </si>
  <si>
    <t>EKV10</t>
  </si>
  <si>
    <t>Kabel napájecí CYKY 3x1,5</t>
  </si>
  <si>
    <t>-355189626</t>
  </si>
  <si>
    <t>EKV11</t>
  </si>
  <si>
    <t>Kabel k el.zámkům CYSY 2x1,5</t>
  </si>
  <si>
    <t>-269389530</t>
  </si>
  <si>
    <t>EKV12</t>
  </si>
  <si>
    <t>Jistič 230V/6A</t>
  </si>
  <si>
    <t>1707987810</t>
  </si>
  <si>
    <t>EKV13</t>
  </si>
  <si>
    <t>Drobný elektroinstalační materiál</t>
  </si>
  <si>
    <t>-1024503932</t>
  </si>
  <si>
    <t>SW</t>
  </si>
  <si>
    <t>EKV14</t>
  </si>
  <si>
    <t>Obslužný uživatelský a komunikační SW, 3 licence, síťová verze, do 30</t>
  </si>
  <si>
    <t>-1384583202</t>
  </si>
  <si>
    <t>EKV15</t>
  </si>
  <si>
    <t>Technická podpora systému - 3 roky</t>
  </si>
  <si>
    <t>1766091204</t>
  </si>
  <si>
    <t>EKV16</t>
  </si>
  <si>
    <t>-427762785</t>
  </si>
  <si>
    <t>EKV17</t>
  </si>
  <si>
    <t>Spolupráce s jinými profesemi (dodavatel dveří, brány)</t>
  </si>
  <si>
    <t>-1936577164</t>
  </si>
  <si>
    <t>EKV18</t>
  </si>
  <si>
    <t>-1026511309</t>
  </si>
  <si>
    <t>EKV19</t>
  </si>
  <si>
    <t>-1957721623</t>
  </si>
  <si>
    <t>EKV20</t>
  </si>
  <si>
    <t>-1196178253</t>
  </si>
  <si>
    <t>EKV21</t>
  </si>
  <si>
    <t>-632251755</t>
  </si>
  <si>
    <t>1230922211</t>
  </si>
  <si>
    <t>-680075384</t>
  </si>
  <si>
    <t>352 - KT Kabelové trasy slaboproudých rozvodů</t>
  </si>
  <si>
    <t>1589761020</t>
  </si>
  <si>
    <t>979605975</t>
  </si>
  <si>
    <t>1194801018</t>
  </si>
  <si>
    <t>-169675783</t>
  </si>
  <si>
    <t>-1148684341</t>
  </si>
  <si>
    <t>497097257</t>
  </si>
  <si>
    <t>1211472343</t>
  </si>
  <si>
    <t>1411215812</t>
  </si>
  <si>
    <t>-864297778</t>
  </si>
  <si>
    <t>1874549460</t>
  </si>
  <si>
    <t>-1391211562</t>
  </si>
  <si>
    <t>800992642</t>
  </si>
  <si>
    <t>-576547597</t>
  </si>
  <si>
    <t>1.21</t>
  </si>
  <si>
    <t>-1878335121</t>
  </si>
  <si>
    <t>1.22</t>
  </si>
  <si>
    <t>1431345197</t>
  </si>
  <si>
    <t>-1338782090</t>
  </si>
  <si>
    <t>-381116623</t>
  </si>
  <si>
    <t>-1298825939</t>
  </si>
  <si>
    <t>78880636</t>
  </si>
  <si>
    <t>-1637609924</t>
  </si>
  <si>
    <t>953200523</t>
  </si>
  <si>
    <t>1527566185</t>
  </si>
  <si>
    <t>2004713914</t>
  </si>
  <si>
    <t>449994845</t>
  </si>
  <si>
    <t>1468022110</t>
  </si>
  <si>
    <t>-604182664</t>
  </si>
  <si>
    <t>-2122948136</t>
  </si>
  <si>
    <t>-1580105677</t>
  </si>
  <si>
    <t>853186387</t>
  </si>
  <si>
    <t>737877022</t>
  </si>
  <si>
    <t>1853885113</t>
  </si>
  <si>
    <t>-485851974</t>
  </si>
  <si>
    <t>30768770</t>
  </si>
  <si>
    <t>1880287446</t>
  </si>
  <si>
    <t>242600017</t>
  </si>
  <si>
    <t>008 - D.1.4 Vzduchotechnika</t>
  </si>
  <si>
    <t>D1 - Zařízení č.1 – větrání 1.NP</t>
  </si>
  <si>
    <t>D2 - Zařízení č.2 – větrání m. č. 109</t>
  </si>
  <si>
    <t>D3 - Zařízení č.3 – úprava stávajících zařízení</t>
  </si>
  <si>
    <t>D4 - Společné položky</t>
  </si>
  <si>
    <t>Zařízení č.1 – větrání 1.NP</t>
  </si>
  <si>
    <t>Kompaktní VZT jednotka s deskovým rekuperátorem s bypassem, vzduchovým výkonem Vp= 1820 m3/h při dPext= 400 Pa, Vo= 1820 m3/h při dPext= 400 Pa, el. ohřívačem o topném výkonu 10 kW (potrubní), s protimrazovou ochranou, výparníkem/kondenzátorem se separáto</t>
  </si>
  <si>
    <t>32402087</t>
  </si>
  <si>
    <t>1.10M</t>
  </si>
  <si>
    <t>Požární klapka s ovládáním servopohonem. Rozměry potrubí d= 125 mm. EIS90. Servopohon 230VAC se zpětnou pružinou, signalizací polohy koncovými spínači, reset tlačítko, tepelné pojistky (2x).</t>
  </si>
  <si>
    <t>245181279</t>
  </si>
  <si>
    <t>Regulační/uzavírací klapka čtyřhranná, s přípravou pro servopohon, těsná do potrubí o rozměrech 630x500 mm.</t>
  </si>
  <si>
    <t>-1998829231</t>
  </si>
  <si>
    <t>1.11M</t>
  </si>
  <si>
    <t>1686273870</t>
  </si>
  <si>
    <t>Regulační/uzavírací klapka čtyřhranná, s přípravou pro servopohon, těsná do potrubí o rozměrech 500x500 mm.</t>
  </si>
  <si>
    <t>1588485464</t>
  </si>
  <si>
    <t>1.12M</t>
  </si>
  <si>
    <t>-467167487</t>
  </si>
  <si>
    <t>Regulační klapka kruhová, ruční, ᴓ 200 mm</t>
  </si>
  <si>
    <t>1568822974</t>
  </si>
  <si>
    <t>1.13M</t>
  </si>
  <si>
    <t>-1819907687</t>
  </si>
  <si>
    <t>Regulační klapka kruhová, ruční, ᴓ 160 mm</t>
  </si>
  <si>
    <t>599747349</t>
  </si>
  <si>
    <t>1.14M</t>
  </si>
  <si>
    <t>164154649</t>
  </si>
  <si>
    <t>Regulační klapka kruhová, ruční, ᴓ 125 mm</t>
  </si>
  <si>
    <t>1394179798</t>
  </si>
  <si>
    <t>1.15M</t>
  </si>
  <si>
    <t>-241536458</t>
  </si>
  <si>
    <t>Přívodní vyúsť s vířivým tokem vzduchu vč. připojovacího boxu výšky max. 280 mm, s regulační klapkou, s horizontálním připojením ᴓ 160 mm. Čtvercová čelní deska rozměru 300x300 mm, 8ks ručně nastavitelných lamel, materiál ocelový plech s lakováním RAL. Př</t>
  </si>
  <si>
    <t>2135951620</t>
  </si>
  <si>
    <t>1.16M</t>
  </si>
  <si>
    <t>-2007941054</t>
  </si>
  <si>
    <t>Přívodní vyúsť s vířivým tokem vzduchu vč. připojovacího boxu výšky max. 280 mm, s regulační klapkou, s horizontálním připojením ᴓ 200 mm. Čtvercová čelní deska rozměru 400x400 mm, 16ks ručně nastavitelných lamel, materiál ocelový plech s lakováním RAL. P</t>
  </si>
  <si>
    <t>-154009704</t>
  </si>
  <si>
    <t>1.17M</t>
  </si>
  <si>
    <t>1663950666</t>
  </si>
  <si>
    <t>Odvodní vyúsť s vířivým tokem vzduchu vč. připojovacího boxu výšky max. 280 mm, s regulační klapkou, s horizontálním připojením ᴓ 160 mm. Čtvercová čelní deska rozměru 300x300 mm, 8ks ručně nastavitelných lamel, materiál ocelový plech s lakováním RAL. Při</t>
  </si>
  <si>
    <t>1330477855</t>
  </si>
  <si>
    <t>1.18M</t>
  </si>
  <si>
    <t>-1885027524</t>
  </si>
  <si>
    <t>Odvodní vyúsť s vířivým tokem vzduchu vč. připojovacího boxu výšky max. 280 mm, s regulační klapkou, s horizontálním připojením ᴓ 200 mm. Čtvercová čelní deska rozměru 400x400 mm, 16ks ručně nastavitelných lamel, materiál ocelový plech s lakováním RAL. Př</t>
  </si>
  <si>
    <t>911483554</t>
  </si>
  <si>
    <t>1.19M</t>
  </si>
  <si>
    <t>573873854</t>
  </si>
  <si>
    <t>Talířový ventil odvodní kovový d= 125 mm vč. montážního kroužku. RAL dle požadavku investora.</t>
  </si>
  <si>
    <t>-1091602224</t>
  </si>
  <si>
    <t>1.1M</t>
  </si>
  <si>
    <t>1230646446</t>
  </si>
  <si>
    <t>1.1T</t>
  </si>
  <si>
    <t>Transport VZT jednotky v rozloženém stavu a kompletace na místě</t>
  </si>
  <si>
    <t>256</t>
  </si>
  <si>
    <t>-503314456</t>
  </si>
  <si>
    <t>1.1R1</t>
  </si>
  <si>
    <t>Prokabelování mezi VZT jednotkou, servopohony, čidly, rozvaděčem, zdrojem tepla a chladu (TČ).</t>
  </si>
  <si>
    <t>2101688030</t>
  </si>
  <si>
    <t>1.1RM1</t>
  </si>
  <si>
    <t>-78046512</t>
  </si>
  <si>
    <t>Venkovní kondenzační jednotka/TČ o výkonu Qch=12,5kW, Qt=14,0kW. P=3,81kW,U=3x400VAC/50Hz. Rozměry 900x1340x320mm(šxvxh), m=95kg. Lp=52dB(A) v 1,5 m, Lw= max 69 dB(A). Chladivo R32, předplněno 3,1 kg. Rozsah provozu při te min. -27°C až +52°C.</t>
  </si>
  <si>
    <t>473398707</t>
  </si>
  <si>
    <t>1.20M</t>
  </si>
  <si>
    <t>1605356862</t>
  </si>
  <si>
    <t>Dveřní mřížka s upevňovacím rámečkem. Rozměr 300x100 mm. Rozteč lamel cca 12,5mm. Materiál Al. RAL dle požadavku investora.</t>
  </si>
  <si>
    <t>-374209132</t>
  </si>
  <si>
    <t>1.21M</t>
  </si>
  <si>
    <t>590376735</t>
  </si>
  <si>
    <t>Čtyřhranné potrubí pozink. vč. tvarovek sk I, třídy těsnosti C. do obvodu 1050 mm</t>
  </si>
  <si>
    <t>-1851471896</t>
  </si>
  <si>
    <t>1.2M</t>
  </si>
  <si>
    <t>-264470822</t>
  </si>
  <si>
    <t>Komunikační/řídící box kondenzační jednotky/tepelného čerpadla. Přímý výpar - řízení 0-10V. U=1x230VAC/50Hz. Vč. čidel a kabeláže pro měření teploty na výtlaku a sání výparníku.</t>
  </si>
  <si>
    <t>1578856938</t>
  </si>
  <si>
    <t>1.3CHM</t>
  </si>
  <si>
    <t>Chladivo R32 + doplnění do systému</t>
  </si>
  <si>
    <t>2121251019</t>
  </si>
  <si>
    <t>1.3KM</t>
  </si>
  <si>
    <t>Kabelový (servisní) ovladač ke kondenzační jednotce</t>
  </si>
  <si>
    <t>-501616149</t>
  </si>
  <si>
    <t>1.3CH</t>
  </si>
  <si>
    <t>-669572367</t>
  </si>
  <si>
    <t>1.3M</t>
  </si>
  <si>
    <t>1182568145</t>
  </si>
  <si>
    <t>1.3K</t>
  </si>
  <si>
    <t>-667823653</t>
  </si>
  <si>
    <t>1.3VM</t>
  </si>
  <si>
    <t>Vakuování + tlaková zkouška dusíkem</t>
  </si>
  <si>
    <t>-436382698</t>
  </si>
  <si>
    <t>Předizolované chladivové Cu potrubí ᴓ 15,9/9,5, vč. přechodek, komunikační a napájecí kabeláže (vnitřní-venkovní jednotka). Tl. izolace min. 9mm, tl. stěny potrubí min. 0,8mm. V exteriéru s Al polepem.</t>
  </si>
  <si>
    <t>bm</t>
  </si>
  <si>
    <t>-272012656</t>
  </si>
  <si>
    <t>1.4M</t>
  </si>
  <si>
    <t>Protidešťová žaluzie se sítem proti hmyzu, pozink do potrubí o rozměrech 630x500 mm. Sef = 0,19 m2. RAL dle požadavku investora.</t>
  </si>
  <si>
    <t>-1044427933</t>
  </si>
  <si>
    <t>Protihluková žaluzie, pozink, o rozměrech 500x500 mm. Hloubka 300 mm. dP= 40 Pa při V= 1820 m3/h. RAL dle požadavku investora.</t>
  </si>
  <si>
    <t>-108844954</t>
  </si>
  <si>
    <t>1.5M</t>
  </si>
  <si>
    <t>648361938</t>
  </si>
  <si>
    <t>1.6a</t>
  </si>
  <si>
    <t>Tlumič hluku jádrový (buňkový) v provedení 2 x JTH 250/500/1000,  do potrubí o rozměru 500x500 mm a délky 1000mm.</t>
  </si>
  <si>
    <t>-1352712614</t>
  </si>
  <si>
    <t>1.6aM</t>
  </si>
  <si>
    <t>-1840185658</t>
  </si>
  <si>
    <t>1.6b</t>
  </si>
  <si>
    <t>Tlumič hluku jádrový (buňkový) v provedení 2 x JTH 250/500/500,  do potrubí o rozměru 500x500 mm a délky 500mm.</t>
  </si>
  <si>
    <t>-927808467</t>
  </si>
  <si>
    <t>1.6bM</t>
  </si>
  <si>
    <t>1353480385</t>
  </si>
  <si>
    <t>Požární klapka s ovládáním servopohonem. Rozměry potrubí 355x355 mm. EIS90. Servopohon 230VAC se zpětnou pružinou, signalizací polohy koncovými spínači, reset tlačítko, tepelné pojistky (2x).</t>
  </si>
  <si>
    <t>1317807214</t>
  </si>
  <si>
    <t>1.7M</t>
  </si>
  <si>
    <t>925175698</t>
  </si>
  <si>
    <t>Požární klapka s ovládáním servopohonem. Rozměry potrubí d= 200 mm. EIS90. Servopohon 230VAC se zpětnou pružinou, signalizací polohy koncovými spínači, reset tlačítko, tepelné pojistky (2x).</t>
  </si>
  <si>
    <t>1579238396</t>
  </si>
  <si>
    <t>1.8M</t>
  </si>
  <si>
    <t>-1122465908</t>
  </si>
  <si>
    <t>Požární klapka s ovládáním servopohonem. Rozměry potrubí d= 160 mm. EIS90. Servopohon 230VAC se zpětnou pružinou, signalizací polohy koncovými spínači, reset tlačítko, tepelné pojistky (2x).</t>
  </si>
  <si>
    <t>-309982089</t>
  </si>
  <si>
    <t>628703298</t>
  </si>
  <si>
    <t>-1285131923</t>
  </si>
  <si>
    <t>Pol10M</t>
  </si>
  <si>
    <t>Spiro potrubí pozinkované ᴓ 160 mm, vč. 30 % tvarovek</t>
  </si>
  <si>
    <t>-945084073</t>
  </si>
  <si>
    <t>Spiro potrubí pozinkované ᴓ 125 mm, vč. 30 % tvarovek</t>
  </si>
  <si>
    <t>825450576</t>
  </si>
  <si>
    <t>Pol11M</t>
  </si>
  <si>
    <t>962784416</t>
  </si>
  <si>
    <t>Ohebná Al hadice s hlukovou izolací tl. 25 mm, ᴓ 200 mm</t>
  </si>
  <si>
    <t>2106348348</t>
  </si>
  <si>
    <t>Pol12M</t>
  </si>
  <si>
    <t>-735429049</t>
  </si>
  <si>
    <t>Ohebná Al hadice s hlukovou izolací tl. 25 mm, ᴓ 160 mm</t>
  </si>
  <si>
    <t>-1480679463</t>
  </si>
  <si>
    <t>Pol13M</t>
  </si>
  <si>
    <t>1528325663</t>
  </si>
  <si>
    <t>Ohebná Al hadice s hlukovou izolací tl. 25 mm, ᴓ 125 mm</t>
  </si>
  <si>
    <t>1145893977</t>
  </si>
  <si>
    <t>Pol14M</t>
  </si>
  <si>
    <t>-1436767130</t>
  </si>
  <si>
    <t>Pol15M</t>
  </si>
  <si>
    <t>Tepelná izolace (kamenná vlna) s Al polepem, tloušťky 40 mm. Orientační hodnota součinitel tepelné vodivosti 0,04 W/m*K, objemová hmotnost min. 40 kg/m3, třída reakce na oheň A2-s1. Včetně izolační pásky.</t>
  </si>
  <si>
    <t>-1537980512</t>
  </si>
  <si>
    <t>1736643465</t>
  </si>
  <si>
    <t>Pol16M</t>
  </si>
  <si>
    <t>Hluková (akustická) izolace (kamenná vlna) s Al polepem, tloušťky 100 mm. Orientační hodnota součinitel tepelné vodivosti 0,04 W/m*K, objemová hmotnost min. 65 kg/m3, třída reakce na oheň A2-s1. Třída zvukové pohltivosti A dle ČSN EN ISO 11654. Včetně izo</t>
  </si>
  <si>
    <t>809404578</t>
  </si>
  <si>
    <t>1404779796</t>
  </si>
  <si>
    <t>Spojovací/těsnící, montážní, závěsný a podpěrný materiál</t>
  </si>
  <si>
    <t>976944907</t>
  </si>
  <si>
    <t>Pol17M</t>
  </si>
  <si>
    <t>37550697</t>
  </si>
  <si>
    <t>Sada nástěnných konzolí. Konzoly se základním nátěrem a práškovou barvou. Celková únosnost pro váhu kondenzační jednotky. Na stěnu s izolací tl. 140 mm.</t>
  </si>
  <si>
    <t>1074379461</t>
  </si>
  <si>
    <t>Pol18M</t>
  </si>
  <si>
    <t>403841389</t>
  </si>
  <si>
    <t>Kovový žlab pro vedení Cu potrubí, šířka 140mm. Materiál pozink, včetně tvarovek a spojovacího materiálu.</t>
  </si>
  <si>
    <t>-1938383351</t>
  </si>
  <si>
    <t>Pol19M</t>
  </si>
  <si>
    <t>-503044393</t>
  </si>
  <si>
    <t>Štítky pro označení směru proudění</t>
  </si>
  <si>
    <t>-1216807706</t>
  </si>
  <si>
    <t>Pol20M</t>
  </si>
  <si>
    <t>94844211</t>
  </si>
  <si>
    <t>Pol4M</t>
  </si>
  <si>
    <t>758821298</t>
  </si>
  <si>
    <t>Tepelná izolace na bázi syntetického kaučuku tloušťky 13 mm. Samolepící. Orientační hodnota součinitel tepelné vodivosti 0,035 W/m*K.</t>
  </si>
  <si>
    <t>-412306594</t>
  </si>
  <si>
    <t>-982096807</t>
  </si>
  <si>
    <t>Pol6M</t>
  </si>
  <si>
    <t>1424887052</t>
  </si>
  <si>
    <t>Čtyřhranné potrubí pozink. vč. tvarovek sk I, třídy těsnosti C. do obvodu 1500 mm</t>
  </si>
  <si>
    <t>-532084169</t>
  </si>
  <si>
    <t>Pol7M</t>
  </si>
  <si>
    <t>575479384</t>
  </si>
  <si>
    <t>Čtyřhranné potrubí pozink. vč. tvarovek sk I, třídy těsnosti C. do obvodu 2630 mm</t>
  </si>
  <si>
    <t>760770661</t>
  </si>
  <si>
    <t>Pol8M</t>
  </si>
  <si>
    <t>1461681073</t>
  </si>
  <si>
    <t>Spiro potrubí pozinkované ᴓ 200 mm, vč. 30 % tvarovek</t>
  </si>
  <si>
    <t>-874202098</t>
  </si>
  <si>
    <t>Pol9M</t>
  </si>
  <si>
    <t>-556642058</t>
  </si>
  <si>
    <t>-484951626</t>
  </si>
  <si>
    <t>Zařízení č.2 – větrání m. č. 109</t>
  </si>
  <si>
    <t>Podhledový, radiální ventilátor o vzduchovém výkonu V= 30 m3/h při dPext= 120 Pa, včetně integrované zpětné klapky, časového doběhu, omyvatelné čelní desky. Lp=40dB(A) v 3m, P= 28 W, U=1x230VAC. Připojení d=80 mm. Orientační rozměry 244x244x150 mm (šxdxh)</t>
  </si>
  <si>
    <t>-1248554289</t>
  </si>
  <si>
    <t>2.1M</t>
  </si>
  <si>
    <t>-462018129</t>
  </si>
  <si>
    <t>2.2</t>
  </si>
  <si>
    <t>Protidešťová, přetlaková žaluzie se sítem proti hmyzu, pozink do potrubí o rozměrech d= 100 mm. RAL dle požadavku investora.</t>
  </si>
  <si>
    <t>291580426</t>
  </si>
  <si>
    <t>2.2M</t>
  </si>
  <si>
    <t>402059823</t>
  </si>
  <si>
    <t>Spiro potrubí pozinkované ᴓ 100 mm, vč. 30 % tvarovek</t>
  </si>
  <si>
    <t>-959402947</t>
  </si>
  <si>
    <t>-1152097890</t>
  </si>
  <si>
    <t>Pol21M</t>
  </si>
  <si>
    <t>-1819501670</t>
  </si>
  <si>
    <t>Ohebná Al hadice s hlukovou izolací tl. 25 mm, ᴓ 80 mm</t>
  </si>
  <si>
    <t>156281408</t>
  </si>
  <si>
    <t>Pol22M</t>
  </si>
  <si>
    <t>-375548961</t>
  </si>
  <si>
    <t>-1337316013</t>
  </si>
  <si>
    <t>Pol23M</t>
  </si>
  <si>
    <t>560701878</t>
  </si>
  <si>
    <t>1533158594</t>
  </si>
  <si>
    <t>Zařízení č.3 – úprava stávajících zařízení</t>
  </si>
  <si>
    <t>1371231310</t>
  </si>
  <si>
    <t>814730904</t>
  </si>
  <si>
    <t>Úpráva a posun stávajících potrubních rozvodů (vč. distribučních elementů a komponent)</t>
  </si>
  <si>
    <t>-1724476267</t>
  </si>
  <si>
    <t>Demontáž a likvidace čtyřhranného a kruhového potrubí, pozink.</t>
  </si>
  <si>
    <t>432623422</t>
  </si>
  <si>
    <t>Vnitrostaveništní doprava demontovaného materiálu (ručně)</t>
  </si>
  <si>
    <t>-1348184165</t>
  </si>
  <si>
    <t>Odvoz demontovaného materiálu z meziskládky na skládku, s naložením a se složením</t>
  </si>
  <si>
    <t>27419150</t>
  </si>
  <si>
    <t>Poplatek za uložení na skládce (skládkovné)</t>
  </si>
  <si>
    <t>-1790677861</t>
  </si>
  <si>
    <t>Úprava ostění otvoru při opravách omítnutím včetně malby upravované části (uvedení do stavu před provedením prostupu)</t>
  </si>
  <si>
    <t>2061177749</t>
  </si>
  <si>
    <t>do obvodu 1050 mm</t>
  </si>
  <si>
    <t>-1937058581</t>
  </si>
  <si>
    <t>Požární klapka s ovládáním servopohonem. Rozměry potrubí 200x200 mm. EIS90. Servopohon 230VAC se zpětnou pružinou, signalizací polohy koncovými spínači, reset tlačítko, tepelné pojistky (2x).</t>
  </si>
  <si>
    <t>1511981298</t>
  </si>
  <si>
    <t>Protipožární a tepelná izolace tloušťky 100 mm s Al polepem, materiál z kamenné vlny s orientační objemovou hmotností 65 kg/m3. Min. protipožární odolnost EI90 (i-&gt;o, o-&gt;i). Včetně izolační pásky.</t>
  </si>
  <si>
    <t>-1075963298</t>
  </si>
  <si>
    <t>Společné položky</t>
  </si>
  <si>
    <t>Doprava</t>
  </si>
  <si>
    <t>-295351731</t>
  </si>
  <si>
    <t>Vnitrostaveništní přesun hmot (horizontální+vertikální)</t>
  </si>
  <si>
    <t>-154584747</t>
  </si>
  <si>
    <t>Lešení do výšky 4 m</t>
  </si>
  <si>
    <t>970822702</t>
  </si>
  <si>
    <t>Výškové práce (práce na střeše objektu)</t>
  </si>
  <si>
    <t>2142789670</t>
  </si>
  <si>
    <t>Uvedení do provozu, zkouška zařízení, zaškolení obsluhy, vystavení předávacího protokolu</t>
  </si>
  <si>
    <t>-2010617248</t>
  </si>
  <si>
    <t>Vypracování a předání provozního řádu (vč. knihy chladiv. okruhů)</t>
  </si>
  <si>
    <t>55518938</t>
  </si>
  <si>
    <t>Revize požárních klapek</t>
  </si>
  <si>
    <t>-47336850</t>
  </si>
  <si>
    <t>Zaregulování systému</t>
  </si>
  <si>
    <t>1557930670</t>
  </si>
  <si>
    <t>Pol41</t>
  </si>
  <si>
    <t>Měření akustického tlaku</t>
  </si>
  <si>
    <t>112451283</t>
  </si>
  <si>
    <t>Pol42</t>
  </si>
  <si>
    <t>Technická a koordinační činnost na stavbě</t>
  </si>
  <si>
    <t>87733</t>
  </si>
  <si>
    <t>Vedlejší rozpočtové náklady (Drobné náklady spojené s neočekávanými kolizemi v rámci stávajícího stavu, do 0,4 % z celkové ceny materiálu)</t>
  </si>
  <si>
    <t>1024</t>
  </si>
  <si>
    <t>1402287848</t>
  </si>
  <si>
    <t>Dílenské/výrobní dokumentace zhotovitele</t>
  </si>
  <si>
    <t>853514342</t>
  </si>
  <si>
    <t>Projektová dokumentace skutečného stavu</t>
  </si>
  <si>
    <t>1632325506</t>
  </si>
  <si>
    <t>009 -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</si>
  <si>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</si>
  <si>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</si>
  <si>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</si>
  <si>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</si>
  <si>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</si>
  <si>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</si>
  <si>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</si>
  <si>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VRN1</t>
  </si>
  <si>
    <t>Průzkumné, geodetické a projektové práce</t>
  </si>
  <si>
    <t>013254000</t>
  </si>
  <si>
    <t>Dokumentace skutečného provedení stavby</t>
  </si>
  <si>
    <t>221996863</t>
  </si>
  <si>
    <t>013294000</t>
  </si>
  <si>
    <t>vyhotovení dílenské/výrobní/ dokumentace</t>
  </si>
  <si>
    <t>-1357464890</t>
  </si>
  <si>
    <t>013294001</t>
  </si>
  <si>
    <t>příprava a doložení dokladů nezbytných k předání a převzetí díla, včetně certifikátů a prohlášení o shodě použitých materiálů a výrobků, dokladu o řádném provedení stavby dle schválené projektové dokumentace</t>
  </si>
  <si>
    <t>-482678381</t>
  </si>
  <si>
    <t>013294002</t>
  </si>
  <si>
    <t xml:space="preserve"> účast a poskytnutí součinnosti na řízení stavebního úřadu o užívání dokončené stavby, případně o vydání kolaudačního souhlasu a odstranění případných vad zjištěných stavebním úřadem v daném řízení atd.</t>
  </si>
  <si>
    <t>691097716</t>
  </si>
  <si>
    <t>VRN3</t>
  </si>
  <si>
    <t>Zařízení staveniště</t>
  </si>
  <si>
    <t>030001001</t>
  </si>
  <si>
    <t xml:space="preserve">vybudování, zprovoznění, vlastní provoz, údržba, likvidace a vyklizení zařízení staveniště; </t>
  </si>
  <si>
    <t>2062742904</t>
  </si>
  <si>
    <t>030001002</t>
  </si>
  <si>
    <t xml:space="preserve">úklid staveniště před protokolárním předáním a převzetím díla </t>
  </si>
  <si>
    <t>1077608131</t>
  </si>
  <si>
    <t>030001003</t>
  </si>
  <si>
    <t>denní úklid dotčených prostor staveniště</t>
  </si>
  <si>
    <t>-577491264</t>
  </si>
  <si>
    <t>VRN4</t>
  </si>
  <si>
    <t>Inženýrská činnost</t>
  </si>
  <si>
    <t>043194000.1</t>
  </si>
  <si>
    <t xml:space="preserve">6 SOND DO STROPU MEZI 1.PP-1.NP, 1 SONDA DO STROPU MEZI 1.NP-2.NP, 1 SONDA DO STROPU MEZI 2.NP-3.NP, 1 SONDA MEZI MEZI 3.NP-4.NP, 1 SONDA MEZI 3.NP - PŮDOU </t>
  </si>
  <si>
    <t>-1564814656</t>
  </si>
  <si>
    <t>6,000+1+1+1+1</t>
  </si>
  <si>
    <t>VRN5</t>
  </si>
  <si>
    <t>Finanční náklady</t>
  </si>
  <si>
    <t>059002000</t>
  </si>
  <si>
    <t>Rezerva z celkových nákladů stavby bez DPH    5%.Jedná se o finanční rezervu ve výši 5%, která se vypočítává z celkové ceny bez DPH. - NEVYPLŇOVAT</t>
  </si>
  <si>
    <t>-1339272178</t>
  </si>
  <si>
    <t>VRN7</t>
  </si>
  <si>
    <t>Provozní vlivy</t>
  </si>
  <si>
    <t>070001000</t>
  </si>
  <si>
    <t>Provozní vlivy + laboratorní zkoušky vody před uvedením do provozu</t>
  </si>
  <si>
    <t>79532962</t>
  </si>
  <si>
    <t>071103001</t>
  </si>
  <si>
    <t xml:space="preserve">   opatření k realizaci akce za provozu zařízení (v běžném provozu budou všechna ostatní patra- mimo 1.NP, výtah, hlavní vstup a hlavní schodiště – jedná se o vstup od tělocvičny ZŠ Žerotínova), zajištění bezpečného přístupu klientů, personálu a návštěvní</t>
  </si>
  <si>
    <t>184578571</t>
  </si>
  <si>
    <t>071103002</t>
  </si>
  <si>
    <t>dopravní omezení (Zhotovitel je po celou dobu realizace díla povinen zajistit bezpečný průjezd příjezdovou komunikací k hlavnímu vchodu z průčelí budovy (vchod od tělocvičny ZŠ Žerotínova) včetně točny pro zajištění příjezdu sanitních vozů a k případné ev</t>
  </si>
  <si>
    <t>1602746485</t>
  </si>
  <si>
    <t>071103003</t>
  </si>
  <si>
    <t>příplatek za ztížené podmínky přepravy stavebního materiálu a stavební suti…(např. „Vybouraný materiál by měl být odklizen převážně skluzem z okna do kontejneru umístěného na nádvoří. Skluz by měl být zajištěn pro_xDBC0__xDD9F_ šíření prachu do okolí“) nepoškodit fas</t>
  </si>
  <si>
    <t>347457319</t>
  </si>
  <si>
    <t>071103004</t>
  </si>
  <si>
    <t>příplatek k bouracím pracím (např. požadavek „Při bouracích pracích by mělo být využíváno technologií minimalizujících hluk“…)</t>
  </si>
  <si>
    <t>-993025658</t>
  </si>
  <si>
    <t>SEZNAM FIGUR</t>
  </si>
  <si>
    <t>Výměra</t>
  </si>
  <si>
    <t xml:space="preserve"> 001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</si>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</sst>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1" xfId="0" applyFont="1" applyBorder="1" applyAlignment="1" applyProtection="1">
      <alignment vertical="center"/>
      <protection locked="0"/>
    </xf>
    <xf numFmtId="4" fontId="24" fillId="2" borderId="2" xfId="0" applyNumberFormat="1" applyFont="1" applyFill="1" applyBorder="1" applyAlignment="1" applyProtection="1">
      <alignment vertical="center"/>
      <protection locked="0"/>
    </xf>
    <xf numFmtId="4" fontId="39" fillId="2" borderId="2" xfId="0" applyNumberFormat="1" applyFont="1" applyFill="1" applyBorder="1" applyAlignment="1" applyProtection="1">
      <alignment vertical="center"/>
      <protection locked="0"/>
    </xf>
    <xf numFmtId="167" fontId="24" fillId="2" borderId="2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15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1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4" fontId="19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5" borderId="7" xfId="0" applyFont="1" applyFill="1" applyBorder="1" applyAlignment="1" applyProtection="1">
      <alignment horizontal="center" vertical="center"/>
      <protection/>
    </xf>
    <xf numFmtId="0" fontId="24" fillId="5" borderId="8" xfId="0" applyFont="1" applyFill="1" applyBorder="1" applyAlignment="1" applyProtection="1">
      <alignment horizontal="left" vertical="center"/>
      <protection/>
    </xf>
    <xf numFmtId="0" fontId="0" fillId="5" borderId="8" xfId="0" applyFont="1" applyFill="1" applyBorder="1" applyAlignment="1" applyProtection="1">
      <alignment vertical="center"/>
      <protection/>
    </xf>
    <xf numFmtId="0" fontId="24" fillId="5" borderId="8" xfId="0" applyFont="1" applyFill="1" applyBorder="1" applyAlignment="1" applyProtection="1">
      <alignment horizontal="center" vertical="center"/>
      <protection/>
    </xf>
    <xf numFmtId="0" fontId="24" fillId="5" borderId="8" xfId="0" applyFont="1" applyFill="1" applyBorder="1" applyAlignment="1" applyProtection="1">
      <alignment horizontal="right" vertical="center"/>
      <protection/>
    </xf>
    <xf numFmtId="0" fontId="24" fillId="5" borderId="9" xfId="0" applyFont="1" applyFill="1" applyBorder="1" applyAlignment="1" applyProtection="1">
      <alignment horizontal="left" vertical="center"/>
      <protection/>
    </xf>
    <xf numFmtId="0" fontId="24" fillId="5" borderId="0" xfId="0" applyFont="1" applyFill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166" fontId="31" fillId="0" borderId="21" xfId="0" applyNumberFormat="1" applyFont="1" applyBorder="1" applyAlignment="1" applyProtection="1">
      <alignment vertical="center"/>
      <protection/>
    </xf>
    <xf numFmtId="4" fontId="31" fillId="0" borderId="22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left" vertical="center"/>
      <protection/>
    </xf>
    <xf numFmtId="0" fontId="5" fillId="5" borderId="8" xfId="0" applyFont="1" applyFill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4" fillId="5" borderId="0" xfId="0" applyFont="1" applyFill="1" applyAlignment="1" applyProtection="1">
      <alignment horizontal="left" vertical="center"/>
      <protection/>
    </xf>
    <xf numFmtId="0" fontId="24" fillId="5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2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4" fillId="5" borderId="17" xfId="0" applyFont="1" applyFill="1" applyBorder="1" applyAlignment="1" applyProtection="1">
      <alignment horizontal="center" vertical="center" wrapText="1"/>
      <protection/>
    </xf>
    <xf numFmtId="0" fontId="24" fillId="5" borderId="18" xfId="0" applyFont="1" applyFill="1" applyBorder="1" applyAlignment="1" applyProtection="1">
      <alignment horizontal="center" vertical="center" wrapText="1"/>
      <protection/>
    </xf>
    <xf numFmtId="0" fontId="24" fillId="5" borderId="19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6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" xfId="0" applyFont="1" applyBorder="1" applyAlignment="1" applyProtection="1">
      <alignment horizontal="center" vertical="center"/>
      <protection/>
    </xf>
    <xf numFmtId="49" fontId="24" fillId="0" borderId="2" xfId="0" applyNumberFormat="1" applyFont="1" applyBorder="1" applyAlignment="1" applyProtection="1">
      <alignment horizontal="left" vertical="center" wrapText="1"/>
      <protection/>
    </xf>
    <xf numFmtId="0" fontId="24" fillId="0" borderId="2" xfId="0" applyFont="1" applyBorder="1" applyAlignment="1" applyProtection="1">
      <alignment horizontal="left" vertical="center" wrapText="1"/>
      <protection/>
    </xf>
    <xf numFmtId="0" fontId="24" fillId="0" borderId="2" xfId="0" applyFont="1" applyBorder="1" applyAlignment="1" applyProtection="1">
      <alignment horizontal="center" vertical="center" wrapText="1"/>
      <protection/>
    </xf>
    <xf numFmtId="167" fontId="24" fillId="0" borderId="2" xfId="0" applyNumberFormat="1" applyFont="1" applyBorder="1" applyAlignment="1" applyProtection="1">
      <alignment vertical="center"/>
      <protection/>
    </xf>
    <xf numFmtId="4" fontId="24" fillId="0" borderId="2" xfId="0" applyNumberFormat="1" applyFont="1" applyBorder="1" applyAlignment="1" applyProtection="1">
      <alignment vertical="center"/>
      <protection/>
    </xf>
    <xf numFmtId="0" fontId="25" fillId="2" borderId="15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6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39" fillId="0" borderId="2" xfId="0" applyFont="1" applyBorder="1" applyAlignment="1" applyProtection="1">
      <alignment horizontal="center" vertical="center"/>
      <protection/>
    </xf>
    <xf numFmtId="49" fontId="39" fillId="0" borderId="2" xfId="0" applyNumberFormat="1" applyFont="1" applyBorder="1" applyAlignment="1" applyProtection="1">
      <alignment horizontal="left" vertical="center" wrapText="1"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0" borderId="2" xfId="0" applyFont="1" applyBorder="1" applyAlignment="1" applyProtection="1">
      <alignment horizontal="center" vertical="center" wrapText="1"/>
      <protection/>
    </xf>
    <xf numFmtId="167" fontId="39" fillId="0" borderId="2" xfId="0" applyNumberFormat="1" applyFont="1" applyBorder="1" applyAlignment="1" applyProtection="1">
      <alignment vertical="center"/>
      <protection/>
    </xf>
    <xf numFmtId="4" fontId="39" fillId="0" borderId="2" xfId="0" applyNumberFormat="1" applyFont="1" applyBorder="1" applyAlignment="1" applyProtection="1">
      <alignment vertical="center"/>
      <protection/>
    </xf>
    <xf numFmtId="0" fontId="40" fillId="0" borderId="1" xfId="0" applyFont="1" applyBorder="1" applyAlignment="1" applyProtection="1">
      <alignment vertical="center"/>
      <protection/>
    </xf>
    <xf numFmtId="0" fontId="39" fillId="2" borderId="15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25" fillId="2" borderId="20" xfId="0" applyFont="1" applyFill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6" fontId="25" fillId="0" borderId="2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167" fontId="24" fillId="0" borderId="2" xfId="0" applyNumberFormat="1" applyFont="1" applyFill="1" applyBorder="1" applyAlignment="1" applyProtection="1">
      <alignment vertical="center"/>
      <protection/>
    </xf>
    <xf numFmtId="4" fontId="24" fillId="0" borderId="2" xfId="0" applyNumberFormat="1" applyFont="1" applyFill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 applyProtection="1">
      <alignment horizontal="center" vertical="center" wrapText="1"/>
      <protection locked="0"/>
    </xf>
    <xf numFmtId="0" fontId="24" fillId="5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 applyProtection="1">
      <alignment horizontal="left" vertical="center" wrapText="1"/>
      <protection locked="0"/>
    </xf>
    <xf numFmtId="0" fontId="41" fillId="0" borderId="2" xfId="0" applyFont="1" applyBorder="1" applyAlignment="1" applyProtection="1">
      <alignment horizontal="left" vertical="center"/>
      <protection locked="0"/>
    </xf>
    <xf numFmtId="167" fontId="41" fillId="0" borderId="19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8"/>
  <sheetViews>
    <sheetView showGridLines="0" workbookViewId="0" topLeftCell="A1">
      <selection activeCell="E14" sqref="E14:AJ14"/>
    </sheetView>
  </sheetViews>
  <sheetFormatPr defaultColWidth="9.140625" defaultRowHeight="12"/>
  <cols>
    <col min="1" max="1" width="8.28125" style="10" customWidth="1"/>
    <col min="2" max="2" width="1.7109375" style="10" customWidth="1"/>
    <col min="3" max="3" width="4.140625" style="10" customWidth="1"/>
    <col min="4" max="33" width="2.7109375" style="10" customWidth="1"/>
    <col min="34" max="34" width="3.28125" style="10" customWidth="1"/>
    <col min="35" max="35" width="31.7109375" style="10" customWidth="1"/>
    <col min="36" max="37" width="2.421875" style="10" customWidth="1"/>
    <col min="38" max="38" width="8.28125" style="10" customWidth="1"/>
    <col min="39" max="39" width="3.28125" style="10" customWidth="1"/>
    <col min="40" max="40" width="13.28125" style="10" customWidth="1"/>
    <col min="41" max="41" width="7.421875" style="10" customWidth="1"/>
    <col min="42" max="42" width="4.140625" style="10" customWidth="1"/>
    <col min="43" max="43" width="15.7109375" style="10" hidden="1" customWidth="1"/>
    <col min="44" max="44" width="13.7109375" style="10" customWidth="1"/>
    <col min="45" max="47" width="25.8515625" style="10" hidden="1" customWidth="1"/>
    <col min="48" max="49" width="21.7109375" style="10" hidden="1" customWidth="1"/>
    <col min="50" max="51" width="25.00390625" style="10" hidden="1" customWidth="1"/>
    <col min="52" max="52" width="21.7109375" style="10" hidden="1" customWidth="1"/>
    <col min="53" max="53" width="19.140625" style="10" hidden="1" customWidth="1"/>
    <col min="54" max="54" width="25.00390625" style="10" hidden="1" customWidth="1"/>
    <col min="55" max="55" width="21.7109375" style="10" hidden="1" customWidth="1"/>
    <col min="56" max="56" width="19.140625" style="10" hidden="1" customWidth="1"/>
    <col min="57" max="57" width="66.421875" style="10" customWidth="1"/>
    <col min="58" max="70" width="9.28125" style="10" customWidth="1"/>
    <col min="71" max="91" width="9.28125" style="10" hidden="1" customWidth="1"/>
    <col min="92" max="16384" width="9.28125" style="10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44:72" ht="36.95" customHeight="1">
      <c r="AR2" s="11" t="s">
        <v>5</v>
      </c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21" t="s">
        <v>14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R5" s="16"/>
      <c r="BE5" s="22" t="s">
        <v>15</v>
      </c>
      <c r="BS5" s="13" t="s">
        <v>6</v>
      </c>
    </row>
    <row r="6" spans="2:71" ht="36.95" customHeight="1">
      <c r="B6" s="16"/>
      <c r="D6" s="23" t="s">
        <v>16</v>
      </c>
      <c r="K6" s="24" t="s">
        <v>17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R6" s="16"/>
      <c r="BE6" s="25"/>
      <c r="BS6" s="13" t="s">
        <v>6</v>
      </c>
    </row>
    <row r="7" spans="2:71" ht="12" customHeight="1">
      <c r="B7" s="16"/>
      <c r="D7" s="26" t="s">
        <v>18</v>
      </c>
      <c r="K7" s="27" t="s">
        <v>1</v>
      </c>
      <c r="AK7" s="26" t="s">
        <v>19</v>
      </c>
      <c r="AN7" s="27" t="s">
        <v>1</v>
      </c>
      <c r="AR7" s="16"/>
      <c r="BE7" s="25"/>
      <c r="BS7" s="13" t="s">
        <v>6</v>
      </c>
    </row>
    <row r="8" spans="2:71" ht="12" customHeight="1">
      <c r="B8" s="16"/>
      <c r="D8" s="26" t="s">
        <v>20</v>
      </c>
      <c r="K8" s="27" t="s">
        <v>21</v>
      </c>
      <c r="AK8" s="26" t="s">
        <v>22</v>
      </c>
      <c r="AN8" s="6" t="s">
        <v>23</v>
      </c>
      <c r="AR8" s="16"/>
      <c r="BE8" s="25"/>
      <c r="BS8" s="13" t="s">
        <v>6</v>
      </c>
    </row>
    <row r="9" spans="2:71" ht="14.45" customHeight="1">
      <c r="B9" s="16"/>
      <c r="AR9" s="16"/>
      <c r="BE9" s="25"/>
      <c r="BS9" s="13" t="s">
        <v>6</v>
      </c>
    </row>
    <row r="10" spans="2:71" ht="12" customHeight="1">
      <c r="B10" s="16"/>
      <c r="D10" s="26" t="s">
        <v>24</v>
      </c>
      <c r="AK10" s="26" t="s">
        <v>25</v>
      </c>
      <c r="AN10" s="27" t="s">
        <v>1</v>
      </c>
      <c r="AR10" s="16"/>
      <c r="BE10" s="25"/>
      <c r="BS10" s="13" t="s">
        <v>6</v>
      </c>
    </row>
    <row r="11" spans="2:71" ht="18.4" customHeight="1">
      <c r="B11" s="16"/>
      <c r="E11" s="27" t="s">
        <v>26</v>
      </c>
      <c r="AK11" s="26" t="s">
        <v>27</v>
      </c>
      <c r="AN11" s="27" t="s">
        <v>1</v>
      </c>
      <c r="AR11" s="16"/>
      <c r="BE11" s="25"/>
      <c r="BS11" s="13" t="s">
        <v>6</v>
      </c>
    </row>
    <row r="12" spans="2:71" ht="6.95" customHeight="1">
      <c r="B12" s="16"/>
      <c r="AR12" s="16"/>
      <c r="BE12" s="25"/>
      <c r="BS12" s="13" t="s">
        <v>6</v>
      </c>
    </row>
    <row r="13" spans="2:71" ht="12" customHeight="1">
      <c r="B13" s="16"/>
      <c r="D13" s="26" t="s">
        <v>28</v>
      </c>
      <c r="AK13" s="26" t="s">
        <v>25</v>
      </c>
      <c r="AN13" s="5" t="s">
        <v>29</v>
      </c>
      <c r="AR13" s="16"/>
      <c r="BE13" s="25"/>
      <c r="BS13" s="13" t="s">
        <v>6</v>
      </c>
    </row>
    <row r="14" spans="2:71" ht="12.75">
      <c r="B14" s="16"/>
      <c r="E14" s="7" t="s">
        <v>29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6" t="s">
        <v>27</v>
      </c>
      <c r="AN14" s="5" t="s">
        <v>29</v>
      </c>
      <c r="AR14" s="16"/>
      <c r="BE14" s="25"/>
      <c r="BS14" s="13" t="s">
        <v>6</v>
      </c>
    </row>
    <row r="15" spans="2:71" ht="6.95" customHeight="1">
      <c r="B15" s="16"/>
      <c r="AR15" s="16"/>
      <c r="BE15" s="25"/>
      <c r="BS15" s="13" t="s">
        <v>3</v>
      </c>
    </row>
    <row r="16" spans="2:71" ht="12" customHeight="1">
      <c r="B16" s="16"/>
      <c r="D16" s="26" t="s">
        <v>30</v>
      </c>
      <c r="AK16" s="26" t="s">
        <v>25</v>
      </c>
      <c r="AN16" s="27" t="s">
        <v>1</v>
      </c>
      <c r="AR16" s="16"/>
      <c r="BE16" s="25"/>
      <c r="BS16" s="13" t="s">
        <v>3</v>
      </c>
    </row>
    <row r="17" spans="2:71" ht="18.4" customHeight="1">
      <c r="B17" s="16"/>
      <c r="E17" s="27" t="s">
        <v>31</v>
      </c>
      <c r="AK17" s="26" t="s">
        <v>27</v>
      </c>
      <c r="AN17" s="27" t="s">
        <v>1</v>
      </c>
      <c r="AR17" s="16"/>
      <c r="BE17" s="25"/>
      <c r="BS17" s="13" t="s">
        <v>32</v>
      </c>
    </row>
    <row r="18" spans="2:71" ht="6.95" customHeight="1">
      <c r="B18" s="16"/>
      <c r="AR18" s="16"/>
      <c r="BE18" s="25"/>
      <c r="BS18" s="13" t="s">
        <v>6</v>
      </c>
    </row>
    <row r="19" spans="2:71" ht="12" customHeight="1">
      <c r="B19" s="16"/>
      <c r="D19" s="26" t="s">
        <v>33</v>
      </c>
      <c r="AK19" s="26" t="s">
        <v>25</v>
      </c>
      <c r="AN19" s="27" t="s">
        <v>1</v>
      </c>
      <c r="AR19" s="16"/>
      <c r="BE19" s="25"/>
      <c r="BS19" s="13" t="s">
        <v>6</v>
      </c>
    </row>
    <row r="20" spans="2:71" ht="18.4" customHeight="1">
      <c r="B20" s="16"/>
      <c r="E20" s="27" t="s">
        <v>34</v>
      </c>
      <c r="AK20" s="26" t="s">
        <v>27</v>
      </c>
      <c r="AN20" s="27" t="s">
        <v>1</v>
      </c>
      <c r="AR20" s="16"/>
      <c r="BE20" s="25"/>
      <c r="BS20" s="13" t="s">
        <v>32</v>
      </c>
    </row>
    <row r="21" spans="2:57" ht="6.95" customHeight="1">
      <c r="B21" s="16"/>
      <c r="AR21" s="16"/>
      <c r="BE21" s="25"/>
    </row>
    <row r="22" spans="2:57" ht="12" customHeight="1">
      <c r="B22" s="16"/>
      <c r="D22" s="26" t="s">
        <v>35</v>
      </c>
      <c r="AR22" s="16"/>
      <c r="BE22" s="25"/>
    </row>
    <row r="23" spans="2:57" ht="16.5" customHeight="1">
      <c r="B23" s="16"/>
      <c r="E23" s="28" t="s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R23" s="16"/>
      <c r="BE23" s="25"/>
    </row>
    <row r="24" spans="2:57" ht="6.95" customHeight="1">
      <c r="B24" s="16"/>
      <c r="AR24" s="16"/>
      <c r="BE24" s="25"/>
    </row>
    <row r="25" spans="2:57" ht="6.95" customHeight="1">
      <c r="B25" s="1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6"/>
      <c r="BE25" s="25"/>
    </row>
    <row r="26" spans="1:57" s="36" customFormat="1" ht="25.9" customHeight="1">
      <c r="A26" s="30"/>
      <c r="B26" s="31"/>
      <c r="C26" s="30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>
        <f>ROUND(AG94,2)</f>
        <v>0</v>
      </c>
      <c r="AL26" s="35"/>
      <c r="AM26" s="35"/>
      <c r="AN26" s="35"/>
      <c r="AO26" s="35"/>
      <c r="AP26" s="30"/>
      <c r="AQ26" s="30"/>
      <c r="AR26" s="31"/>
      <c r="BE26" s="25"/>
    </row>
    <row r="27" spans="1:57" s="36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5"/>
    </row>
    <row r="28" spans="1:57" s="36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7" t="s">
        <v>37</v>
      </c>
      <c r="M28" s="37"/>
      <c r="N28" s="37"/>
      <c r="O28" s="37"/>
      <c r="P28" s="37"/>
      <c r="Q28" s="30"/>
      <c r="R28" s="30"/>
      <c r="S28" s="30"/>
      <c r="T28" s="30"/>
      <c r="U28" s="30"/>
      <c r="V28" s="30"/>
      <c r="W28" s="37" t="s">
        <v>38</v>
      </c>
      <c r="X28" s="37"/>
      <c r="Y28" s="37"/>
      <c r="Z28" s="37"/>
      <c r="AA28" s="37"/>
      <c r="AB28" s="37"/>
      <c r="AC28" s="37"/>
      <c r="AD28" s="37"/>
      <c r="AE28" s="37"/>
      <c r="AF28" s="30"/>
      <c r="AG28" s="30"/>
      <c r="AH28" s="30"/>
      <c r="AI28" s="30"/>
      <c r="AJ28" s="30"/>
      <c r="AK28" s="37" t="s">
        <v>39</v>
      </c>
      <c r="AL28" s="37"/>
      <c r="AM28" s="37"/>
      <c r="AN28" s="37"/>
      <c r="AO28" s="37"/>
      <c r="AP28" s="30"/>
      <c r="AQ28" s="30"/>
      <c r="AR28" s="31"/>
      <c r="BE28" s="25"/>
    </row>
    <row r="29" spans="2:57" s="38" customFormat="1" ht="14.45" customHeight="1">
      <c r="B29" s="39"/>
      <c r="D29" s="26" t="s">
        <v>40</v>
      </c>
      <c r="F29" s="26" t="s">
        <v>41</v>
      </c>
      <c r="L29" s="40">
        <v>0.21</v>
      </c>
      <c r="M29" s="41"/>
      <c r="N29" s="41"/>
      <c r="O29" s="41"/>
      <c r="P29" s="41"/>
      <c r="W29" s="42">
        <f>ROUND(AZ94,2)</f>
        <v>0</v>
      </c>
      <c r="X29" s="41"/>
      <c r="Y29" s="41"/>
      <c r="Z29" s="41"/>
      <c r="AA29" s="41"/>
      <c r="AB29" s="41"/>
      <c r="AC29" s="41"/>
      <c r="AD29" s="41"/>
      <c r="AE29" s="41"/>
      <c r="AK29" s="42">
        <f>ROUND(AV94,2)</f>
        <v>0</v>
      </c>
      <c r="AL29" s="41"/>
      <c r="AM29" s="41"/>
      <c r="AN29" s="41"/>
      <c r="AO29" s="41"/>
      <c r="AR29" s="39"/>
      <c r="BE29" s="43"/>
    </row>
    <row r="30" spans="2:57" s="38" customFormat="1" ht="14.45" customHeight="1">
      <c r="B30" s="39"/>
      <c r="F30" s="26" t="s">
        <v>42</v>
      </c>
      <c r="L30" s="40">
        <v>0.12</v>
      </c>
      <c r="M30" s="41"/>
      <c r="N30" s="41"/>
      <c r="O30" s="41"/>
      <c r="P30" s="41"/>
      <c r="W30" s="42">
        <f>ROUND(BA94,2)</f>
        <v>0</v>
      </c>
      <c r="X30" s="41"/>
      <c r="Y30" s="41"/>
      <c r="Z30" s="41"/>
      <c r="AA30" s="41"/>
      <c r="AB30" s="41"/>
      <c r="AC30" s="41"/>
      <c r="AD30" s="41"/>
      <c r="AE30" s="41"/>
      <c r="AK30" s="42">
        <f>ROUND(AW94,2)</f>
        <v>0</v>
      </c>
      <c r="AL30" s="41"/>
      <c r="AM30" s="41"/>
      <c r="AN30" s="41"/>
      <c r="AO30" s="41"/>
      <c r="AR30" s="39"/>
      <c r="BE30" s="43"/>
    </row>
    <row r="31" spans="2:57" s="38" customFormat="1" ht="14.45" customHeight="1" hidden="1">
      <c r="B31" s="39"/>
      <c r="F31" s="26" t="s">
        <v>43</v>
      </c>
      <c r="L31" s="40">
        <v>0.21</v>
      </c>
      <c r="M31" s="41"/>
      <c r="N31" s="41"/>
      <c r="O31" s="41"/>
      <c r="P31" s="41"/>
      <c r="W31" s="42">
        <f>ROUND(BB94,2)</f>
        <v>0</v>
      </c>
      <c r="X31" s="41"/>
      <c r="Y31" s="41"/>
      <c r="Z31" s="41"/>
      <c r="AA31" s="41"/>
      <c r="AB31" s="41"/>
      <c r="AC31" s="41"/>
      <c r="AD31" s="41"/>
      <c r="AE31" s="41"/>
      <c r="AK31" s="42">
        <v>0</v>
      </c>
      <c r="AL31" s="41"/>
      <c r="AM31" s="41"/>
      <c r="AN31" s="41"/>
      <c r="AO31" s="41"/>
      <c r="AR31" s="39"/>
      <c r="BE31" s="43"/>
    </row>
    <row r="32" spans="2:57" s="38" customFormat="1" ht="14.45" customHeight="1" hidden="1">
      <c r="B32" s="39"/>
      <c r="F32" s="26" t="s">
        <v>44</v>
      </c>
      <c r="L32" s="40">
        <v>0.12</v>
      </c>
      <c r="M32" s="41"/>
      <c r="N32" s="41"/>
      <c r="O32" s="41"/>
      <c r="P32" s="41"/>
      <c r="W32" s="42">
        <f>ROUND(BC94,2)</f>
        <v>0</v>
      </c>
      <c r="X32" s="41"/>
      <c r="Y32" s="41"/>
      <c r="Z32" s="41"/>
      <c r="AA32" s="41"/>
      <c r="AB32" s="41"/>
      <c r="AC32" s="41"/>
      <c r="AD32" s="41"/>
      <c r="AE32" s="41"/>
      <c r="AK32" s="42">
        <v>0</v>
      </c>
      <c r="AL32" s="41"/>
      <c r="AM32" s="41"/>
      <c r="AN32" s="41"/>
      <c r="AO32" s="41"/>
      <c r="AR32" s="39"/>
      <c r="BE32" s="43"/>
    </row>
    <row r="33" spans="2:57" s="38" customFormat="1" ht="14.45" customHeight="1" hidden="1">
      <c r="B33" s="39"/>
      <c r="F33" s="26" t="s">
        <v>45</v>
      </c>
      <c r="L33" s="40">
        <v>0</v>
      </c>
      <c r="M33" s="41"/>
      <c r="N33" s="41"/>
      <c r="O33" s="41"/>
      <c r="P33" s="41"/>
      <c r="W33" s="42">
        <f>ROUND(BD94,2)</f>
        <v>0</v>
      </c>
      <c r="X33" s="41"/>
      <c r="Y33" s="41"/>
      <c r="Z33" s="41"/>
      <c r="AA33" s="41"/>
      <c r="AB33" s="41"/>
      <c r="AC33" s="41"/>
      <c r="AD33" s="41"/>
      <c r="AE33" s="41"/>
      <c r="AK33" s="42">
        <v>0</v>
      </c>
      <c r="AL33" s="41"/>
      <c r="AM33" s="41"/>
      <c r="AN33" s="41"/>
      <c r="AO33" s="41"/>
      <c r="AR33" s="39"/>
      <c r="BE33" s="43"/>
    </row>
    <row r="34" spans="1:57" s="36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5"/>
    </row>
    <row r="35" spans="1:57" s="36" customFormat="1" ht="25.9" customHeight="1">
      <c r="A35" s="30"/>
      <c r="B35" s="31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48" t="s">
        <v>48</v>
      </c>
      <c r="Y35" s="49"/>
      <c r="Z35" s="49"/>
      <c r="AA35" s="49"/>
      <c r="AB35" s="49"/>
      <c r="AC35" s="46"/>
      <c r="AD35" s="46"/>
      <c r="AE35" s="46"/>
      <c r="AF35" s="46"/>
      <c r="AG35" s="46"/>
      <c r="AH35" s="46"/>
      <c r="AI35" s="46"/>
      <c r="AJ35" s="46"/>
      <c r="AK35" s="50">
        <f>SUM(AK26:AK33)</f>
        <v>0</v>
      </c>
      <c r="AL35" s="49"/>
      <c r="AM35" s="49"/>
      <c r="AN35" s="49"/>
      <c r="AO35" s="51"/>
      <c r="AP35" s="44"/>
      <c r="AQ35" s="44"/>
      <c r="AR35" s="31"/>
      <c r="BE35" s="30"/>
    </row>
    <row r="36" spans="1:57" s="36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36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36" customFormat="1" ht="14.45" customHeight="1">
      <c r="B49" s="52"/>
      <c r="D49" s="53" t="s">
        <v>49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50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36" customFormat="1" ht="12.75">
      <c r="A60" s="30"/>
      <c r="B60" s="31"/>
      <c r="C60" s="30"/>
      <c r="D60" s="55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55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55" t="s">
        <v>51</v>
      </c>
      <c r="AI60" s="33"/>
      <c r="AJ60" s="33"/>
      <c r="AK60" s="33"/>
      <c r="AL60" s="33"/>
      <c r="AM60" s="55" t="s">
        <v>52</v>
      </c>
      <c r="AN60" s="33"/>
      <c r="AO60" s="33"/>
      <c r="AP60" s="30"/>
      <c r="AQ60" s="30"/>
      <c r="AR60" s="31"/>
      <c r="BE60" s="30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36" customFormat="1" ht="12.75">
      <c r="A64" s="30"/>
      <c r="B64" s="31"/>
      <c r="C64" s="30"/>
      <c r="D64" s="53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54</v>
      </c>
      <c r="AI64" s="56"/>
      <c r="AJ64" s="56"/>
      <c r="AK64" s="56"/>
      <c r="AL64" s="56"/>
      <c r="AM64" s="56"/>
      <c r="AN64" s="56"/>
      <c r="AO64" s="56"/>
      <c r="AP64" s="30"/>
      <c r="AQ64" s="30"/>
      <c r="AR64" s="31"/>
      <c r="BE64" s="30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36" customFormat="1" ht="12.75">
      <c r="A75" s="30"/>
      <c r="B75" s="31"/>
      <c r="C75" s="30"/>
      <c r="D75" s="55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55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55" t="s">
        <v>51</v>
      </c>
      <c r="AI75" s="33"/>
      <c r="AJ75" s="33"/>
      <c r="AK75" s="33"/>
      <c r="AL75" s="33"/>
      <c r="AM75" s="55" t="s">
        <v>52</v>
      </c>
      <c r="AN75" s="33"/>
      <c r="AO75" s="33"/>
      <c r="AP75" s="30"/>
      <c r="AQ75" s="30"/>
      <c r="AR75" s="31"/>
      <c r="BE75" s="30"/>
    </row>
    <row r="76" spans="1:57" s="36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36" customFormat="1" ht="6.9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1"/>
      <c r="BE77" s="30"/>
    </row>
    <row r="81" spans="1:57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1"/>
      <c r="BE81" s="30"/>
    </row>
    <row r="82" spans="1:57" s="36" customFormat="1" ht="24.95" customHeight="1">
      <c r="A82" s="30"/>
      <c r="B82" s="31"/>
      <c r="C82" s="17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61" customFormat="1" ht="12" customHeight="1">
      <c r="B84" s="62"/>
      <c r="C84" s="26" t="s">
        <v>13</v>
      </c>
      <c r="L84" s="61" t="str">
        <f>K5</f>
        <v>BP1120</v>
      </c>
      <c r="AR84" s="62"/>
    </row>
    <row r="85" spans="2:44" s="63" customFormat="1" ht="36.95" customHeight="1">
      <c r="B85" s="64"/>
      <c r="C85" s="65" t="s">
        <v>16</v>
      </c>
      <c r="L85" s="66" t="str">
        <f>K6</f>
        <v>Dům sociálních služeb-stavební úpravy 1.NP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R85" s="64"/>
    </row>
    <row r="86" spans="1:57" s="36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36" customFormat="1" ht="12" customHeight="1">
      <c r="A87" s="30"/>
      <c r="B87" s="31"/>
      <c r="C87" s="26" t="s">
        <v>20</v>
      </c>
      <c r="D87" s="30"/>
      <c r="E87" s="30"/>
      <c r="F87" s="30"/>
      <c r="G87" s="30"/>
      <c r="H87" s="30"/>
      <c r="I87" s="30"/>
      <c r="J87" s="30"/>
      <c r="K87" s="30"/>
      <c r="L87" s="68" t="str">
        <f>IF(K8="","",K8)</f>
        <v>Valašské Meziříčí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6" t="s">
        <v>22</v>
      </c>
      <c r="AJ87" s="30"/>
      <c r="AK87" s="30"/>
      <c r="AL87" s="30"/>
      <c r="AM87" s="69" t="str">
        <f>IF(AN8="","",AN8)</f>
        <v>2. 11. 2023</v>
      </c>
      <c r="AN87" s="69"/>
      <c r="AO87" s="30"/>
      <c r="AP87" s="30"/>
      <c r="AQ87" s="30"/>
      <c r="AR87" s="31"/>
      <c r="BE87" s="30"/>
    </row>
    <row r="88" spans="1:57" s="36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36" customFormat="1" ht="15.2" customHeight="1">
      <c r="A89" s="30"/>
      <c r="B89" s="31"/>
      <c r="C89" s="26" t="s">
        <v>24</v>
      </c>
      <c r="D89" s="30"/>
      <c r="E89" s="30"/>
      <c r="F89" s="30"/>
      <c r="G89" s="30"/>
      <c r="H89" s="30"/>
      <c r="I89" s="30"/>
      <c r="J89" s="30"/>
      <c r="K89" s="30"/>
      <c r="L89" s="61" t="str">
        <f>IF(E11="","",E11)</f>
        <v>Město Valašské Meziříčí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6" t="s">
        <v>30</v>
      </c>
      <c r="AJ89" s="30"/>
      <c r="AK89" s="30"/>
      <c r="AL89" s="30"/>
      <c r="AM89" s="70" t="str">
        <f>IF(E17="","",E17)</f>
        <v>BP projekt,s.r.o.</v>
      </c>
      <c r="AN89" s="71"/>
      <c r="AO89" s="71"/>
      <c r="AP89" s="71"/>
      <c r="AQ89" s="30"/>
      <c r="AR89" s="31"/>
      <c r="AS89" s="72" t="s">
        <v>56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0"/>
    </row>
    <row r="90" spans="1:57" s="36" customFormat="1" ht="15.2" customHeight="1">
      <c r="A90" s="30"/>
      <c r="B90" s="31"/>
      <c r="C90" s="26" t="s">
        <v>28</v>
      </c>
      <c r="D90" s="30"/>
      <c r="E90" s="30"/>
      <c r="F90" s="30"/>
      <c r="G90" s="30"/>
      <c r="H90" s="30"/>
      <c r="I90" s="30"/>
      <c r="J90" s="30"/>
      <c r="K90" s="30"/>
      <c r="L90" s="61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6" t="s">
        <v>33</v>
      </c>
      <c r="AJ90" s="30"/>
      <c r="AK90" s="30"/>
      <c r="AL90" s="30"/>
      <c r="AM90" s="70" t="str">
        <f>IF(E20="","",E20)</f>
        <v>Fajfrová Irena</v>
      </c>
      <c r="AN90" s="71"/>
      <c r="AO90" s="71"/>
      <c r="AP90" s="71"/>
      <c r="AQ90" s="30"/>
      <c r="AR90" s="31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0"/>
    </row>
    <row r="91" spans="1:57" s="36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0"/>
    </row>
    <row r="92" spans="1:57" s="36" customFormat="1" ht="29.25" customHeight="1">
      <c r="A92" s="30"/>
      <c r="B92" s="31"/>
      <c r="C92" s="80" t="s">
        <v>57</v>
      </c>
      <c r="D92" s="81"/>
      <c r="E92" s="81"/>
      <c r="F92" s="81"/>
      <c r="G92" s="81"/>
      <c r="H92" s="82"/>
      <c r="I92" s="83" t="s">
        <v>58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59</v>
      </c>
      <c r="AH92" s="81"/>
      <c r="AI92" s="81"/>
      <c r="AJ92" s="81"/>
      <c r="AK92" s="81"/>
      <c r="AL92" s="81"/>
      <c r="AM92" s="81"/>
      <c r="AN92" s="83" t="s">
        <v>60</v>
      </c>
      <c r="AO92" s="81"/>
      <c r="AP92" s="85"/>
      <c r="AQ92" s="86" t="s">
        <v>61</v>
      </c>
      <c r="AR92" s="31"/>
      <c r="AS92" s="87" t="s">
        <v>62</v>
      </c>
      <c r="AT92" s="88" t="s">
        <v>63</v>
      </c>
      <c r="AU92" s="88" t="s">
        <v>64</v>
      </c>
      <c r="AV92" s="88" t="s">
        <v>65</v>
      </c>
      <c r="AW92" s="88" t="s">
        <v>66</v>
      </c>
      <c r="AX92" s="88" t="s">
        <v>67</v>
      </c>
      <c r="AY92" s="88" t="s">
        <v>68</v>
      </c>
      <c r="AZ92" s="88" t="s">
        <v>69</v>
      </c>
      <c r="BA92" s="88" t="s">
        <v>70</v>
      </c>
      <c r="BB92" s="88" t="s">
        <v>71</v>
      </c>
      <c r="BC92" s="88" t="s">
        <v>72</v>
      </c>
      <c r="BD92" s="89" t="s">
        <v>73</v>
      </c>
      <c r="BE92" s="30"/>
    </row>
    <row r="93" spans="1:57" s="36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0"/>
    </row>
    <row r="94" spans="2:90" s="93" customFormat="1" ht="32.45" customHeight="1">
      <c r="B94" s="94"/>
      <c r="C94" s="95" t="s">
        <v>74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>
        <f>ROUND(AG95+SUM(AG96:AG98)+AG102+AG115+AG116,2)</f>
        <v>0</v>
      </c>
      <c r="AH94" s="97"/>
      <c r="AI94" s="97"/>
      <c r="AJ94" s="97"/>
      <c r="AK94" s="97"/>
      <c r="AL94" s="97"/>
      <c r="AM94" s="97"/>
      <c r="AN94" s="98">
        <f aca="true" t="shared" si="0" ref="AN94:AN116">SUM(AG94,AT94)</f>
        <v>0</v>
      </c>
      <c r="AO94" s="98"/>
      <c r="AP94" s="98"/>
      <c r="AQ94" s="99" t="s">
        <v>1</v>
      </c>
      <c r="AR94" s="94"/>
      <c r="AS94" s="100">
        <f>ROUND(AS95+SUM(AS96:AS98)+AS102+AS115+AS116,2)</f>
        <v>0</v>
      </c>
      <c r="AT94" s="101">
        <f aca="true" t="shared" si="1" ref="AT94:AT116">ROUND(SUM(AV94:AW94),2)</f>
        <v>0</v>
      </c>
      <c r="AU94" s="102">
        <f>ROUND(AU95+SUM(AU96:AU98)+AU102+AU115+AU116,5)</f>
        <v>0</v>
      </c>
      <c r="AV94" s="101">
        <f>ROUND(AZ94*L29,2)</f>
        <v>0</v>
      </c>
      <c r="AW94" s="101">
        <f>ROUND(BA94*L30,2)</f>
        <v>0</v>
      </c>
      <c r="AX94" s="101">
        <f>ROUND(BB94*L29,2)</f>
        <v>0</v>
      </c>
      <c r="AY94" s="101">
        <f>ROUND(BC94*L30,2)</f>
        <v>0</v>
      </c>
      <c r="AZ94" s="101">
        <f>ROUND(AZ95+SUM(AZ96:AZ98)+AZ102+AZ115+AZ116,2)</f>
        <v>0</v>
      </c>
      <c r="BA94" s="101">
        <f>ROUND(BA95+SUM(BA96:BA98)+BA102+BA115+BA116,2)</f>
        <v>0</v>
      </c>
      <c r="BB94" s="101">
        <f>ROUND(BB95+SUM(BB96:BB98)+BB102+BB115+BB116,2)</f>
        <v>0</v>
      </c>
      <c r="BC94" s="101">
        <f>ROUND(BC95+SUM(BC96:BC98)+BC102+BC115+BC116,2)</f>
        <v>0</v>
      </c>
      <c r="BD94" s="103">
        <f>ROUND(BD95+SUM(BD96:BD98)+BD102+BD115+BD116,2)</f>
        <v>0</v>
      </c>
      <c r="BS94" s="104" t="s">
        <v>75</v>
      </c>
      <c r="BT94" s="104" t="s">
        <v>76</v>
      </c>
      <c r="BU94" s="105" t="s">
        <v>77</v>
      </c>
      <c r="BV94" s="104" t="s">
        <v>78</v>
      </c>
      <c r="BW94" s="104" t="s">
        <v>4</v>
      </c>
      <c r="BX94" s="104" t="s">
        <v>79</v>
      </c>
      <c r="CL94" s="104" t="s">
        <v>1</v>
      </c>
    </row>
    <row r="95" spans="1:91" s="118" customFormat="1" ht="24.75" customHeight="1">
      <c r="A95" s="106" t="s">
        <v>80</v>
      </c>
      <c r="B95" s="107"/>
      <c r="C95" s="108"/>
      <c r="D95" s="109" t="s">
        <v>81</v>
      </c>
      <c r="E95" s="109"/>
      <c r="F95" s="109"/>
      <c r="G95" s="109"/>
      <c r="H95" s="109"/>
      <c r="I95" s="110"/>
      <c r="J95" s="109" t="s">
        <v>82</v>
      </c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11">
        <f>'001 - D.1.1 Architektonic...'!J30</f>
        <v>0</v>
      </c>
      <c r="AH95" s="112"/>
      <c r="AI95" s="112"/>
      <c r="AJ95" s="112"/>
      <c r="AK95" s="112"/>
      <c r="AL95" s="112"/>
      <c r="AM95" s="112"/>
      <c r="AN95" s="111">
        <f t="shared" si="0"/>
        <v>0</v>
      </c>
      <c r="AO95" s="112"/>
      <c r="AP95" s="112"/>
      <c r="AQ95" s="113" t="s">
        <v>83</v>
      </c>
      <c r="AR95" s="107"/>
      <c r="AS95" s="114">
        <v>0</v>
      </c>
      <c r="AT95" s="115">
        <f t="shared" si="1"/>
        <v>0</v>
      </c>
      <c r="AU95" s="116">
        <f>'001 - D.1.1 Architektonic...'!P135</f>
        <v>0</v>
      </c>
      <c r="AV95" s="115">
        <f>'001 - D.1.1 Architektonic...'!J33</f>
        <v>0</v>
      </c>
      <c r="AW95" s="115">
        <f>'001 - D.1.1 Architektonic...'!J34</f>
        <v>0</v>
      </c>
      <c r="AX95" s="115">
        <f>'001 - D.1.1 Architektonic...'!J35</f>
        <v>0</v>
      </c>
      <c r="AY95" s="115">
        <f>'001 - D.1.1 Architektonic...'!J36</f>
        <v>0</v>
      </c>
      <c r="AZ95" s="115">
        <f>'001 - D.1.1 Architektonic...'!F33</f>
        <v>0</v>
      </c>
      <c r="BA95" s="115">
        <f>'001 - D.1.1 Architektonic...'!F34</f>
        <v>0</v>
      </c>
      <c r="BB95" s="115">
        <f>'001 - D.1.1 Architektonic...'!F35</f>
        <v>0</v>
      </c>
      <c r="BC95" s="115">
        <f>'001 - D.1.1 Architektonic...'!F36</f>
        <v>0</v>
      </c>
      <c r="BD95" s="117">
        <f>'001 - D.1.1 Architektonic...'!F37</f>
        <v>0</v>
      </c>
      <c r="BT95" s="119" t="s">
        <v>84</v>
      </c>
      <c r="BV95" s="119" t="s">
        <v>78</v>
      </c>
      <c r="BW95" s="119" t="s">
        <v>85</v>
      </c>
      <c r="BX95" s="119" t="s">
        <v>4</v>
      </c>
      <c r="CL95" s="119" t="s">
        <v>1</v>
      </c>
      <c r="CM95" s="119" t="s">
        <v>86</v>
      </c>
    </row>
    <row r="96" spans="1:91" s="118" customFormat="1" ht="16.5" customHeight="1">
      <c r="A96" s="106" t="s">
        <v>80</v>
      </c>
      <c r="B96" s="107"/>
      <c r="C96" s="108"/>
      <c r="D96" s="109" t="s">
        <v>87</v>
      </c>
      <c r="E96" s="109"/>
      <c r="F96" s="109"/>
      <c r="G96" s="109"/>
      <c r="H96" s="109"/>
      <c r="I96" s="110"/>
      <c r="J96" s="109" t="s">
        <v>88</v>
      </c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11">
        <f>'002 - D.1 Zdravotnětechni...'!J30</f>
        <v>0</v>
      </c>
      <c r="AH96" s="112"/>
      <c r="AI96" s="112"/>
      <c r="AJ96" s="112"/>
      <c r="AK96" s="112"/>
      <c r="AL96" s="112"/>
      <c r="AM96" s="112"/>
      <c r="AN96" s="111">
        <f t="shared" si="0"/>
        <v>0</v>
      </c>
      <c r="AO96" s="112"/>
      <c r="AP96" s="112"/>
      <c r="AQ96" s="113" t="s">
        <v>83</v>
      </c>
      <c r="AR96" s="107"/>
      <c r="AS96" s="114">
        <v>0</v>
      </c>
      <c r="AT96" s="115">
        <f t="shared" si="1"/>
        <v>0</v>
      </c>
      <c r="AU96" s="116">
        <f>'002 - D.1 Zdravotnětechni...'!P131</f>
        <v>0</v>
      </c>
      <c r="AV96" s="115">
        <f>'002 - D.1 Zdravotnětechni...'!J33</f>
        <v>0</v>
      </c>
      <c r="AW96" s="115">
        <f>'002 - D.1 Zdravotnětechni...'!J34</f>
        <v>0</v>
      </c>
      <c r="AX96" s="115">
        <f>'002 - D.1 Zdravotnětechni...'!J35</f>
        <v>0</v>
      </c>
      <c r="AY96" s="115">
        <f>'002 - D.1 Zdravotnětechni...'!J36</f>
        <v>0</v>
      </c>
      <c r="AZ96" s="115">
        <f>'002 - D.1 Zdravotnětechni...'!F33</f>
        <v>0</v>
      </c>
      <c r="BA96" s="115">
        <f>'002 - D.1 Zdravotnětechni...'!F34</f>
        <v>0</v>
      </c>
      <c r="BB96" s="115">
        <f>'002 - D.1 Zdravotnětechni...'!F35</f>
        <v>0</v>
      </c>
      <c r="BC96" s="115">
        <f>'002 - D.1 Zdravotnětechni...'!F36</f>
        <v>0</v>
      </c>
      <c r="BD96" s="117">
        <f>'002 - D.1 Zdravotnětechni...'!F37</f>
        <v>0</v>
      </c>
      <c r="BT96" s="119" t="s">
        <v>84</v>
      </c>
      <c r="BV96" s="119" t="s">
        <v>78</v>
      </c>
      <c r="BW96" s="119" t="s">
        <v>89</v>
      </c>
      <c r="BX96" s="119" t="s">
        <v>4</v>
      </c>
      <c r="CL96" s="119" t="s">
        <v>1</v>
      </c>
      <c r="CM96" s="119" t="s">
        <v>86</v>
      </c>
    </row>
    <row r="97" spans="1:91" s="118" customFormat="1" ht="16.5" customHeight="1">
      <c r="A97" s="106" t="s">
        <v>80</v>
      </c>
      <c r="B97" s="107"/>
      <c r="C97" s="108"/>
      <c r="D97" s="109" t="s">
        <v>90</v>
      </c>
      <c r="E97" s="109"/>
      <c r="F97" s="109"/>
      <c r="G97" s="109"/>
      <c r="H97" s="109"/>
      <c r="I97" s="110"/>
      <c r="J97" s="109" t="s">
        <v>91</v>
      </c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11">
        <f>'003 - D.1.4 Vytápění'!J30</f>
        <v>0</v>
      </c>
      <c r="AH97" s="112"/>
      <c r="AI97" s="112"/>
      <c r="AJ97" s="112"/>
      <c r="AK97" s="112"/>
      <c r="AL97" s="112"/>
      <c r="AM97" s="112"/>
      <c r="AN97" s="111">
        <f t="shared" si="0"/>
        <v>0</v>
      </c>
      <c r="AO97" s="112"/>
      <c r="AP97" s="112"/>
      <c r="AQ97" s="113" t="s">
        <v>83</v>
      </c>
      <c r="AR97" s="107"/>
      <c r="AS97" s="114">
        <v>0</v>
      </c>
      <c r="AT97" s="115">
        <f t="shared" si="1"/>
        <v>0</v>
      </c>
      <c r="AU97" s="116">
        <f>'003 - D.1.4 Vytápění'!P123</f>
        <v>0</v>
      </c>
      <c r="AV97" s="115">
        <f>'003 - D.1.4 Vytápění'!J33</f>
        <v>0</v>
      </c>
      <c r="AW97" s="115">
        <f>'003 - D.1.4 Vytápění'!J34</f>
        <v>0</v>
      </c>
      <c r="AX97" s="115">
        <f>'003 - D.1.4 Vytápění'!J35</f>
        <v>0</v>
      </c>
      <c r="AY97" s="115">
        <f>'003 - D.1.4 Vytápění'!J36</f>
        <v>0</v>
      </c>
      <c r="AZ97" s="115">
        <f>'003 - D.1.4 Vytápění'!F33</f>
        <v>0</v>
      </c>
      <c r="BA97" s="115">
        <f>'003 - D.1.4 Vytápění'!F34</f>
        <v>0</v>
      </c>
      <c r="BB97" s="115">
        <f>'003 - D.1.4 Vytápění'!F35</f>
        <v>0</v>
      </c>
      <c r="BC97" s="115">
        <f>'003 - D.1.4 Vytápění'!F36</f>
        <v>0</v>
      </c>
      <c r="BD97" s="117">
        <f>'003 - D.1.4 Vytápění'!F37</f>
        <v>0</v>
      </c>
      <c r="BT97" s="119" t="s">
        <v>84</v>
      </c>
      <c r="BV97" s="119" t="s">
        <v>78</v>
      </c>
      <c r="BW97" s="119" t="s">
        <v>92</v>
      </c>
      <c r="BX97" s="119" t="s">
        <v>4</v>
      </c>
      <c r="CL97" s="119" t="s">
        <v>1</v>
      </c>
      <c r="CM97" s="119" t="s">
        <v>86</v>
      </c>
    </row>
    <row r="98" spans="2:91" s="118" customFormat="1" ht="16.5" customHeight="1">
      <c r="B98" s="107"/>
      <c r="C98" s="108"/>
      <c r="D98" s="109" t="s">
        <v>93</v>
      </c>
      <c r="E98" s="109"/>
      <c r="F98" s="109"/>
      <c r="G98" s="109"/>
      <c r="H98" s="109"/>
      <c r="I98" s="110"/>
      <c r="J98" s="109" t="s">
        <v>94</v>
      </c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20">
        <f>ROUND(SUM(AG99:AG101),2)</f>
        <v>0</v>
      </c>
      <c r="AH98" s="112"/>
      <c r="AI98" s="112"/>
      <c r="AJ98" s="112"/>
      <c r="AK98" s="112"/>
      <c r="AL98" s="112"/>
      <c r="AM98" s="112"/>
      <c r="AN98" s="111">
        <f t="shared" si="0"/>
        <v>0</v>
      </c>
      <c r="AO98" s="112"/>
      <c r="AP98" s="112"/>
      <c r="AQ98" s="113" t="s">
        <v>83</v>
      </c>
      <c r="AR98" s="107"/>
      <c r="AS98" s="114">
        <f>ROUND(SUM(AS99:AS101),2)</f>
        <v>0</v>
      </c>
      <c r="AT98" s="115">
        <f t="shared" si="1"/>
        <v>0</v>
      </c>
      <c r="AU98" s="116">
        <f>ROUND(SUM(AU99:AU101),5)</f>
        <v>0</v>
      </c>
      <c r="AV98" s="115">
        <f>ROUND(AZ98*L29,2)</f>
        <v>0</v>
      </c>
      <c r="AW98" s="115">
        <f>ROUND(BA98*L30,2)</f>
        <v>0</v>
      </c>
      <c r="AX98" s="115">
        <f>ROUND(BB98*L29,2)</f>
        <v>0</v>
      </c>
      <c r="AY98" s="115">
        <f>ROUND(BC98*L30,2)</f>
        <v>0</v>
      </c>
      <c r="AZ98" s="115">
        <f>ROUND(SUM(AZ99:AZ101),2)</f>
        <v>0</v>
      </c>
      <c r="BA98" s="115">
        <f>ROUND(SUM(BA99:BA101),2)</f>
        <v>0</v>
      </c>
      <c r="BB98" s="115">
        <f>ROUND(SUM(BB99:BB101),2)</f>
        <v>0</v>
      </c>
      <c r="BC98" s="115">
        <f>ROUND(SUM(BC99:BC101),2)</f>
        <v>0</v>
      </c>
      <c r="BD98" s="117">
        <f>ROUND(SUM(BD99:BD101),2)</f>
        <v>0</v>
      </c>
      <c r="BS98" s="119" t="s">
        <v>75</v>
      </c>
      <c r="BT98" s="119" t="s">
        <v>84</v>
      </c>
      <c r="BU98" s="119" t="s">
        <v>77</v>
      </c>
      <c r="BV98" s="119" t="s">
        <v>78</v>
      </c>
      <c r="BW98" s="119" t="s">
        <v>95</v>
      </c>
      <c r="BX98" s="119" t="s">
        <v>4</v>
      </c>
      <c r="CL98" s="119" t="s">
        <v>1</v>
      </c>
      <c r="CM98" s="119" t="s">
        <v>86</v>
      </c>
    </row>
    <row r="99" spans="1:90" s="61" customFormat="1" ht="16.5" customHeight="1">
      <c r="A99" s="106" t="s">
        <v>80</v>
      </c>
      <c r="B99" s="62"/>
      <c r="C99" s="121"/>
      <c r="D99" s="121"/>
      <c r="E99" s="122" t="s">
        <v>96</v>
      </c>
      <c r="F99" s="122"/>
      <c r="G99" s="122"/>
      <c r="H99" s="122"/>
      <c r="I99" s="122"/>
      <c r="J99" s="121"/>
      <c r="K99" s="122" t="s">
        <v>97</v>
      </c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3">
        <f>'041 - KT - Kabelové trasy'!J32</f>
        <v>0</v>
      </c>
      <c r="AH99" s="124"/>
      <c r="AI99" s="124"/>
      <c r="AJ99" s="124"/>
      <c r="AK99" s="124"/>
      <c r="AL99" s="124"/>
      <c r="AM99" s="124"/>
      <c r="AN99" s="123">
        <f t="shared" si="0"/>
        <v>0</v>
      </c>
      <c r="AO99" s="124"/>
      <c r="AP99" s="124"/>
      <c r="AQ99" s="125" t="s">
        <v>98</v>
      </c>
      <c r="AR99" s="62"/>
      <c r="AS99" s="126">
        <v>0</v>
      </c>
      <c r="AT99" s="127">
        <f t="shared" si="1"/>
        <v>0</v>
      </c>
      <c r="AU99" s="128">
        <f>'041 - KT - Kabelové trasy'!P124</f>
        <v>0</v>
      </c>
      <c r="AV99" s="127">
        <f>'041 - KT - Kabelové trasy'!J35</f>
        <v>0</v>
      </c>
      <c r="AW99" s="127">
        <f>'041 - KT - Kabelové trasy'!J36</f>
        <v>0</v>
      </c>
      <c r="AX99" s="127">
        <f>'041 - KT - Kabelové trasy'!J37</f>
        <v>0</v>
      </c>
      <c r="AY99" s="127">
        <f>'041 - KT - Kabelové trasy'!J38</f>
        <v>0</v>
      </c>
      <c r="AZ99" s="127">
        <f>'041 - KT - Kabelové trasy'!F35</f>
        <v>0</v>
      </c>
      <c r="BA99" s="127">
        <f>'041 - KT - Kabelové trasy'!F36</f>
        <v>0</v>
      </c>
      <c r="BB99" s="127">
        <f>'041 - KT - Kabelové trasy'!F37</f>
        <v>0</v>
      </c>
      <c r="BC99" s="127">
        <f>'041 - KT - Kabelové trasy'!F38</f>
        <v>0</v>
      </c>
      <c r="BD99" s="129">
        <f>'041 - KT - Kabelové trasy'!F39</f>
        <v>0</v>
      </c>
      <c r="BT99" s="27" t="s">
        <v>86</v>
      </c>
      <c r="BV99" s="27" t="s">
        <v>78</v>
      </c>
      <c r="BW99" s="27" t="s">
        <v>99</v>
      </c>
      <c r="BX99" s="27" t="s">
        <v>95</v>
      </c>
      <c r="CL99" s="27" t="s">
        <v>1</v>
      </c>
    </row>
    <row r="100" spans="1:90" s="61" customFormat="1" ht="16.5" customHeight="1">
      <c r="A100" s="106" t="s">
        <v>80</v>
      </c>
      <c r="B100" s="62"/>
      <c r="C100" s="121"/>
      <c r="D100" s="121"/>
      <c r="E100" s="122" t="s">
        <v>100</v>
      </c>
      <c r="F100" s="122"/>
      <c r="G100" s="122"/>
      <c r="H100" s="122"/>
      <c r="I100" s="122"/>
      <c r="J100" s="121"/>
      <c r="K100" s="122" t="s">
        <v>101</v>
      </c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3">
        <f>'042 - SP - Silnoproudé in...'!J32</f>
        <v>0</v>
      </c>
      <c r="AH100" s="124"/>
      <c r="AI100" s="124"/>
      <c r="AJ100" s="124"/>
      <c r="AK100" s="124"/>
      <c r="AL100" s="124"/>
      <c r="AM100" s="124"/>
      <c r="AN100" s="123">
        <f t="shared" si="0"/>
        <v>0</v>
      </c>
      <c r="AO100" s="124"/>
      <c r="AP100" s="124"/>
      <c r="AQ100" s="125" t="s">
        <v>98</v>
      </c>
      <c r="AR100" s="62"/>
      <c r="AS100" s="126">
        <v>0</v>
      </c>
      <c r="AT100" s="127">
        <f t="shared" si="1"/>
        <v>0</v>
      </c>
      <c r="AU100" s="128">
        <f>'042 - SP - Silnoproudé in...'!P125</f>
        <v>0</v>
      </c>
      <c r="AV100" s="127">
        <f>'042 - SP - Silnoproudé in...'!J35</f>
        <v>0</v>
      </c>
      <c r="AW100" s="127">
        <f>'042 - SP - Silnoproudé in...'!J36</f>
        <v>0</v>
      </c>
      <c r="AX100" s="127">
        <f>'042 - SP - Silnoproudé in...'!J37</f>
        <v>0</v>
      </c>
      <c r="AY100" s="127">
        <f>'042 - SP - Silnoproudé in...'!J38</f>
        <v>0</v>
      </c>
      <c r="AZ100" s="127">
        <f>'042 - SP - Silnoproudé in...'!F35</f>
        <v>0</v>
      </c>
      <c r="BA100" s="127">
        <f>'042 - SP - Silnoproudé in...'!F36</f>
        <v>0</v>
      </c>
      <c r="BB100" s="127">
        <f>'042 - SP - Silnoproudé in...'!F37</f>
        <v>0</v>
      </c>
      <c r="BC100" s="127">
        <f>'042 - SP - Silnoproudé in...'!F38</f>
        <v>0</v>
      </c>
      <c r="BD100" s="129">
        <f>'042 - SP - Silnoproudé in...'!F39</f>
        <v>0</v>
      </c>
      <c r="BT100" s="27" t="s">
        <v>86</v>
      </c>
      <c r="BV100" s="27" t="s">
        <v>78</v>
      </c>
      <c r="BW100" s="27" t="s">
        <v>102</v>
      </c>
      <c r="BX100" s="27" t="s">
        <v>95</v>
      </c>
      <c r="CL100" s="27" t="s">
        <v>1</v>
      </c>
    </row>
    <row r="101" spans="1:90" s="61" customFormat="1" ht="16.5" customHeight="1">
      <c r="A101" s="106" t="s">
        <v>80</v>
      </c>
      <c r="B101" s="62"/>
      <c r="C101" s="121"/>
      <c r="D101" s="121"/>
      <c r="E101" s="122" t="s">
        <v>103</v>
      </c>
      <c r="F101" s="122"/>
      <c r="G101" s="122"/>
      <c r="H101" s="122"/>
      <c r="I101" s="122"/>
      <c r="J101" s="121"/>
      <c r="K101" s="122" t="s">
        <v>104</v>
      </c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3">
        <f>'043 - SV - Svítidla'!J32</f>
        <v>0</v>
      </c>
      <c r="AH101" s="124"/>
      <c r="AI101" s="124"/>
      <c r="AJ101" s="124"/>
      <c r="AK101" s="124"/>
      <c r="AL101" s="124"/>
      <c r="AM101" s="124"/>
      <c r="AN101" s="123">
        <f t="shared" si="0"/>
        <v>0</v>
      </c>
      <c r="AO101" s="124"/>
      <c r="AP101" s="124"/>
      <c r="AQ101" s="125" t="s">
        <v>98</v>
      </c>
      <c r="AR101" s="62"/>
      <c r="AS101" s="126">
        <v>0</v>
      </c>
      <c r="AT101" s="127">
        <f t="shared" si="1"/>
        <v>0</v>
      </c>
      <c r="AU101" s="128">
        <f>'043 - SV - Svítidla'!P123</f>
        <v>0</v>
      </c>
      <c r="AV101" s="127">
        <f>'043 - SV - Svítidla'!J35</f>
        <v>0</v>
      </c>
      <c r="AW101" s="127">
        <f>'043 - SV - Svítidla'!J36</f>
        <v>0</v>
      </c>
      <c r="AX101" s="127">
        <f>'043 - SV - Svítidla'!J37</f>
        <v>0</v>
      </c>
      <c r="AY101" s="127">
        <f>'043 - SV - Svítidla'!J38</f>
        <v>0</v>
      </c>
      <c r="AZ101" s="127">
        <f>'043 - SV - Svítidla'!F35</f>
        <v>0</v>
      </c>
      <c r="BA101" s="127">
        <f>'043 - SV - Svítidla'!F36</f>
        <v>0</v>
      </c>
      <c r="BB101" s="127">
        <f>'043 - SV - Svítidla'!F37</f>
        <v>0</v>
      </c>
      <c r="BC101" s="127">
        <f>'043 - SV - Svítidla'!F38</f>
        <v>0</v>
      </c>
      <c r="BD101" s="129">
        <f>'043 - SV - Svítidla'!F39</f>
        <v>0</v>
      </c>
      <c r="BT101" s="27" t="s">
        <v>86</v>
      </c>
      <c r="BV101" s="27" t="s">
        <v>78</v>
      </c>
      <c r="BW101" s="27" t="s">
        <v>105</v>
      </c>
      <c r="BX101" s="27" t="s">
        <v>95</v>
      </c>
      <c r="CL101" s="27" t="s">
        <v>1</v>
      </c>
    </row>
    <row r="102" spans="2:91" s="118" customFormat="1" ht="16.5" customHeight="1">
      <c r="B102" s="107"/>
      <c r="C102" s="108"/>
      <c r="D102" s="109" t="s">
        <v>106</v>
      </c>
      <c r="E102" s="109"/>
      <c r="F102" s="109"/>
      <c r="G102" s="109"/>
      <c r="H102" s="109"/>
      <c r="I102" s="110"/>
      <c r="J102" s="109" t="s">
        <v>107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20">
        <f>ROUND(AG103+AG109+AG112,2)</f>
        <v>0</v>
      </c>
      <c r="AH102" s="112"/>
      <c r="AI102" s="112"/>
      <c r="AJ102" s="112"/>
      <c r="AK102" s="112"/>
      <c r="AL102" s="112"/>
      <c r="AM102" s="112"/>
      <c r="AN102" s="111">
        <f t="shared" si="0"/>
        <v>0</v>
      </c>
      <c r="AO102" s="112"/>
      <c r="AP102" s="112"/>
      <c r="AQ102" s="113" t="s">
        <v>83</v>
      </c>
      <c r="AR102" s="107"/>
      <c r="AS102" s="114">
        <f>ROUND(AS103+AS109+AS112,2)</f>
        <v>0</v>
      </c>
      <c r="AT102" s="115">
        <f t="shared" si="1"/>
        <v>0</v>
      </c>
      <c r="AU102" s="116">
        <f>ROUND(AU103+AU109+AU112,5)</f>
        <v>0</v>
      </c>
      <c r="AV102" s="115">
        <f>ROUND(AZ102*L29,2)</f>
        <v>0</v>
      </c>
      <c r="AW102" s="115">
        <f>ROUND(BA102*L30,2)</f>
        <v>0</v>
      </c>
      <c r="AX102" s="115">
        <f>ROUND(BB102*L29,2)</f>
        <v>0</v>
      </c>
      <c r="AY102" s="115">
        <f>ROUND(BC102*L30,2)</f>
        <v>0</v>
      </c>
      <c r="AZ102" s="115">
        <f>ROUND(AZ103+AZ109+AZ112,2)</f>
        <v>0</v>
      </c>
      <c r="BA102" s="115">
        <f>ROUND(BA103+BA109+BA112,2)</f>
        <v>0</v>
      </c>
      <c r="BB102" s="115">
        <f>ROUND(BB103+BB109+BB112,2)</f>
        <v>0</v>
      </c>
      <c r="BC102" s="115">
        <f>ROUND(BC103+BC109+BC112,2)</f>
        <v>0</v>
      </c>
      <c r="BD102" s="117">
        <f>ROUND(BD103+BD109+BD112,2)</f>
        <v>0</v>
      </c>
      <c r="BS102" s="119" t="s">
        <v>75</v>
      </c>
      <c r="BT102" s="119" t="s">
        <v>84</v>
      </c>
      <c r="BU102" s="119" t="s">
        <v>77</v>
      </c>
      <c r="BV102" s="119" t="s">
        <v>78</v>
      </c>
      <c r="BW102" s="119" t="s">
        <v>108</v>
      </c>
      <c r="BX102" s="119" t="s">
        <v>4</v>
      </c>
      <c r="CL102" s="119" t="s">
        <v>1</v>
      </c>
      <c r="CM102" s="119" t="s">
        <v>86</v>
      </c>
    </row>
    <row r="103" spans="2:90" s="61" customFormat="1" ht="16.5" customHeight="1">
      <c r="B103" s="62"/>
      <c r="C103" s="121"/>
      <c r="D103" s="121"/>
      <c r="E103" s="122" t="s">
        <v>109</v>
      </c>
      <c r="F103" s="122"/>
      <c r="G103" s="122"/>
      <c r="H103" s="122"/>
      <c r="I103" s="122"/>
      <c r="J103" s="121"/>
      <c r="K103" s="122" t="s">
        <v>110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30">
        <f>ROUND(SUM(AG104:AG108),2)</f>
        <v>0</v>
      </c>
      <c r="AH103" s="124"/>
      <c r="AI103" s="124"/>
      <c r="AJ103" s="124"/>
      <c r="AK103" s="124"/>
      <c r="AL103" s="124"/>
      <c r="AM103" s="124"/>
      <c r="AN103" s="123">
        <f t="shared" si="0"/>
        <v>0</v>
      </c>
      <c r="AO103" s="124"/>
      <c r="AP103" s="124"/>
      <c r="AQ103" s="125" t="s">
        <v>98</v>
      </c>
      <c r="AR103" s="62"/>
      <c r="AS103" s="126">
        <f>ROUND(SUM(AS104:AS108),2)</f>
        <v>0</v>
      </c>
      <c r="AT103" s="127">
        <f t="shared" si="1"/>
        <v>0</v>
      </c>
      <c r="AU103" s="128">
        <f>ROUND(SUM(AU104:AU108),5)</f>
        <v>0</v>
      </c>
      <c r="AV103" s="127">
        <f>ROUND(AZ103*L29,2)</f>
        <v>0</v>
      </c>
      <c r="AW103" s="127">
        <f>ROUND(BA103*L30,2)</f>
        <v>0</v>
      </c>
      <c r="AX103" s="127">
        <f>ROUND(BB103*L29,2)</f>
        <v>0</v>
      </c>
      <c r="AY103" s="127">
        <f>ROUND(BC103*L30,2)</f>
        <v>0</v>
      </c>
      <c r="AZ103" s="127">
        <f>ROUND(SUM(AZ104:AZ108),2)</f>
        <v>0</v>
      </c>
      <c r="BA103" s="127">
        <f>ROUND(SUM(BA104:BA108),2)</f>
        <v>0</v>
      </c>
      <c r="BB103" s="127">
        <f>ROUND(SUM(BB104:BB108),2)</f>
        <v>0</v>
      </c>
      <c r="BC103" s="127">
        <f>ROUND(SUM(BC104:BC108),2)</f>
        <v>0</v>
      </c>
      <c r="BD103" s="129">
        <f>ROUND(SUM(BD104:BD108),2)</f>
        <v>0</v>
      </c>
      <c r="BS103" s="27" t="s">
        <v>75</v>
      </c>
      <c r="BT103" s="27" t="s">
        <v>86</v>
      </c>
      <c r="BU103" s="27" t="s">
        <v>77</v>
      </c>
      <c r="BV103" s="27" t="s">
        <v>78</v>
      </c>
      <c r="BW103" s="27" t="s">
        <v>111</v>
      </c>
      <c r="BX103" s="27" t="s">
        <v>108</v>
      </c>
      <c r="CL103" s="27" t="s">
        <v>1</v>
      </c>
    </row>
    <row r="104" spans="1:90" s="61" customFormat="1" ht="16.5" customHeight="1">
      <c r="A104" s="106" t="s">
        <v>80</v>
      </c>
      <c r="B104" s="62"/>
      <c r="C104" s="121"/>
      <c r="D104" s="121"/>
      <c r="E104" s="121"/>
      <c r="F104" s="122" t="s">
        <v>112</v>
      </c>
      <c r="G104" s="122"/>
      <c r="H104" s="122"/>
      <c r="I104" s="122"/>
      <c r="J104" s="122"/>
      <c r="K104" s="121"/>
      <c r="L104" s="122" t="s">
        <v>113</v>
      </c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3">
        <f>'151 - CCTV Kamerový systém'!J34</f>
        <v>0</v>
      </c>
      <c r="AH104" s="124"/>
      <c r="AI104" s="124"/>
      <c r="AJ104" s="124"/>
      <c r="AK104" s="124"/>
      <c r="AL104" s="124"/>
      <c r="AM104" s="124"/>
      <c r="AN104" s="123">
        <f t="shared" si="0"/>
        <v>0</v>
      </c>
      <c r="AO104" s="124"/>
      <c r="AP104" s="124"/>
      <c r="AQ104" s="125" t="s">
        <v>98</v>
      </c>
      <c r="AR104" s="62"/>
      <c r="AS104" s="126">
        <v>0</v>
      </c>
      <c r="AT104" s="127">
        <f t="shared" si="1"/>
        <v>0</v>
      </c>
      <c r="AU104" s="128">
        <f>'151 - CCTV Kamerový systém'!P128</f>
        <v>0</v>
      </c>
      <c r="AV104" s="127">
        <f>'151 - CCTV Kamerový systém'!J37</f>
        <v>0</v>
      </c>
      <c r="AW104" s="127">
        <f>'151 - CCTV Kamerový systém'!J38</f>
        <v>0</v>
      </c>
      <c r="AX104" s="127">
        <f>'151 - CCTV Kamerový systém'!J39</f>
        <v>0</v>
      </c>
      <c r="AY104" s="127">
        <f>'151 - CCTV Kamerový systém'!J40</f>
        <v>0</v>
      </c>
      <c r="AZ104" s="127">
        <f>'151 - CCTV Kamerový systém'!F37</f>
        <v>0</v>
      </c>
      <c r="BA104" s="127">
        <f>'151 - CCTV Kamerový systém'!F38</f>
        <v>0</v>
      </c>
      <c r="BB104" s="127">
        <f>'151 - CCTV Kamerový systém'!F39</f>
        <v>0</v>
      </c>
      <c r="BC104" s="127">
        <f>'151 - CCTV Kamerový systém'!F40</f>
        <v>0</v>
      </c>
      <c r="BD104" s="129">
        <f>'151 - CCTV Kamerový systém'!F41</f>
        <v>0</v>
      </c>
      <c r="BT104" s="27" t="s">
        <v>114</v>
      </c>
      <c r="BV104" s="27" t="s">
        <v>78</v>
      </c>
      <c r="BW104" s="27" t="s">
        <v>115</v>
      </c>
      <c r="BX104" s="27" t="s">
        <v>111</v>
      </c>
      <c r="CL104" s="27" t="s">
        <v>1</v>
      </c>
    </row>
    <row r="105" spans="1:90" s="61" customFormat="1" ht="23.25" customHeight="1">
      <c r="A105" s="106" t="s">
        <v>80</v>
      </c>
      <c r="B105" s="62"/>
      <c r="C105" s="121"/>
      <c r="D105" s="121"/>
      <c r="E105" s="121"/>
      <c r="F105" s="122" t="s">
        <v>116</v>
      </c>
      <c r="G105" s="122"/>
      <c r="H105" s="122"/>
      <c r="I105" s="122"/>
      <c r="J105" s="122"/>
      <c r="K105" s="121"/>
      <c r="L105" s="122" t="s">
        <v>117</v>
      </c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3">
        <f>'152 - PZTS Poplachový zab...'!J34</f>
        <v>0</v>
      </c>
      <c r="AH105" s="124"/>
      <c r="AI105" s="124"/>
      <c r="AJ105" s="124"/>
      <c r="AK105" s="124"/>
      <c r="AL105" s="124"/>
      <c r="AM105" s="124"/>
      <c r="AN105" s="123">
        <f t="shared" si="0"/>
        <v>0</v>
      </c>
      <c r="AO105" s="124"/>
      <c r="AP105" s="124"/>
      <c r="AQ105" s="125" t="s">
        <v>98</v>
      </c>
      <c r="AR105" s="62"/>
      <c r="AS105" s="126">
        <v>0</v>
      </c>
      <c r="AT105" s="127">
        <f t="shared" si="1"/>
        <v>0</v>
      </c>
      <c r="AU105" s="128">
        <f>'152 - PZTS Poplachový zab...'!P128</f>
        <v>0</v>
      </c>
      <c r="AV105" s="127">
        <f>'152 - PZTS Poplachový zab...'!J37</f>
        <v>0</v>
      </c>
      <c r="AW105" s="127">
        <f>'152 - PZTS Poplachový zab...'!J38</f>
        <v>0</v>
      </c>
      <c r="AX105" s="127">
        <f>'152 - PZTS Poplachový zab...'!J39</f>
        <v>0</v>
      </c>
      <c r="AY105" s="127">
        <f>'152 - PZTS Poplachový zab...'!J40</f>
        <v>0</v>
      </c>
      <c r="AZ105" s="127">
        <f>'152 - PZTS Poplachový zab...'!F37</f>
        <v>0</v>
      </c>
      <c r="BA105" s="127">
        <f>'152 - PZTS Poplachový zab...'!F38</f>
        <v>0</v>
      </c>
      <c r="BB105" s="127">
        <f>'152 - PZTS Poplachový zab...'!F39</f>
        <v>0</v>
      </c>
      <c r="BC105" s="127">
        <f>'152 - PZTS Poplachový zab...'!F40</f>
        <v>0</v>
      </c>
      <c r="BD105" s="129">
        <f>'152 - PZTS Poplachový zab...'!F41</f>
        <v>0</v>
      </c>
      <c r="BT105" s="27" t="s">
        <v>114</v>
      </c>
      <c r="BV105" s="27" t="s">
        <v>78</v>
      </c>
      <c r="BW105" s="27" t="s">
        <v>118</v>
      </c>
      <c r="BX105" s="27" t="s">
        <v>111</v>
      </c>
      <c r="CL105" s="27" t="s">
        <v>1</v>
      </c>
    </row>
    <row r="106" spans="1:90" s="61" customFormat="1" ht="16.5" customHeight="1">
      <c r="A106" s="106" t="s">
        <v>80</v>
      </c>
      <c r="B106" s="62"/>
      <c r="C106" s="121"/>
      <c r="D106" s="121"/>
      <c r="E106" s="121"/>
      <c r="F106" s="122" t="s">
        <v>119</v>
      </c>
      <c r="G106" s="122"/>
      <c r="H106" s="122"/>
      <c r="I106" s="122"/>
      <c r="J106" s="122"/>
      <c r="K106" s="121"/>
      <c r="L106" s="122" t="s">
        <v>120</v>
      </c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3">
        <f>'153 - SK Strukturovaná ka...'!J34</f>
        <v>0</v>
      </c>
      <c r="AH106" s="124"/>
      <c r="AI106" s="124"/>
      <c r="AJ106" s="124"/>
      <c r="AK106" s="124"/>
      <c r="AL106" s="124"/>
      <c r="AM106" s="124"/>
      <c r="AN106" s="123">
        <f t="shared" si="0"/>
        <v>0</v>
      </c>
      <c r="AO106" s="124"/>
      <c r="AP106" s="124"/>
      <c r="AQ106" s="125" t="s">
        <v>98</v>
      </c>
      <c r="AR106" s="62"/>
      <c r="AS106" s="126">
        <v>0</v>
      </c>
      <c r="AT106" s="127">
        <f t="shared" si="1"/>
        <v>0</v>
      </c>
      <c r="AU106" s="128">
        <f>'153 - SK Strukturovaná ka...'!P128</f>
        <v>0</v>
      </c>
      <c r="AV106" s="127">
        <f>'153 - SK Strukturovaná ka...'!J37</f>
        <v>0</v>
      </c>
      <c r="AW106" s="127">
        <f>'153 - SK Strukturovaná ka...'!J38</f>
        <v>0</v>
      </c>
      <c r="AX106" s="127">
        <f>'153 - SK Strukturovaná ka...'!J39</f>
        <v>0</v>
      </c>
      <c r="AY106" s="127">
        <f>'153 - SK Strukturovaná ka...'!J40</f>
        <v>0</v>
      </c>
      <c r="AZ106" s="127">
        <f>'153 - SK Strukturovaná ka...'!F37</f>
        <v>0</v>
      </c>
      <c r="BA106" s="127">
        <f>'153 - SK Strukturovaná ka...'!F38</f>
        <v>0</v>
      </c>
      <c r="BB106" s="127">
        <f>'153 - SK Strukturovaná ka...'!F39</f>
        <v>0</v>
      </c>
      <c r="BC106" s="127">
        <f>'153 - SK Strukturovaná ka...'!F40</f>
        <v>0</v>
      </c>
      <c r="BD106" s="129">
        <f>'153 - SK Strukturovaná ka...'!F41</f>
        <v>0</v>
      </c>
      <c r="BT106" s="27" t="s">
        <v>114</v>
      </c>
      <c r="BV106" s="27" t="s">
        <v>78</v>
      </c>
      <c r="BW106" s="27" t="s">
        <v>121</v>
      </c>
      <c r="BX106" s="27" t="s">
        <v>111</v>
      </c>
      <c r="CL106" s="27" t="s">
        <v>1</v>
      </c>
    </row>
    <row r="107" spans="1:90" s="61" customFormat="1" ht="16.5" customHeight="1">
      <c r="A107" s="106" t="s">
        <v>80</v>
      </c>
      <c r="B107" s="62"/>
      <c r="C107" s="121"/>
      <c r="D107" s="121"/>
      <c r="E107" s="121"/>
      <c r="F107" s="122" t="s">
        <v>122</v>
      </c>
      <c r="G107" s="122"/>
      <c r="H107" s="122"/>
      <c r="I107" s="122"/>
      <c r="J107" s="122"/>
      <c r="K107" s="121"/>
      <c r="L107" s="122" t="s">
        <v>123</v>
      </c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3">
        <f>'154 - STA Společná televi...'!J34</f>
        <v>0</v>
      </c>
      <c r="AH107" s="124"/>
      <c r="AI107" s="124"/>
      <c r="AJ107" s="124"/>
      <c r="AK107" s="124"/>
      <c r="AL107" s="124"/>
      <c r="AM107" s="124"/>
      <c r="AN107" s="123">
        <f t="shared" si="0"/>
        <v>0</v>
      </c>
      <c r="AO107" s="124"/>
      <c r="AP107" s="124"/>
      <c r="AQ107" s="125" t="s">
        <v>98</v>
      </c>
      <c r="AR107" s="62"/>
      <c r="AS107" s="126">
        <v>0</v>
      </c>
      <c r="AT107" s="127">
        <f t="shared" si="1"/>
        <v>0</v>
      </c>
      <c r="AU107" s="128">
        <f>'154 - STA Společná televi...'!P128</f>
        <v>0</v>
      </c>
      <c r="AV107" s="127">
        <f>'154 - STA Společná televi...'!J37</f>
        <v>0</v>
      </c>
      <c r="AW107" s="127">
        <f>'154 - STA Společná televi...'!J38</f>
        <v>0</v>
      </c>
      <c r="AX107" s="127">
        <f>'154 - STA Společná televi...'!J39</f>
        <v>0</v>
      </c>
      <c r="AY107" s="127">
        <f>'154 - STA Společná televi...'!J40</f>
        <v>0</v>
      </c>
      <c r="AZ107" s="127">
        <f>'154 - STA Společná televi...'!F37</f>
        <v>0</v>
      </c>
      <c r="BA107" s="127">
        <f>'154 - STA Společná televi...'!F38</f>
        <v>0</v>
      </c>
      <c r="BB107" s="127">
        <f>'154 - STA Společná televi...'!F39</f>
        <v>0</v>
      </c>
      <c r="BC107" s="127">
        <f>'154 - STA Společná televi...'!F40</f>
        <v>0</v>
      </c>
      <c r="BD107" s="129">
        <f>'154 - STA Společná televi...'!F41</f>
        <v>0</v>
      </c>
      <c r="BT107" s="27" t="s">
        <v>114</v>
      </c>
      <c r="BV107" s="27" t="s">
        <v>78</v>
      </c>
      <c r="BW107" s="27" t="s">
        <v>124</v>
      </c>
      <c r="BX107" s="27" t="s">
        <v>111</v>
      </c>
      <c r="CL107" s="27" t="s">
        <v>1</v>
      </c>
    </row>
    <row r="108" spans="1:90" s="61" customFormat="1" ht="23.25" customHeight="1">
      <c r="A108" s="106" t="s">
        <v>80</v>
      </c>
      <c r="B108" s="62"/>
      <c r="C108" s="121"/>
      <c r="D108" s="121"/>
      <c r="E108" s="121"/>
      <c r="F108" s="122" t="s">
        <v>125</v>
      </c>
      <c r="G108" s="122"/>
      <c r="H108" s="122"/>
      <c r="I108" s="122"/>
      <c r="J108" s="122"/>
      <c r="K108" s="121"/>
      <c r="L108" s="122" t="s">
        <v>126</v>
      </c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3">
        <f>'155 - KT Kabelové trasy s...'!J34</f>
        <v>0</v>
      </c>
      <c r="AH108" s="124"/>
      <c r="AI108" s="124"/>
      <c r="AJ108" s="124"/>
      <c r="AK108" s="124"/>
      <c r="AL108" s="124"/>
      <c r="AM108" s="124"/>
      <c r="AN108" s="123">
        <f t="shared" si="0"/>
        <v>0</v>
      </c>
      <c r="AO108" s="124"/>
      <c r="AP108" s="124"/>
      <c r="AQ108" s="125" t="s">
        <v>98</v>
      </c>
      <c r="AR108" s="62"/>
      <c r="AS108" s="126">
        <v>0</v>
      </c>
      <c r="AT108" s="127">
        <f t="shared" si="1"/>
        <v>0</v>
      </c>
      <c r="AU108" s="128">
        <f>'155 - KT Kabelové trasy s...'!P128</f>
        <v>0</v>
      </c>
      <c r="AV108" s="127">
        <f>'155 - KT Kabelové trasy s...'!J37</f>
        <v>0</v>
      </c>
      <c r="AW108" s="127">
        <f>'155 - KT Kabelové trasy s...'!J38</f>
        <v>0</v>
      </c>
      <c r="AX108" s="127">
        <f>'155 - KT Kabelové trasy s...'!J39</f>
        <v>0</v>
      </c>
      <c r="AY108" s="127">
        <f>'155 - KT Kabelové trasy s...'!J40</f>
        <v>0</v>
      </c>
      <c r="AZ108" s="127">
        <f>'155 - KT Kabelové trasy s...'!F37</f>
        <v>0</v>
      </c>
      <c r="BA108" s="127">
        <f>'155 - KT Kabelové trasy s...'!F38</f>
        <v>0</v>
      </c>
      <c r="BB108" s="127">
        <f>'155 - KT Kabelové trasy s...'!F39</f>
        <v>0</v>
      </c>
      <c r="BC108" s="127">
        <f>'155 - KT Kabelové trasy s...'!F40</f>
        <v>0</v>
      </c>
      <c r="BD108" s="129">
        <f>'155 - KT Kabelové trasy s...'!F41</f>
        <v>0</v>
      </c>
      <c r="BT108" s="27" t="s">
        <v>114</v>
      </c>
      <c r="BV108" s="27" t="s">
        <v>78</v>
      </c>
      <c r="BW108" s="27" t="s">
        <v>127</v>
      </c>
      <c r="BX108" s="27" t="s">
        <v>111</v>
      </c>
      <c r="CL108" s="27" t="s">
        <v>1</v>
      </c>
    </row>
    <row r="109" spans="2:90" s="61" customFormat="1" ht="16.5" customHeight="1">
      <c r="B109" s="62"/>
      <c r="C109" s="121"/>
      <c r="D109" s="121"/>
      <c r="E109" s="122" t="s">
        <v>128</v>
      </c>
      <c r="F109" s="122"/>
      <c r="G109" s="122"/>
      <c r="H109" s="122"/>
      <c r="I109" s="122"/>
      <c r="J109" s="121"/>
      <c r="K109" s="122" t="s">
        <v>129</v>
      </c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30">
        <f>ROUND(SUM(AG110:AG111),2)</f>
        <v>0</v>
      </c>
      <c r="AH109" s="124"/>
      <c r="AI109" s="124"/>
      <c r="AJ109" s="124"/>
      <c r="AK109" s="124"/>
      <c r="AL109" s="124"/>
      <c r="AM109" s="124"/>
      <c r="AN109" s="123">
        <f t="shared" si="0"/>
        <v>0</v>
      </c>
      <c r="AO109" s="124"/>
      <c r="AP109" s="124"/>
      <c r="AQ109" s="125" t="s">
        <v>98</v>
      </c>
      <c r="AR109" s="62"/>
      <c r="AS109" s="126">
        <f>ROUND(SUM(AS110:AS111),2)</f>
        <v>0</v>
      </c>
      <c r="AT109" s="127">
        <f t="shared" si="1"/>
        <v>0</v>
      </c>
      <c r="AU109" s="128">
        <f>ROUND(SUM(AU110:AU111),5)</f>
        <v>0</v>
      </c>
      <c r="AV109" s="127">
        <f>ROUND(AZ109*L29,2)</f>
        <v>0</v>
      </c>
      <c r="AW109" s="127">
        <f>ROUND(BA109*L30,2)</f>
        <v>0</v>
      </c>
      <c r="AX109" s="127">
        <f>ROUND(BB109*L29,2)</f>
        <v>0</v>
      </c>
      <c r="AY109" s="127">
        <f>ROUND(BC109*L30,2)</f>
        <v>0</v>
      </c>
      <c r="AZ109" s="127">
        <f>ROUND(SUM(AZ110:AZ111),2)</f>
        <v>0</v>
      </c>
      <c r="BA109" s="127">
        <f>ROUND(SUM(BA110:BA111),2)</f>
        <v>0</v>
      </c>
      <c r="BB109" s="127">
        <f>ROUND(SUM(BB110:BB111),2)</f>
        <v>0</v>
      </c>
      <c r="BC109" s="127">
        <f>ROUND(SUM(BC110:BC111),2)</f>
        <v>0</v>
      </c>
      <c r="BD109" s="129">
        <f>ROUND(SUM(BD110:BD111),2)</f>
        <v>0</v>
      </c>
      <c r="BS109" s="27" t="s">
        <v>75</v>
      </c>
      <c r="BT109" s="27" t="s">
        <v>86</v>
      </c>
      <c r="BU109" s="27" t="s">
        <v>77</v>
      </c>
      <c r="BV109" s="27" t="s">
        <v>78</v>
      </c>
      <c r="BW109" s="27" t="s">
        <v>130</v>
      </c>
      <c r="BX109" s="27" t="s">
        <v>108</v>
      </c>
      <c r="CL109" s="27" t="s">
        <v>1</v>
      </c>
    </row>
    <row r="110" spans="1:90" s="61" customFormat="1" ht="16.5" customHeight="1">
      <c r="A110" s="106" t="s">
        <v>80</v>
      </c>
      <c r="B110" s="62"/>
      <c r="C110" s="121"/>
      <c r="D110" s="121"/>
      <c r="E110" s="121"/>
      <c r="F110" s="122" t="s">
        <v>131</v>
      </c>
      <c r="G110" s="122"/>
      <c r="H110" s="122"/>
      <c r="I110" s="122"/>
      <c r="J110" s="122"/>
      <c r="K110" s="121"/>
      <c r="L110" s="122" t="s">
        <v>129</v>
      </c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3">
        <f>'251 - EPS Elektrická požá...'!J34</f>
        <v>0</v>
      </c>
      <c r="AH110" s="124"/>
      <c r="AI110" s="124"/>
      <c r="AJ110" s="124"/>
      <c r="AK110" s="124"/>
      <c r="AL110" s="124"/>
      <c r="AM110" s="124"/>
      <c r="AN110" s="123">
        <f t="shared" si="0"/>
        <v>0</v>
      </c>
      <c r="AO110" s="124"/>
      <c r="AP110" s="124"/>
      <c r="AQ110" s="125" t="s">
        <v>98</v>
      </c>
      <c r="AR110" s="62"/>
      <c r="AS110" s="126">
        <v>0</v>
      </c>
      <c r="AT110" s="127">
        <f t="shared" si="1"/>
        <v>0</v>
      </c>
      <c r="AU110" s="128">
        <f>'251 - EPS Elektrická požá...'!P129</f>
        <v>0</v>
      </c>
      <c r="AV110" s="127">
        <f>'251 - EPS Elektrická požá...'!J37</f>
        <v>0</v>
      </c>
      <c r="AW110" s="127">
        <f>'251 - EPS Elektrická požá...'!J38</f>
        <v>0</v>
      </c>
      <c r="AX110" s="127">
        <f>'251 - EPS Elektrická požá...'!J39</f>
        <v>0</v>
      </c>
      <c r="AY110" s="127">
        <f>'251 - EPS Elektrická požá...'!J40</f>
        <v>0</v>
      </c>
      <c r="AZ110" s="127">
        <f>'251 - EPS Elektrická požá...'!F37</f>
        <v>0</v>
      </c>
      <c r="BA110" s="127">
        <f>'251 - EPS Elektrická požá...'!F38</f>
        <v>0</v>
      </c>
      <c r="BB110" s="127">
        <f>'251 - EPS Elektrická požá...'!F39</f>
        <v>0</v>
      </c>
      <c r="BC110" s="127">
        <f>'251 - EPS Elektrická požá...'!F40</f>
        <v>0</v>
      </c>
      <c r="BD110" s="129">
        <f>'251 - EPS Elektrická požá...'!F41</f>
        <v>0</v>
      </c>
      <c r="BT110" s="27" t="s">
        <v>114</v>
      </c>
      <c r="BV110" s="27" t="s">
        <v>78</v>
      </c>
      <c r="BW110" s="27" t="s">
        <v>132</v>
      </c>
      <c r="BX110" s="27" t="s">
        <v>130</v>
      </c>
      <c r="CL110" s="27" t="s">
        <v>1</v>
      </c>
    </row>
    <row r="111" spans="1:90" s="61" customFormat="1" ht="23.25" customHeight="1">
      <c r="A111" s="106" t="s">
        <v>80</v>
      </c>
      <c r="B111" s="62"/>
      <c r="C111" s="121"/>
      <c r="D111" s="121"/>
      <c r="E111" s="121"/>
      <c r="F111" s="122" t="s">
        <v>133</v>
      </c>
      <c r="G111" s="122"/>
      <c r="H111" s="122"/>
      <c r="I111" s="122"/>
      <c r="J111" s="122"/>
      <c r="K111" s="121"/>
      <c r="L111" s="122" t="s">
        <v>126</v>
      </c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3">
        <f>'252 - KT Kabelové trasy s...'!J34</f>
        <v>0</v>
      </c>
      <c r="AH111" s="124"/>
      <c r="AI111" s="124"/>
      <c r="AJ111" s="124"/>
      <c r="AK111" s="124"/>
      <c r="AL111" s="124"/>
      <c r="AM111" s="124"/>
      <c r="AN111" s="123">
        <f t="shared" si="0"/>
        <v>0</v>
      </c>
      <c r="AO111" s="124"/>
      <c r="AP111" s="124"/>
      <c r="AQ111" s="125" t="s">
        <v>98</v>
      </c>
      <c r="AR111" s="62"/>
      <c r="AS111" s="126">
        <v>0</v>
      </c>
      <c r="AT111" s="127">
        <f t="shared" si="1"/>
        <v>0</v>
      </c>
      <c r="AU111" s="128">
        <f>'252 - KT Kabelové trasy s...'!P127</f>
        <v>0</v>
      </c>
      <c r="AV111" s="127">
        <f>'252 - KT Kabelové trasy s...'!J37</f>
        <v>0</v>
      </c>
      <c r="AW111" s="127">
        <f>'252 - KT Kabelové trasy s...'!J38</f>
        <v>0</v>
      </c>
      <c r="AX111" s="127">
        <f>'252 - KT Kabelové trasy s...'!J39</f>
        <v>0</v>
      </c>
      <c r="AY111" s="127">
        <f>'252 - KT Kabelové trasy s...'!J40</f>
        <v>0</v>
      </c>
      <c r="AZ111" s="127">
        <f>'252 - KT Kabelové trasy s...'!F37</f>
        <v>0</v>
      </c>
      <c r="BA111" s="127">
        <f>'252 - KT Kabelové trasy s...'!F38</f>
        <v>0</v>
      </c>
      <c r="BB111" s="127">
        <f>'252 - KT Kabelové trasy s...'!F39</f>
        <v>0</v>
      </c>
      <c r="BC111" s="127">
        <f>'252 - KT Kabelové trasy s...'!F40</f>
        <v>0</v>
      </c>
      <c r="BD111" s="129">
        <f>'252 - KT Kabelové trasy s...'!F41</f>
        <v>0</v>
      </c>
      <c r="BT111" s="27" t="s">
        <v>114</v>
      </c>
      <c r="BV111" s="27" t="s">
        <v>78</v>
      </c>
      <c r="BW111" s="27" t="s">
        <v>134</v>
      </c>
      <c r="BX111" s="27" t="s">
        <v>130</v>
      </c>
      <c r="CL111" s="27" t="s">
        <v>1</v>
      </c>
    </row>
    <row r="112" spans="2:90" s="61" customFormat="1" ht="16.5" customHeight="1">
      <c r="B112" s="62"/>
      <c r="C112" s="121"/>
      <c r="D112" s="121"/>
      <c r="E112" s="122" t="s">
        <v>135</v>
      </c>
      <c r="F112" s="122"/>
      <c r="G112" s="122"/>
      <c r="H112" s="122"/>
      <c r="I112" s="122"/>
      <c r="J112" s="121"/>
      <c r="K112" s="122" t="s">
        <v>136</v>
      </c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30">
        <f>ROUND(SUM(AG113:AG114),2)</f>
        <v>0</v>
      </c>
      <c r="AH112" s="124"/>
      <c r="AI112" s="124"/>
      <c r="AJ112" s="124"/>
      <c r="AK112" s="124"/>
      <c r="AL112" s="124"/>
      <c r="AM112" s="124"/>
      <c r="AN112" s="123">
        <f t="shared" si="0"/>
        <v>0</v>
      </c>
      <c r="AO112" s="124"/>
      <c r="AP112" s="124"/>
      <c r="AQ112" s="125" t="s">
        <v>98</v>
      </c>
      <c r="AR112" s="62"/>
      <c r="AS112" s="126">
        <f>ROUND(SUM(AS113:AS114),2)</f>
        <v>0</v>
      </c>
      <c r="AT112" s="127">
        <f t="shared" si="1"/>
        <v>0</v>
      </c>
      <c r="AU112" s="128">
        <f>ROUND(SUM(AU113:AU114),5)</f>
        <v>0</v>
      </c>
      <c r="AV112" s="127">
        <f>ROUND(AZ112*L29,2)</f>
        <v>0</v>
      </c>
      <c r="AW112" s="127">
        <f>ROUND(BA112*L30,2)</f>
        <v>0</v>
      </c>
      <c r="AX112" s="127">
        <f>ROUND(BB112*L29,2)</f>
        <v>0</v>
      </c>
      <c r="AY112" s="127">
        <f>ROUND(BC112*L30,2)</f>
        <v>0</v>
      </c>
      <c r="AZ112" s="127">
        <f>ROUND(SUM(AZ113:AZ114),2)</f>
        <v>0</v>
      </c>
      <c r="BA112" s="127">
        <f>ROUND(SUM(BA113:BA114),2)</f>
        <v>0</v>
      </c>
      <c r="BB112" s="127">
        <f>ROUND(SUM(BB113:BB114),2)</f>
        <v>0</v>
      </c>
      <c r="BC112" s="127">
        <f>ROUND(SUM(BC113:BC114),2)</f>
        <v>0</v>
      </c>
      <c r="BD112" s="129">
        <f>ROUND(SUM(BD113:BD114),2)</f>
        <v>0</v>
      </c>
      <c r="BS112" s="27" t="s">
        <v>75</v>
      </c>
      <c r="BT112" s="27" t="s">
        <v>86</v>
      </c>
      <c r="BU112" s="27" t="s">
        <v>77</v>
      </c>
      <c r="BV112" s="27" t="s">
        <v>78</v>
      </c>
      <c r="BW112" s="27" t="s">
        <v>137</v>
      </c>
      <c r="BX112" s="27" t="s">
        <v>108</v>
      </c>
      <c r="CL112" s="27" t="s">
        <v>1</v>
      </c>
    </row>
    <row r="113" spans="1:90" s="61" customFormat="1" ht="16.5" customHeight="1">
      <c r="A113" s="106" t="s">
        <v>80</v>
      </c>
      <c r="B113" s="62"/>
      <c r="C113" s="121"/>
      <c r="D113" s="121"/>
      <c r="E113" s="121"/>
      <c r="F113" s="122" t="s">
        <v>138</v>
      </c>
      <c r="G113" s="122"/>
      <c r="H113" s="122"/>
      <c r="I113" s="122"/>
      <c r="J113" s="122"/>
      <c r="K113" s="121"/>
      <c r="L113" s="122" t="s">
        <v>139</v>
      </c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3">
        <f>'351 - EKV Elektronická ko...'!J34</f>
        <v>0</v>
      </c>
      <c r="AH113" s="124"/>
      <c r="AI113" s="124"/>
      <c r="AJ113" s="124"/>
      <c r="AK113" s="124"/>
      <c r="AL113" s="124"/>
      <c r="AM113" s="124"/>
      <c r="AN113" s="123">
        <f t="shared" si="0"/>
        <v>0</v>
      </c>
      <c r="AO113" s="124"/>
      <c r="AP113" s="124"/>
      <c r="AQ113" s="125" t="s">
        <v>98</v>
      </c>
      <c r="AR113" s="62"/>
      <c r="AS113" s="126">
        <v>0</v>
      </c>
      <c r="AT113" s="127">
        <f t="shared" si="1"/>
        <v>0</v>
      </c>
      <c r="AU113" s="128">
        <f>'351 - EKV Elektronická ko...'!P128</f>
        <v>0</v>
      </c>
      <c r="AV113" s="127">
        <f>'351 - EKV Elektronická ko...'!J37</f>
        <v>0</v>
      </c>
      <c r="AW113" s="127">
        <f>'351 - EKV Elektronická ko...'!J38</f>
        <v>0</v>
      </c>
      <c r="AX113" s="127">
        <f>'351 - EKV Elektronická ko...'!J39</f>
        <v>0</v>
      </c>
      <c r="AY113" s="127">
        <f>'351 - EKV Elektronická ko...'!J40</f>
        <v>0</v>
      </c>
      <c r="AZ113" s="127">
        <f>'351 - EKV Elektronická ko...'!F37</f>
        <v>0</v>
      </c>
      <c r="BA113" s="127">
        <f>'351 - EKV Elektronická ko...'!F38</f>
        <v>0</v>
      </c>
      <c r="BB113" s="127">
        <f>'351 - EKV Elektronická ko...'!F39</f>
        <v>0</v>
      </c>
      <c r="BC113" s="127">
        <f>'351 - EKV Elektronická ko...'!F40</f>
        <v>0</v>
      </c>
      <c r="BD113" s="129">
        <f>'351 - EKV Elektronická ko...'!F41</f>
        <v>0</v>
      </c>
      <c r="BT113" s="27" t="s">
        <v>114</v>
      </c>
      <c r="BV113" s="27" t="s">
        <v>78</v>
      </c>
      <c r="BW113" s="27" t="s">
        <v>140</v>
      </c>
      <c r="BX113" s="27" t="s">
        <v>137</v>
      </c>
      <c r="CL113" s="27" t="s">
        <v>1</v>
      </c>
    </row>
    <row r="114" spans="1:90" s="61" customFormat="1" ht="23.25" customHeight="1">
      <c r="A114" s="106" t="s">
        <v>80</v>
      </c>
      <c r="B114" s="62"/>
      <c r="C114" s="121"/>
      <c r="D114" s="121"/>
      <c r="E114" s="121"/>
      <c r="F114" s="122" t="s">
        <v>141</v>
      </c>
      <c r="G114" s="122"/>
      <c r="H114" s="122"/>
      <c r="I114" s="122"/>
      <c r="J114" s="122"/>
      <c r="K114" s="121"/>
      <c r="L114" s="122" t="s">
        <v>126</v>
      </c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3">
        <f>'352 - KT Kabelové trasy s...'!J34</f>
        <v>0</v>
      </c>
      <c r="AH114" s="124"/>
      <c r="AI114" s="124"/>
      <c r="AJ114" s="124"/>
      <c r="AK114" s="124"/>
      <c r="AL114" s="124"/>
      <c r="AM114" s="124"/>
      <c r="AN114" s="123">
        <f t="shared" si="0"/>
        <v>0</v>
      </c>
      <c r="AO114" s="124"/>
      <c r="AP114" s="124"/>
      <c r="AQ114" s="125" t="s">
        <v>98</v>
      </c>
      <c r="AR114" s="62"/>
      <c r="AS114" s="126">
        <v>0</v>
      </c>
      <c r="AT114" s="127">
        <f t="shared" si="1"/>
        <v>0</v>
      </c>
      <c r="AU114" s="128">
        <f>'352 - KT Kabelové trasy s...'!P127</f>
        <v>0</v>
      </c>
      <c r="AV114" s="127">
        <f>'352 - KT Kabelové trasy s...'!J37</f>
        <v>0</v>
      </c>
      <c r="AW114" s="127">
        <f>'352 - KT Kabelové trasy s...'!J38</f>
        <v>0</v>
      </c>
      <c r="AX114" s="127">
        <f>'352 - KT Kabelové trasy s...'!J39</f>
        <v>0</v>
      </c>
      <c r="AY114" s="127">
        <f>'352 - KT Kabelové trasy s...'!J40</f>
        <v>0</v>
      </c>
      <c r="AZ114" s="127">
        <f>'352 - KT Kabelové trasy s...'!F37</f>
        <v>0</v>
      </c>
      <c r="BA114" s="127">
        <f>'352 - KT Kabelové trasy s...'!F38</f>
        <v>0</v>
      </c>
      <c r="BB114" s="127">
        <f>'352 - KT Kabelové trasy s...'!F39</f>
        <v>0</v>
      </c>
      <c r="BC114" s="127">
        <f>'352 - KT Kabelové trasy s...'!F40</f>
        <v>0</v>
      </c>
      <c r="BD114" s="129">
        <f>'352 - KT Kabelové trasy s...'!F41</f>
        <v>0</v>
      </c>
      <c r="BT114" s="27" t="s">
        <v>114</v>
      </c>
      <c r="BV114" s="27" t="s">
        <v>78</v>
      </c>
      <c r="BW114" s="27" t="s">
        <v>142</v>
      </c>
      <c r="BX114" s="27" t="s">
        <v>137</v>
      </c>
      <c r="CL114" s="27" t="s">
        <v>1</v>
      </c>
    </row>
    <row r="115" spans="1:91" s="118" customFormat="1" ht="16.5" customHeight="1">
      <c r="A115" s="106" t="s">
        <v>80</v>
      </c>
      <c r="B115" s="107"/>
      <c r="C115" s="108"/>
      <c r="D115" s="109" t="s">
        <v>143</v>
      </c>
      <c r="E115" s="109"/>
      <c r="F115" s="109"/>
      <c r="G115" s="109"/>
      <c r="H115" s="109"/>
      <c r="I115" s="110"/>
      <c r="J115" s="109" t="s">
        <v>144</v>
      </c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11">
        <f>'008 - D.1.4 Vzduchotechnika'!J30</f>
        <v>0</v>
      </c>
      <c r="AH115" s="112"/>
      <c r="AI115" s="112"/>
      <c r="AJ115" s="112"/>
      <c r="AK115" s="112"/>
      <c r="AL115" s="112"/>
      <c r="AM115" s="112"/>
      <c r="AN115" s="111">
        <f t="shared" si="0"/>
        <v>0</v>
      </c>
      <c r="AO115" s="112"/>
      <c r="AP115" s="112"/>
      <c r="AQ115" s="113" t="s">
        <v>83</v>
      </c>
      <c r="AR115" s="107"/>
      <c r="AS115" s="114">
        <v>0</v>
      </c>
      <c r="AT115" s="115">
        <f t="shared" si="1"/>
        <v>0</v>
      </c>
      <c r="AU115" s="116">
        <f>'008 - D.1.4 Vzduchotechnika'!P120</f>
        <v>0</v>
      </c>
      <c r="AV115" s="115">
        <f>'008 - D.1.4 Vzduchotechnika'!J33</f>
        <v>0</v>
      </c>
      <c r="AW115" s="115">
        <f>'008 - D.1.4 Vzduchotechnika'!J34</f>
        <v>0</v>
      </c>
      <c r="AX115" s="115">
        <f>'008 - D.1.4 Vzduchotechnika'!J35</f>
        <v>0</v>
      </c>
      <c r="AY115" s="115">
        <f>'008 - D.1.4 Vzduchotechnika'!J36</f>
        <v>0</v>
      </c>
      <c r="AZ115" s="115">
        <f>'008 - D.1.4 Vzduchotechnika'!F33</f>
        <v>0</v>
      </c>
      <c r="BA115" s="115">
        <f>'008 - D.1.4 Vzduchotechnika'!F34</f>
        <v>0</v>
      </c>
      <c r="BB115" s="115">
        <f>'008 - D.1.4 Vzduchotechnika'!F35</f>
        <v>0</v>
      </c>
      <c r="BC115" s="115">
        <f>'008 - D.1.4 Vzduchotechnika'!F36</f>
        <v>0</v>
      </c>
      <c r="BD115" s="117">
        <f>'008 - D.1.4 Vzduchotechnika'!F37</f>
        <v>0</v>
      </c>
      <c r="BT115" s="119" t="s">
        <v>84</v>
      </c>
      <c r="BV115" s="119" t="s">
        <v>78</v>
      </c>
      <c r="BW115" s="119" t="s">
        <v>145</v>
      </c>
      <c r="BX115" s="119" t="s">
        <v>4</v>
      </c>
      <c r="CL115" s="119" t="s">
        <v>1</v>
      </c>
      <c r="CM115" s="119" t="s">
        <v>86</v>
      </c>
    </row>
    <row r="116" spans="1:91" s="118" customFormat="1" ht="16.5" customHeight="1">
      <c r="A116" s="106" t="s">
        <v>80</v>
      </c>
      <c r="B116" s="107"/>
      <c r="C116" s="108"/>
      <c r="D116" s="109" t="s">
        <v>146</v>
      </c>
      <c r="E116" s="109"/>
      <c r="F116" s="109"/>
      <c r="G116" s="109"/>
      <c r="H116" s="109"/>
      <c r="I116" s="110"/>
      <c r="J116" s="109" t="s">
        <v>147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11">
        <f>'009 - Vedlejší rozpočtové...'!J30</f>
        <v>0</v>
      </c>
      <c r="AH116" s="112"/>
      <c r="AI116" s="112"/>
      <c r="AJ116" s="112"/>
      <c r="AK116" s="112"/>
      <c r="AL116" s="112"/>
      <c r="AM116" s="112"/>
      <c r="AN116" s="111">
        <f t="shared" si="0"/>
        <v>0</v>
      </c>
      <c r="AO116" s="112"/>
      <c r="AP116" s="112"/>
      <c r="AQ116" s="113" t="s">
        <v>83</v>
      </c>
      <c r="AR116" s="107"/>
      <c r="AS116" s="131">
        <v>0</v>
      </c>
      <c r="AT116" s="132">
        <f t="shared" si="1"/>
        <v>0</v>
      </c>
      <c r="AU116" s="133">
        <f>'009 - Vedlejší rozpočtové...'!P122</f>
        <v>0</v>
      </c>
      <c r="AV116" s="132">
        <f>'009 - Vedlejší rozpočtové...'!J33</f>
        <v>0</v>
      </c>
      <c r="AW116" s="132">
        <f>'009 - Vedlejší rozpočtové...'!J34</f>
        <v>0</v>
      </c>
      <c r="AX116" s="132">
        <f>'009 - Vedlejší rozpočtové...'!J35</f>
        <v>0</v>
      </c>
      <c r="AY116" s="132">
        <f>'009 - Vedlejší rozpočtové...'!J36</f>
        <v>0</v>
      </c>
      <c r="AZ116" s="132">
        <f>'009 - Vedlejší rozpočtové...'!F33</f>
        <v>0</v>
      </c>
      <c r="BA116" s="132">
        <f>'009 - Vedlejší rozpočtové...'!F34</f>
        <v>0</v>
      </c>
      <c r="BB116" s="132">
        <f>'009 - Vedlejší rozpočtové...'!F35</f>
        <v>0</v>
      </c>
      <c r="BC116" s="132">
        <f>'009 - Vedlejší rozpočtové...'!F36</f>
        <v>0</v>
      </c>
      <c r="BD116" s="134">
        <f>'009 - Vedlejší rozpočtové...'!F37</f>
        <v>0</v>
      </c>
      <c r="BT116" s="119" t="s">
        <v>84</v>
      </c>
      <c r="BV116" s="119" t="s">
        <v>78</v>
      </c>
      <c r="BW116" s="119" t="s">
        <v>148</v>
      </c>
      <c r="BX116" s="119" t="s">
        <v>4</v>
      </c>
      <c r="CL116" s="119" t="s">
        <v>1</v>
      </c>
      <c r="CM116" s="119" t="s">
        <v>86</v>
      </c>
    </row>
    <row r="117" spans="1:57" s="36" customFormat="1" ht="30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1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s="36" customFormat="1" ht="6.95" customHeight="1">
      <c r="A118" s="30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31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</sheetData>
  <sheetProtection algorithmName="SHA-512" hashValue="KC6MpJUm2u2CrOwb0r5LzASfWqWMPMYhXMEbnzrdzGRslJ07X8cBTQnCiAJlMjKAD645kIkFXqQ9GLY0wU5bsg==" saltValue="Y2xOmCTsEY2C4cEI2AfKBQ==" spinCount="100000" sheet="1" objects="1" scenarios="1" selectLockedCells="1"/>
  <mergeCells count="126">
    <mergeCell ref="E100:I100"/>
    <mergeCell ref="E99:I99"/>
    <mergeCell ref="L107:AF107"/>
    <mergeCell ref="F108:J108"/>
    <mergeCell ref="L108:AF108"/>
    <mergeCell ref="AG101:AM101"/>
    <mergeCell ref="F104:J104"/>
    <mergeCell ref="I92:AF92"/>
    <mergeCell ref="J102:AF102"/>
    <mergeCell ref="J97:AF97"/>
    <mergeCell ref="J96:AF96"/>
    <mergeCell ref="J98:AF98"/>
    <mergeCell ref="J95:AF95"/>
    <mergeCell ref="K103:AF103"/>
    <mergeCell ref="K101:AF101"/>
    <mergeCell ref="K100:AF100"/>
    <mergeCell ref="K99:AF99"/>
    <mergeCell ref="L104:AF104"/>
    <mergeCell ref="C92:G92"/>
    <mergeCell ref="D102:H102"/>
    <mergeCell ref="D98:H98"/>
    <mergeCell ref="D97:H97"/>
    <mergeCell ref="D96:H96"/>
    <mergeCell ref="D95:H95"/>
    <mergeCell ref="E103:I103"/>
    <mergeCell ref="E101:I101"/>
    <mergeCell ref="D115:H115"/>
    <mergeCell ref="J115:AF115"/>
    <mergeCell ref="D116:H116"/>
    <mergeCell ref="J116:AF11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E109:I109"/>
    <mergeCell ref="K109:AF109"/>
    <mergeCell ref="L32:P32"/>
    <mergeCell ref="W32:AE32"/>
    <mergeCell ref="AK33:AO33"/>
    <mergeCell ref="L33:P33"/>
    <mergeCell ref="W33:AE33"/>
    <mergeCell ref="AK35:AO35"/>
    <mergeCell ref="X35:AB35"/>
    <mergeCell ref="AM87:AN87"/>
    <mergeCell ref="F114:J114"/>
    <mergeCell ref="L114:AF114"/>
    <mergeCell ref="F110:J110"/>
    <mergeCell ref="L110:AF110"/>
    <mergeCell ref="F111:J111"/>
    <mergeCell ref="L111:AF111"/>
    <mergeCell ref="E112:I112"/>
    <mergeCell ref="K112:AF112"/>
    <mergeCell ref="F113:J113"/>
    <mergeCell ref="L113:AF113"/>
    <mergeCell ref="L85:AJ85"/>
    <mergeCell ref="F105:J105"/>
    <mergeCell ref="L105:AF105"/>
    <mergeCell ref="F106:J106"/>
    <mergeCell ref="L106:AF106"/>
    <mergeCell ref="F107:J107"/>
    <mergeCell ref="AR2:BE2"/>
    <mergeCell ref="AM89:AP89"/>
    <mergeCell ref="AS89:AT91"/>
    <mergeCell ref="AM90:AP90"/>
    <mergeCell ref="AG92:AM92"/>
    <mergeCell ref="AN92:AP92"/>
    <mergeCell ref="AG94:AM94"/>
    <mergeCell ref="AN95:AP95"/>
    <mergeCell ref="AG95:AM95"/>
    <mergeCell ref="AK32:AO32"/>
    <mergeCell ref="AN101:AP101"/>
    <mergeCell ref="AN94:AP94"/>
    <mergeCell ref="AN102:AP102"/>
    <mergeCell ref="AG102:AM102"/>
    <mergeCell ref="AG103:AM103"/>
    <mergeCell ref="AN103:AP103"/>
    <mergeCell ref="AG104:AM104"/>
    <mergeCell ref="AN104:AP104"/>
    <mergeCell ref="AN105:AP105"/>
    <mergeCell ref="AG105:AM105"/>
    <mergeCell ref="AN96:AP96"/>
    <mergeCell ref="AG96:AM96"/>
    <mergeCell ref="AG97:AM97"/>
    <mergeCell ref="AN97:AP97"/>
    <mergeCell ref="AN98:AP98"/>
    <mergeCell ref="AG98:AM98"/>
    <mergeCell ref="AG99:AM99"/>
    <mergeCell ref="AN99:AP99"/>
    <mergeCell ref="AN100:AP100"/>
    <mergeCell ref="AG100:AM100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G110:AM110"/>
    <mergeCell ref="AN110:AP110"/>
    <mergeCell ref="AN116:AP116"/>
    <mergeCell ref="AG116:AM116"/>
    <mergeCell ref="AG111:AM111"/>
    <mergeCell ref="AN111:AP111"/>
    <mergeCell ref="AG112:AM112"/>
    <mergeCell ref="AN112:AP112"/>
    <mergeCell ref="AN113:AP113"/>
    <mergeCell ref="AG113:AM113"/>
    <mergeCell ref="AG114:AM114"/>
    <mergeCell ref="AN114:AP114"/>
    <mergeCell ref="AG115:AM115"/>
    <mergeCell ref="AN115:AP115"/>
  </mergeCells>
  <hyperlinks>
    <hyperlink ref="A95" location="'001 - D.1.1 Architektonic...'!C2" display="/"/>
    <hyperlink ref="A96" location="'002 - D.1 Zdravotnětechni...'!C2" display="/"/>
    <hyperlink ref="A97" location="'003 - D.1.4 Vytápění'!C2" display="/"/>
    <hyperlink ref="A99" location="'041 - KT - Kabelové trasy'!C2" display="/"/>
    <hyperlink ref="A100" location="'042 - SP - Silnoproudé in...'!C2" display="/"/>
    <hyperlink ref="A101" location="'043 - SV - Svítidla'!C2" display="/"/>
    <hyperlink ref="A104" location="'151 - CCTV Kamerový systém'!C2" display="/"/>
    <hyperlink ref="A105" location="'152 - PZTS Poplachový zab...'!C2" display="/"/>
    <hyperlink ref="A106" location="'153 - SK Strukturovaná ka...'!C2" display="/"/>
    <hyperlink ref="A107" location="'154 - STA Společná televi...'!C2" display="/"/>
    <hyperlink ref="A108" location="'155 - KT Kabelové trasy s...'!C2" display="/"/>
    <hyperlink ref="A110" location="'251 - EPS Elektrická požá...'!C2" display="/"/>
    <hyperlink ref="A111" location="'252 - KT Kabelové trasy s...'!C2" display="/"/>
    <hyperlink ref="A113" location="'351 - EKV Elektronická ko...'!C2" display="/"/>
    <hyperlink ref="A114" location="'352 - KT Kabelové trasy s...'!C2" display="/"/>
    <hyperlink ref="A115" location="'008 - D.1.4 Vzduchotechnika'!C2" display="/"/>
    <hyperlink ref="A116" location="'009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121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2366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2488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ROUND(J128,2)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ROUND((SUM(BE128:BE151)),2)</f>
        <v>0</v>
      </c>
      <c r="G37" s="30"/>
      <c r="H37" s="30"/>
      <c r="I37" s="151">
        <v>0.21</v>
      </c>
      <c r="J37" s="150">
        <f>ROUND(((SUM(BE128:BE151))*I37),2)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ROUND((SUM(BF128:BF151)),2)</f>
        <v>0</v>
      </c>
      <c r="G38" s="30"/>
      <c r="H38" s="30"/>
      <c r="I38" s="151">
        <v>0.12</v>
      </c>
      <c r="J38" s="150">
        <f>ROUND(((SUM(BF128:BF151))*I38),2)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ROUND((SUM(BG128:BG151)),2)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ROUND((SUM(BH128:BH151)),2)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ROUND((SUM(BI128:BI151)),2)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2366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153 - SK Strukturovaná kabeláž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J128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2489</v>
      </c>
      <c r="E101" s="167"/>
      <c r="F101" s="167"/>
      <c r="G101" s="167"/>
      <c r="H101" s="167"/>
      <c r="I101" s="167"/>
      <c r="J101" s="168">
        <f>J129</f>
        <v>0</v>
      </c>
      <c r="L101" s="164"/>
    </row>
    <row r="102" spans="2:12" s="165" customFormat="1" ht="24.95" customHeight="1">
      <c r="B102" s="164"/>
      <c r="D102" s="166" t="s">
        <v>2314</v>
      </c>
      <c r="E102" s="167"/>
      <c r="F102" s="167"/>
      <c r="G102" s="167"/>
      <c r="H102" s="167"/>
      <c r="I102" s="167"/>
      <c r="J102" s="168">
        <f>J143</f>
        <v>0</v>
      </c>
      <c r="L102" s="164"/>
    </row>
    <row r="103" spans="2:12" s="165" customFormat="1" ht="24.95" customHeight="1">
      <c r="B103" s="164"/>
      <c r="D103" s="166" t="s">
        <v>2370</v>
      </c>
      <c r="E103" s="167"/>
      <c r="F103" s="167"/>
      <c r="G103" s="167"/>
      <c r="H103" s="167"/>
      <c r="I103" s="167"/>
      <c r="J103" s="168">
        <f>J148</f>
        <v>0</v>
      </c>
      <c r="L103" s="164"/>
    </row>
    <row r="104" spans="2:12" s="121" customFormat="1" ht="19.9" customHeight="1">
      <c r="B104" s="169"/>
      <c r="D104" s="170" t="s">
        <v>2371</v>
      </c>
      <c r="E104" s="171"/>
      <c r="F104" s="171"/>
      <c r="G104" s="171"/>
      <c r="H104" s="171"/>
      <c r="I104" s="171"/>
      <c r="J104" s="172">
        <f>J149</f>
        <v>0</v>
      </c>
      <c r="L104" s="169"/>
    </row>
    <row r="105" spans="1:31" s="36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6" customFormat="1" ht="6.95" customHeight="1">
      <c r="A106" s="30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36" customFormat="1" ht="6.95" customHeight="1">
      <c r="A110" s="30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24.95" customHeight="1">
      <c r="A111" s="30"/>
      <c r="B111" s="31"/>
      <c r="C111" s="17" t="s">
        <v>184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16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138" t="str">
        <f>E7</f>
        <v>Dům sociálních služeb-stavební úpravy 1.NP</v>
      </c>
      <c r="F114" s="139"/>
      <c r="G114" s="139"/>
      <c r="H114" s="139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ht="12" customHeight="1">
      <c r="B115" s="16"/>
      <c r="C115" s="26" t="s">
        <v>158</v>
      </c>
      <c r="L115" s="16"/>
    </row>
    <row r="116" spans="2:12" ht="16.5" customHeight="1">
      <c r="B116" s="16"/>
      <c r="E116" s="138" t="s">
        <v>2365</v>
      </c>
      <c r="F116" s="12"/>
      <c r="G116" s="12"/>
      <c r="H116" s="12"/>
      <c r="L116" s="16"/>
    </row>
    <row r="117" spans="2:12" ht="12" customHeight="1">
      <c r="B117" s="16"/>
      <c r="C117" s="26" t="s">
        <v>2041</v>
      </c>
      <c r="L117" s="16"/>
    </row>
    <row r="118" spans="1:31" s="36" customFormat="1" ht="16.5" customHeight="1">
      <c r="A118" s="30"/>
      <c r="B118" s="31"/>
      <c r="C118" s="30"/>
      <c r="D118" s="30"/>
      <c r="E118" s="262" t="s">
        <v>2366</v>
      </c>
      <c r="F118" s="140"/>
      <c r="G118" s="140"/>
      <c r="H118" s="14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2367</v>
      </c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6.5" customHeight="1">
      <c r="A120" s="30"/>
      <c r="B120" s="31"/>
      <c r="C120" s="30"/>
      <c r="D120" s="30"/>
      <c r="E120" s="66" t="str">
        <f>E13</f>
        <v>153 - SK Strukturovaná kabeláž</v>
      </c>
      <c r="F120" s="140"/>
      <c r="G120" s="140"/>
      <c r="H120" s="14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20</v>
      </c>
      <c r="D122" s="30"/>
      <c r="E122" s="30"/>
      <c r="F122" s="27" t="str">
        <f>F16</f>
        <v>Valašské Meziříčí</v>
      </c>
      <c r="G122" s="30"/>
      <c r="H122" s="30"/>
      <c r="I122" s="26" t="s">
        <v>22</v>
      </c>
      <c r="J122" s="141" t="str">
        <f>IF(J16="","",J16)</f>
        <v>2. 11. 2023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24</v>
      </c>
      <c r="D124" s="30"/>
      <c r="E124" s="30"/>
      <c r="F124" s="27" t="str">
        <f>E19</f>
        <v>Město Valašské Meziříčí</v>
      </c>
      <c r="G124" s="30"/>
      <c r="H124" s="30"/>
      <c r="I124" s="26" t="s">
        <v>30</v>
      </c>
      <c r="J124" s="160" t="str">
        <f>E25</f>
        <v>BP projekt,s.r.o.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28</v>
      </c>
      <c r="D125" s="30"/>
      <c r="E125" s="30"/>
      <c r="F125" s="27" t="str">
        <f>IF(E22="","",E22)</f>
        <v>Vyplň údaj</v>
      </c>
      <c r="G125" s="30"/>
      <c r="H125" s="30"/>
      <c r="I125" s="26" t="s">
        <v>33</v>
      </c>
      <c r="J125" s="160" t="str">
        <f>E28</f>
        <v>Fajfrová Irena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79" customFormat="1" ht="29.25" customHeight="1">
      <c r="A127" s="173"/>
      <c r="B127" s="174"/>
      <c r="C127" s="175" t="s">
        <v>185</v>
      </c>
      <c r="D127" s="176" t="s">
        <v>61</v>
      </c>
      <c r="E127" s="176" t="s">
        <v>57</v>
      </c>
      <c r="F127" s="176" t="s">
        <v>58</v>
      </c>
      <c r="G127" s="176" t="s">
        <v>186</v>
      </c>
      <c r="H127" s="176" t="s">
        <v>187</v>
      </c>
      <c r="I127" s="176" t="s">
        <v>188</v>
      </c>
      <c r="J127" s="176" t="s">
        <v>162</v>
      </c>
      <c r="K127" s="177" t="s">
        <v>189</v>
      </c>
      <c r="L127" s="178"/>
      <c r="M127" s="87" t="s">
        <v>1</v>
      </c>
      <c r="N127" s="88" t="s">
        <v>40</v>
      </c>
      <c r="O127" s="88" t="s">
        <v>190</v>
      </c>
      <c r="P127" s="88" t="s">
        <v>191</v>
      </c>
      <c r="Q127" s="88" t="s">
        <v>192</v>
      </c>
      <c r="R127" s="88" t="s">
        <v>193</v>
      </c>
      <c r="S127" s="88" t="s">
        <v>194</v>
      </c>
      <c r="T127" s="89" t="s">
        <v>195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36" customFormat="1" ht="22.9" customHeight="1">
      <c r="A128" s="30"/>
      <c r="B128" s="31"/>
      <c r="C128" s="95" t="s">
        <v>196</v>
      </c>
      <c r="D128" s="30"/>
      <c r="E128" s="30"/>
      <c r="F128" s="30"/>
      <c r="G128" s="30"/>
      <c r="H128" s="30"/>
      <c r="I128" s="30"/>
      <c r="J128" s="180">
        <f>BK128</f>
        <v>0</v>
      </c>
      <c r="K128" s="30"/>
      <c r="L128" s="31"/>
      <c r="M128" s="90"/>
      <c r="N128" s="74"/>
      <c r="O128" s="91"/>
      <c r="P128" s="181">
        <f>P129+P143+P148</f>
        <v>0</v>
      </c>
      <c r="Q128" s="91"/>
      <c r="R128" s="181">
        <f>R129+R143+R148</f>
        <v>0</v>
      </c>
      <c r="S128" s="91"/>
      <c r="T128" s="182">
        <f>T129+T143+T148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75</v>
      </c>
      <c r="AU128" s="13" t="s">
        <v>164</v>
      </c>
      <c r="BK128" s="183">
        <f>BK129+BK143+BK148</f>
        <v>0</v>
      </c>
    </row>
    <row r="129" spans="2:63" s="184" customFormat="1" ht="25.9" customHeight="1">
      <c r="B129" s="185"/>
      <c r="D129" s="186" t="s">
        <v>75</v>
      </c>
      <c r="E129" s="187" t="s">
        <v>2047</v>
      </c>
      <c r="F129" s="187" t="s">
        <v>2490</v>
      </c>
      <c r="J129" s="188">
        <f>BK129</f>
        <v>0</v>
      </c>
      <c r="L129" s="185"/>
      <c r="M129" s="189"/>
      <c r="N129" s="190"/>
      <c r="O129" s="190"/>
      <c r="P129" s="191">
        <f>SUM(P130:P142)</f>
        <v>0</v>
      </c>
      <c r="Q129" s="190"/>
      <c r="R129" s="191">
        <f>SUM(R130:R142)</f>
        <v>0</v>
      </c>
      <c r="S129" s="190"/>
      <c r="T129" s="192">
        <f>SUM(T130:T142)</f>
        <v>0</v>
      </c>
      <c r="AR129" s="186" t="s">
        <v>84</v>
      </c>
      <c r="AT129" s="193" t="s">
        <v>75</v>
      </c>
      <c r="AU129" s="193" t="s">
        <v>76</v>
      </c>
      <c r="AY129" s="186" t="s">
        <v>199</v>
      </c>
      <c r="BK129" s="194">
        <f>SUM(BK130:BK142)</f>
        <v>0</v>
      </c>
    </row>
    <row r="130" spans="1:65" s="36" customFormat="1" ht="24.2" customHeight="1">
      <c r="A130" s="30"/>
      <c r="B130" s="31"/>
      <c r="C130" s="197" t="s">
        <v>84</v>
      </c>
      <c r="D130" s="197" t="s">
        <v>201</v>
      </c>
      <c r="E130" s="198" t="s">
        <v>2491</v>
      </c>
      <c r="F130" s="199" t="s">
        <v>2492</v>
      </c>
      <c r="G130" s="200" t="s">
        <v>252</v>
      </c>
      <c r="H130" s="201">
        <v>2250</v>
      </c>
      <c r="I130" s="2"/>
      <c r="J130" s="202">
        <f aca="true" t="shared" si="0" ref="J130:J142"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aca="true" t="shared" si="1" ref="P130:P142">O130*H130</f>
        <v>0</v>
      </c>
      <c r="Q130" s="205">
        <v>0</v>
      </c>
      <c r="R130" s="205">
        <f aca="true" t="shared" si="2" ref="R130:R142">Q130*H130</f>
        <v>0</v>
      </c>
      <c r="S130" s="205">
        <v>0</v>
      </c>
      <c r="T130" s="206">
        <f aca="true" t="shared" si="3" ref="T130:T142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aca="true" t="shared" si="4" ref="BE130:BE142">IF(N130="základní",J130,0)</f>
        <v>0</v>
      </c>
      <c r="BF130" s="208">
        <f aca="true" t="shared" si="5" ref="BF130:BF142">IF(N130="snížená",J130,0)</f>
        <v>0</v>
      </c>
      <c r="BG130" s="208">
        <f aca="true" t="shared" si="6" ref="BG130:BG142">IF(N130="zákl. přenesená",J130,0)</f>
        <v>0</v>
      </c>
      <c r="BH130" s="208">
        <f aca="true" t="shared" si="7" ref="BH130:BH142">IF(N130="sníž. přenesená",J130,0)</f>
        <v>0</v>
      </c>
      <c r="BI130" s="208">
        <f aca="true" t="shared" si="8" ref="BI130:BI142">IF(N130="nulová",J130,0)</f>
        <v>0</v>
      </c>
      <c r="BJ130" s="13" t="s">
        <v>84</v>
      </c>
      <c r="BK130" s="208">
        <f aca="true" t="shared" si="9" ref="BK130:BK142">ROUND(I130*H130,2)</f>
        <v>0</v>
      </c>
      <c r="BL130" s="13" t="s">
        <v>650</v>
      </c>
      <c r="BM130" s="207" t="s">
        <v>2493</v>
      </c>
    </row>
    <row r="131" spans="1:65" s="36" customFormat="1" ht="24.2" customHeight="1">
      <c r="A131" s="30"/>
      <c r="B131" s="31"/>
      <c r="C131" s="197" t="s">
        <v>86</v>
      </c>
      <c r="D131" s="197" t="s">
        <v>201</v>
      </c>
      <c r="E131" s="198" t="s">
        <v>2494</v>
      </c>
      <c r="F131" s="199" t="s">
        <v>2395</v>
      </c>
      <c r="G131" s="200" t="s">
        <v>2057</v>
      </c>
      <c r="H131" s="201">
        <v>2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2495</v>
      </c>
    </row>
    <row r="132" spans="1:65" s="36" customFormat="1" ht="21.75" customHeight="1">
      <c r="A132" s="30"/>
      <c r="B132" s="31"/>
      <c r="C132" s="197" t="s">
        <v>114</v>
      </c>
      <c r="D132" s="197" t="s">
        <v>201</v>
      </c>
      <c r="E132" s="198" t="s">
        <v>2496</v>
      </c>
      <c r="F132" s="199" t="s">
        <v>2398</v>
      </c>
      <c r="G132" s="200" t="s">
        <v>2057</v>
      </c>
      <c r="H132" s="201">
        <v>15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2497</v>
      </c>
    </row>
    <row r="133" spans="1:65" s="36" customFormat="1" ht="21.75" customHeight="1">
      <c r="A133" s="30"/>
      <c r="B133" s="31"/>
      <c r="C133" s="197" t="s">
        <v>206</v>
      </c>
      <c r="D133" s="197" t="s">
        <v>201</v>
      </c>
      <c r="E133" s="198" t="s">
        <v>2498</v>
      </c>
      <c r="F133" s="199" t="s">
        <v>2401</v>
      </c>
      <c r="G133" s="200" t="s">
        <v>2057</v>
      </c>
      <c r="H133" s="201">
        <v>15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2499</v>
      </c>
    </row>
    <row r="134" spans="1:65" s="36" customFormat="1" ht="21.75" customHeight="1">
      <c r="A134" s="30"/>
      <c r="B134" s="31"/>
      <c r="C134" s="197" t="s">
        <v>242</v>
      </c>
      <c r="D134" s="197" t="s">
        <v>201</v>
      </c>
      <c r="E134" s="198" t="s">
        <v>2500</v>
      </c>
      <c r="F134" s="199" t="s">
        <v>2501</v>
      </c>
      <c r="G134" s="200" t="s">
        <v>2057</v>
      </c>
      <c r="H134" s="201">
        <v>2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2502</v>
      </c>
    </row>
    <row r="135" spans="1:65" s="36" customFormat="1" ht="21.75" customHeight="1">
      <c r="A135" s="30"/>
      <c r="B135" s="31"/>
      <c r="C135" s="197" t="s">
        <v>249</v>
      </c>
      <c r="D135" s="197" t="s">
        <v>201</v>
      </c>
      <c r="E135" s="198" t="s">
        <v>2503</v>
      </c>
      <c r="F135" s="199" t="s">
        <v>2504</v>
      </c>
      <c r="G135" s="200" t="s">
        <v>2057</v>
      </c>
      <c r="H135" s="201">
        <v>10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2505</v>
      </c>
    </row>
    <row r="136" spans="1:65" s="36" customFormat="1" ht="21.75" customHeight="1">
      <c r="A136" s="30"/>
      <c r="B136" s="31"/>
      <c r="C136" s="197" t="s">
        <v>257</v>
      </c>
      <c r="D136" s="197" t="s">
        <v>201</v>
      </c>
      <c r="E136" s="198" t="s">
        <v>2506</v>
      </c>
      <c r="F136" s="199" t="s">
        <v>2507</v>
      </c>
      <c r="G136" s="200" t="s">
        <v>2057</v>
      </c>
      <c r="H136" s="201">
        <v>12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2508</v>
      </c>
    </row>
    <row r="137" spans="1:65" s="36" customFormat="1" ht="16.5" customHeight="1">
      <c r="A137" s="30"/>
      <c r="B137" s="31"/>
      <c r="C137" s="197" t="s">
        <v>267</v>
      </c>
      <c r="D137" s="197" t="s">
        <v>201</v>
      </c>
      <c r="E137" s="198" t="s">
        <v>2509</v>
      </c>
      <c r="F137" s="199" t="s">
        <v>2510</v>
      </c>
      <c r="G137" s="200" t="s">
        <v>2057</v>
      </c>
      <c r="H137" s="201">
        <v>24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2511</v>
      </c>
    </row>
    <row r="138" spans="1:65" s="36" customFormat="1" ht="16.5" customHeight="1">
      <c r="A138" s="30"/>
      <c r="B138" s="31"/>
      <c r="C138" s="197" t="s">
        <v>273</v>
      </c>
      <c r="D138" s="197" t="s">
        <v>201</v>
      </c>
      <c r="E138" s="198" t="s">
        <v>2512</v>
      </c>
      <c r="F138" s="199" t="s">
        <v>2513</v>
      </c>
      <c r="G138" s="200" t="s">
        <v>2057</v>
      </c>
      <c r="H138" s="201">
        <v>24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2514</v>
      </c>
    </row>
    <row r="139" spans="1:65" s="36" customFormat="1" ht="16.5" customHeight="1">
      <c r="A139" s="30"/>
      <c r="B139" s="31"/>
      <c r="C139" s="197" t="s">
        <v>279</v>
      </c>
      <c r="D139" s="197" t="s">
        <v>201</v>
      </c>
      <c r="E139" s="198" t="s">
        <v>2515</v>
      </c>
      <c r="F139" s="199" t="s">
        <v>2516</v>
      </c>
      <c r="G139" s="200" t="s">
        <v>2057</v>
      </c>
      <c r="H139" s="201">
        <v>24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2517</v>
      </c>
    </row>
    <row r="140" spans="1:65" s="36" customFormat="1" ht="16.5" customHeight="1">
      <c r="A140" s="30"/>
      <c r="B140" s="31"/>
      <c r="C140" s="197" t="s">
        <v>287</v>
      </c>
      <c r="D140" s="197" t="s">
        <v>201</v>
      </c>
      <c r="E140" s="198" t="s">
        <v>2518</v>
      </c>
      <c r="F140" s="199" t="s">
        <v>2414</v>
      </c>
      <c r="G140" s="200" t="s">
        <v>2037</v>
      </c>
      <c r="H140" s="201">
        <v>8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2519</v>
      </c>
    </row>
    <row r="141" spans="1:65" s="36" customFormat="1" ht="16.5" customHeight="1">
      <c r="A141" s="30"/>
      <c r="B141" s="31"/>
      <c r="C141" s="197" t="s">
        <v>8</v>
      </c>
      <c r="D141" s="197" t="s">
        <v>201</v>
      </c>
      <c r="E141" s="198" t="s">
        <v>2520</v>
      </c>
      <c r="F141" s="199" t="s">
        <v>2417</v>
      </c>
      <c r="G141" s="200" t="s">
        <v>2037</v>
      </c>
      <c r="H141" s="201">
        <v>16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2521</v>
      </c>
    </row>
    <row r="142" spans="1:65" s="36" customFormat="1" ht="21.75" customHeight="1">
      <c r="A142" s="30"/>
      <c r="B142" s="31"/>
      <c r="C142" s="197" t="s">
        <v>296</v>
      </c>
      <c r="D142" s="197" t="s">
        <v>201</v>
      </c>
      <c r="E142" s="198" t="s">
        <v>2522</v>
      </c>
      <c r="F142" s="199" t="s">
        <v>2420</v>
      </c>
      <c r="G142" s="200" t="s">
        <v>2037</v>
      </c>
      <c r="H142" s="201">
        <v>12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2523</v>
      </c>
    </row>
    <row r="143" spans="2:63" s="184" customFormat="1" ht="25.9" customHeight="1">
      <c r="B143" s="185"/>
      <c r="D143" s="186" t="s">
        <v>75</v>
      </c>
      <c r="E143" s="187" t="s">
        <v>2068</v>
      </c>
      <c r="F143" s="187" t="s">
        <v>2162</v>
      </c>
      <c r="J143" s="188">
        <f>BK143</f>
        <v>0</v>
      </c>
      <c r="L143" s="185"/>
      <c r="M143" s="189"/>
      <c r="N143" s="190"/>
      <c r="O143" s="190"/>
      <c r="P143" s="191">
        <f>SUM(P144:P147)</f>
        <v>0</v>
      </c>
      <c r="Q143" s="190"/>
      <c r="R143" s="191">
        <f>SUM(R144:R147)</f>
        <v>0</v>
      </c>
      <c r="S143" s="190"/>
      <c r="T143" s="192">
        <f>SUM(T144:T147)</f>
        <v>0</v>
      </c>
      <c r="AR143" s="186" t="s">
        <v>84</v>
      </c>
      <c r="AT143" s="193" t="s">
        <v>75</v>
      </c>
      <c r="AU143" s="193" t="s">
        <v>76</v>
      </c>
      <c r="AY143" s="186" t="s">
        <v>199</v>
      </c>
      <c r="BK143" s="194">
        <f>SUM(BK144:BK147)</f>
        <v>0</v>
      </c>
    </row>
    <row r="144" spans="1:65" s="36" customFormat="1" ht="16.5" customHeight="1">
      <c r="A144" s="30"/>
      <c r="B144" s="31"/>
      <c r="C144" s="197" t="s">
        <v>302</v>
      </c>
      <c r="D144" s="197" t="s">
        <v>201</v>
      </c>
      <c r="E144" s="198" t="s">
        <v>2524</v>
      </c>
      <c r="F144" s="199" t="s">
        <v>2525</v>
      </c>
      <c r="G144" s="200" t="s">
        <v>2057</v>
      </c>
      <c r="H144" s="201">
        <v>1</v>
      </c>
      <c r="I144" s="2"/>
      <c r="J144" s="202">
        <f>ROUND(I144*H144,2)</f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3" t="s">
        <v>84</v>
      </c>
      <c r="BK144" s="208">
        <f>ROUND(I144*H144,2)</f>
        <v>0</v>
      </c>
      <c r="BL144" s="13" t="s">
        <v>650</v>
      </c>
      <c r="BM144" s="207" t="s">
        <v>2526</v>
      </c>
    </row>
    <row r="145" spans="1:65" s="36" customFormat="1" ht="16.5" customHeight="1">
      <c r="A145" s="30"/>
      <c r="B145" s="31"/>
      <c r="C145" s="197" t="s">
        <v>307</v>
      </c>
      <c r="D145" s="197" t="s">
        <v>201</v>
      </c>
      <c r="E145" s="198" t="s">
        <v>2527</v>
      </c>
      <c r="F145" s="199" t="s">
        <v>2528</v>
      </c>
      <c r="G145" s="200" t="s">
        <v>2057</v>
      </c>
      <c r="H145" s="201">
        <v>2</v>
      </c>
      <c r="I145" s="2"/>
      <c r="J145" s="202">
        <f>ROUND(I145*H145,2)</f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3" t="s">
        <v>84</v>
      </c>
      <c r="BK145" s="208">
        <f>ROUND(I145*H145,2)</f>
        <v>0</v>
      </c>
      <c r="BL145" s="13" t="s">
        <v>650</v>
      </c>
      <c r="BM145" s="207" t="s">
        <v>2529</v>
      </c>
    </row>
    <row r="146" spans="1:65" s="36" customFormat="1" ht="37.9" customHeight="1">
      <c r="A146" s="30"/>
      <c r="B146" s="31"/>
      <c r="C146" s="197" t="s">
        <v>313</v>
      </c>
      <c r="D146" s="197" t="s">
        <v>201</v>
      </c>
      <c r="E146" s="198" t="s">
        <v>2530</v>
      </c>
      <c r="F146" s="199" t="s">
        <v>2531</v>
      </c>
      <c r="G146" s="200" t="s">
        <v>2037</v>
      </c>
      <c r="H146" s="201">
        <v>12</v>
      </c>
      <c r="I146" s="2"/>
      <c r="J146" s="202">
        <f>ROUND(I146*H146,2)</f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3" t="s">
        <v>84</v>
      </c>
      <c r="BK146" s="208">
        <f>ROUND(I146*H146,2)</f>
        <v>0</v>
      </c>
      <c r="BL146" s="13" t="s">
        <v>650</v>
      </c>
      <c r="BM146" s="207" t="s">
        <v>2532</v>
      </c>
    </row>
    <row r="147" spans="1:65" s="36" customFormat="1" ht="16.5" customHeight="1">
      <c r="A147" s="30"/>
      <c r="B147" s="31"/>
      <c r="C147" s="197" t="s">
        <v>321</v>
      </c>
      <c r="D147" s="197" t="s">
        <v>201</v>
      </c>
      <c r="E147" s="198" t="s">
        <v>2533</v>
      </c>
      <c r="F147" s="199" t="s">
        <v>2534</v>
      </c>
      <c r="G147" s="200" t="s">
        <v>2037</v>
      </c>
      <c r="H147" s="201">
        <v>16</v>
      </c>
      <c r="I147" s="2"/>
      <c r="J147" s="202">
        <f>ROUND(I147*H147,2)</f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3" t="s">
        <v>84</v>
      </c>
      <c r="BK147" s="208">
        <f>ROUND(I147*H147,2)</f>
        <v>0</v>
      </c>
      <c r="BL147" s="13" t="s">
        <v>650</v>
      </c>
      <c r="BM147" s="207" t="s">
        <v>2535</v>
      </c>
    </row>
    <row r="148" spans="2:63" s="184" customFormat="1" ht="25.9" customHeight="1">
      <c r="B148" s="185"/>
      <c r="D148" s="186" t="s">
        <v>75</v>
      </c>
      <c r="E148" s="187" t="s">
        <v>297</v>
      </c>
      <c r="F148" s="187" t="s">
        <v>297</v>
      </c>
      <c r="J148" s="188">
        <f>BK148</f>
        <v>0</v>
      </c>
      <c r="L148" s="185"/>
      <c r="M148" s="189"/>
      <c r="N148" s="190"/>
      <c r="O148" s="190"/>
      <c r="P148" s="191">
        <f>P149</f>
        <v>0</v>
      </c>
      <c r="Q148" s="190"/>
      <c r="R148" s="191">
        <f>R149</f>
        <v>0</v>
      </c>
      <c r="S148" s="190"/>
      <c r="T148" s="192">
        <f>T149</f>
        <v>0</v>
      </c>
      <c r="AR148" s="186" t="s">
        <v>114</v>
      </c>
      <c r="AT148" s="193" t="s">
        <v>75</v>
      </c>
      <c r="AU148" s="193" t="s">
        <v>76</v>
      </c>
      <c r="AY148" s="186" t="s">
        <v>199</v>
      </c>
      <c r="BK148" s="194">
        <f>BK149</f>
        <v>0</v>
      </c>
    </row>
    <row r="149" spans="2:63" s="184" customFormat="1" ht="22.9" customHeight="1">
      <c r="B149" s="185"/>
      <c r="D149" s="186" t="s">
        <v>75</v>
      </c>
      <c r="E149" s="195" t="s">
        <v>2115</v>
      </c>
      <c r="F149" s="195" t="s">
        <v>2162</v>
      </c>
      <c r="J149" s="196">
        <f>BK149</f>
        <v>0</v>
      </c>
      <c r="L149" s="185"/>
      <c r="M149" s="189"/>
      <c r="N149" s="190"/>
      <c r="O149" s="190"/>
      <c r="P149" s="191">
        <f>SUM(P150:P151)</f>
        <v>0</v>
      </c>
      <c r="Q149" s="190"/>
      <c r="R149" s="191">
        <f>SUM(R150:R151)</f>
        <v>0</v>
      </c>
      <c r="S149" s="190"/>
      <c r="T149" s="192">
        <f>SUM(T150:T151)</f>
        <v>0</v>
      </c>
      <c r="AR149" s="186" t="s">
        <v>114</v>
      </c>
      <c r="AT149" s="193" t="s">
        <v>75</v>
      </c>
      <c r="AU149" s="193" t="s">
        <v>84</v>
      </c>
      <c r="AY149" s="186" t="s">
        <v>199</v>
      </c>
      <c r="BK149" s="194">
        <f>SUM(BK150:BK151)</f>
        <v>0</v>
      </c>
    </row>
    <row r="150" spans="1:65" s="36" customFormat="1" ht="16.5" customHeight="1">
      <c r="A150" s="30"/>
      <c r="B150" s="31"/>
      <c r="C150" s="197" t="s">
        <v>363</v>
      </c>
      <c r="D150" s="197" t="s">
        <v>201</v>
      </c>
      <c r="E150" s="198" t="s">
        <v>84</v>
      </c>
      <c r="F150" s="199" t="s">
        <v>2422</v>
      </c>
      <c r="G150" s="200" t="s">
        <v>749</v>
      </c>
      <c r="H150" s="4"/>
      <c r="I150" s="2"/>
      <c r="J150" s="202">
        <f>ROUND(I150*H150,2)</f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86</v>
      </c>
      <c r="AY150" s="13" t="s">
        <v>199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3" t="s">
        <v>84</v>
      </c>
      <c r="BK150" s="208">
        <f>ROUND(I150*H150,2)</f>
        <v>0</v>
      </c>
      <c r="BL150" s="13" t="s">
        <v>650</v>
      </c>
      <c r="BM150" s="207" t="s">
        <v>2536</v>
      </c>
    </row>
    <row r="151" spans="1:65" s="36" customFormat="1" ht="16.5" customHeight="1">
      <c r="A151" s="30"/>
      <c r="B151" s="31"/>
      <c r="C151" s="197" t="s">
        <v>372</v>
      </c>
      <c r="D151" s="197" t="s">
        <v>201</v>
      </c>
      <c r="E151" s="198" t="s">
        <v>86</v>
      </c>
      <c r="F151" s="199" t="s">
        <v>2424</v>
      </c>
      <c r="G151" s="200" t="s">
        <v>749</v>
      </c>
      <c r="H151" s="4"/>
      <c r="I151" s="2"/>
      <c r="J151" s="202">
        <f>ROUND(I151*H151,2)</f>
        <v>0</v>
      </c>
      <c r="K151" s="199" t="s">
        <v>1</v>
      </c>
      <c r="L151" s="31"/>
      <c r="M151" s="257" t="s">
        <v>1</v>
      </c>
      <c r="N151" s="258" t="s">
        <v>41</v>
      </c>
      <c r="O151" s="259"/>
      <c r="P151" s="260">
        <f>O151*H151</f>
        <v>0</v>
      </c>
      <c r="Q151" s="260">
        <v>0</v>
      </c>
      <c r="R151" s="260">
        <f>Q151*H151</f>
        <v>0</v>
      </c>
      <c r="S151" s="260">
        <v>0</v>
      </c>
      <c r="T151" s="261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86</v>
      </c>
      <c r="AY151" s="13" t="s">
        <v>199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3" t="s">
        <v>84</v>
      </c>
      <c r="BK151" s="208">
        <f>ROUND(I151*H151,2)</f>
        <v>0</v>
      </c>
      <c r="BL151" s="13" t="s">
        <v>650</v>
      </c>
      <c r="BM151" s="207" t="s">
        <v>2537</v>
      </c>
    </row>
    <row r="152" spans="1:31" s="36" customFormat="1" ht="6.95" customHeight="1">
      <c r="A152" s="30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31"/>
      <c r="M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</sheetData>
  <sheetProtection algorithmName="SHA-512" hashValue="eRGxKnTs3LiIEGmPbbCUORXOK0kA9tSVAnaF9qhGiP22pxvEnSrLr9B3hegXp+NgbYphxZgAbsylvnatkfdB5w==" saltValue="hp53w3uFrFnGWkNP5sQQSA==" spinCount="100000" sheet="1" objects="1" scenarios="1" selectLockedCells="1"/>
  <autoFilter ref="C127:K151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>
      <selection activeCell="J22" sqref="J22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124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2366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2538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ROUND(J128,2)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ROUND((SUM(BE128:BE144)),2)</f>
        <v>0</v>
      </c>
      <c r="G37" s="30"/>
      <c r="H37" s="30"/>
      <c r="I37" s="151">
        <v>0.21</v>
      </c>
      <c r="J37" s="150">
        <f>ROUND(((SUM(BE128:BE144))*I37),2)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ROUND((SUM(BF128:BF144)),2)</f>
        <v>0</v>
      </c>
      <c r="G38" s="30"/>
      <c r="H38" s="30"/>
      <c r="I38" s="151">
        <v>0.12</v>
      </c>
      <c r="J38" s="150">
        <f>ROUND(((SUM(BF128:BF144))*I38),2)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ROUND((SUM(BG128:BG144)),2)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ROUND((SUM(BH128:BH144)),2)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ROUND((SUM(BI128:BI144)),2)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2366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154 - STA Společná televizní anténa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J128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2539</v>
      </c>
      <c r="E101" s="167"/>
      <c r="F101" s="167"/>
      <c r="G101" s="167"/>
      <c r="H101" s="167"/>
      <c r="I101" s="167"/>
      <c r="J101" s="168">
        <f>J129</f>
        <v>0</v>
      </c>
      <c r="L101" s="164"/>
    </row>
    <row r="102" spans="2:12" s="165" customFormat="1" ht="24.95" customHeight="1">
      <c r="B102" s="164"/>
      <c r="D102" s="166" t="s">
        <v>2540</v>
      </c>
      <c r="E102" s="167"/>
      <c r="F102" s="167"/>
      <c r="G102" s="167"/>
      <c r="H102" s="167"/>
      <c r="I102" s="167"/>
      <c r="J102" s="168">
        <f>J131</f>
        <v>0</v>
      </c>
      <c r="L102" s="164"/>
    </row>
    <row r="103" spans="2:12" s="165" customFormat="1" ht="24.95" customHeight="1">
      <c r="B103" s="164"/>
      <c r="D103" s="166" t="s">
        <v>2191</v>
      </c>
      <c r="E103" s="167"/>
      <c r="F103" s="167"/>
      <c r="G103" s="167"/>
      <c r="H103" s="167"/>
      <c r="I103" s="167"/>
      <c r="J103" s="168">
        <f>J135</f>
        <v>0</v>
      </c>
      <c r="L103" s="164"/>
    </row>
    <row r="104" spans="2:12" s="165" customFormat="1" ht="24.95" customHeight="1">
      <c r="B104" s="164"/>
      <c r="D104" s="166" t="s">
        <v>2541</v>
      </c>
      <c r="E104" s="167"/>
      <c r="F104" s="167"/>
      <c r="G104" s="167"/>
      <c r="H104" s="167"/>
      <c r="I104" s="167"/>
      <c r="J104" s="168">
        <f>J140</f>
        <v>0</v>
      </c>
      <c r="L104" s="164"/>
    </row>
    <row r="105" spans="1:31" s="36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6" customFormat="1" ht="6.95" customHeight="1">
      <c r="A106" s="30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36" customFormat="1" ht="6.95" customHeight="1">
      <c r="A110" s="30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24.95" customHeight="1">
      <c r="A111" s="30"/>
      <c r="B111" s="31"/>
      <c r="C111" s="17" t="s">
        <v>184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16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138" t="str">
        <f>E7</f>
        <v>Dům sociálních služeb-stavební úpravy 1.NP</v>
      </c>
      <c r="F114" s="139"/>
      <c r="G114" s="139"/>
      <c r="H114" s="139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ht="12" customHeight="1">
      <c r="B115" s="16"/>
      <c r="C115" s="26" t="s">
        <v>158</v>
      </c>
      <c r="L115" s="16"/>
    </row>
    <row r="116" spans="2:12" ht="16.5" customHeight="1">
      <c r="B116" s="16"/>
      <c r="E116" s="138" t="s">
        <v>2365</v>
      </c>
      <c r="F116" s="12"/>
      <c r="G116" s="12"/>
      <c r="H116" s="12"/>
      <c r="L116" s="16"/>
    </row>
    <row r="117" spans="2:12" ht="12" customHeight="1">
      <c r="B117" s="16"/>
      <c r="C117" s="26" t="s">
        <v>2041</v>
      </c>
      <c r="L117" s="16"/>
    </row>
    <row r="118" spans="1:31" s="36" customFormat="1" ht="16.5" customHeight="1">
      <c r="A118" s="30"/>
      <c r="B118" s="31"/>
      <c r="C118" s="30"/>
      <c r="D118" s="30"/>
      <c r="E118" s="262" t="s">
        <v>2366</v>
      </c>
      <c r="F118" s="140"/>
      <c r="G118" s="140"/>
      <c r="H118" s="14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2367</v>
      </c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6.5" customHeight="1">
      <c r="A120" s="30"/>
      <c r="B120" s="31"/>
      <c r="C120" s="30"/>
      <c r="D120" s="30"/>
      <c r="E120" s="66" t="str">
        <f>E13</f>
        <v>154 - STA Společná televizní anténa</v>
      </c>
      <c r="F120" s="140"/>
      <c r="G120" s="140"/>
      <c r="H120" s="14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20</v>
      </c>
      <c r="D122" s="30"/>
      <c r="E122" s="30"/>
      <c r="F122" s="27" t="str">
        <f>F16</f>
        <v>Valašské Meziříčí</v>
      </c>
      <c r="G122" s="30"/>
      <c r="H122" s="30"/>
      <c r="I122" s="26" t="s">
        <v>22</v>
      </c>
      <c r="J122" s="141" t="str">
        <f>IF(J16="","",J16)</f>
        <v>2. 11. 2023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24</v>
      </c>
      <c r="D124" s="30"/>
      <c r="E124" s="30"/>
      <c r="F124" s="27" t="str">
        <f>E19</f>
        <v>Město Valašské Meziříčí</v>
      </c>
      <c r="G124" s="30"/>
      <c r="H124" s="30"/>
      <c r="I124" s="26" t="s">
        <v>30</v>
      </c>
      <c r="J124" s="160" t="str">
        <f>E25</f>
        <v>BP projekt,s.r.o.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28</v>
      </c>
      <c r="D125" s="30"/>
      <c r="E125" s="30"/>
      <c r="F125" s="27" t="str">
        <f>IF(E22="","",E22)</f>
        <v>Vyplň údaj</v>
      </c>
      <c r="G125" s="30"/>
      <c r="H125" s="30"/>
      <c r="I125" s="26" t="s">
        <v>33</v>
      </c>
      <c r="J125" s="160" t="str">
        <f>E28</f>
        <v>Fajfrová Irena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79" customFormat="1" ht="29.25" customHeight="1">
      <c r="A127" s="173"/>
      <c r="B127" s="174"/>
      <c r="C127" s="175" t="s">
        <v>185</v>
      </c>
      <c r="D127" s="176" t="s">
        <v>61</v>
      </c>
      <c r="E127" s="176" t="s">
        <v>57</v>
      </c>
      <c r="F127" s="176" t="s">
        <v>58</v>
      </c>
      <c r="G127" s="176" t="s">
        <v>186</v>
      </c>
      <c r="H127" s="176" t="s">
        <v>187</v>
      </c>
      <c r="I127" s="176" t="s">
        <v>188</v>
      </c>
      <c r="J127" s="176" t="s">
        <v>162</v>
      </c>
      <c r="K127" s="177" t="s">
        <v>189</v>
      </c>
      <c r="L127" s="178"/>
      <c r="M127" s="87" t="s">
        <v>1</v>
      </c>
      <c r="N127" s="88" t="s">
        <v>40</v>
      </c>
      <c r="O127" s="88" t="s">
        <v>190</v>
      </c>
      <c r="P127" s="88" t="s">
        <v>191</v>
      </c>
      <c r="Q127" s="88" t="s">
        <v>192</v>
      </c>
      <c r="R127" s="88" t="s">
        <v>193</v>
      </c>
      <c r="S127" s="88" t="s">
        <v>194</v>
      </c>
      <c r="T127" s="89" t="s">
        <v>195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36" customFormat="1" ht="22.9" customHeight="1">
      <c r="A128" s="30"/>
      <c r="B128" s="31"/>
      <c r="C128" s="95" t="s">
        <v>196</v>
      </c>
      <c r="D128" s="30"/>
      <c r="E128" s="30"/>
      <c r="F128" s="30"/>
      <c r="G128" s="30"/>
      <c r="H128" s="30"/>
      <c r="I128" s="30"/>
      <c r="J128" s="180">
        <f>BK128</f>
        <v>0</v>
      </c>
      <c r="K128" s="30"/>
      <c r="L128" s="31"/>
      <c r="M128" s="90"/>
      <c r="N128" s="74"/>
      <c r="O128" s="91"/>
      <c r="P128" s="181">
        <f>P129+P131+P135+P140</f>
        <v>0</v>
      </c>
      <c r="Q128" s="91"/>
      <c r="R128" s="181">
        <f>R129+R131+R135+R140</f>
        <v>0</v>
      </c>
      <c r="S128" s="91"/>
      <c r="T128" s="182">
        <f>T129+T131+T135+T140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75</v>
      </c>
      <c r="AU128" s="13" t="s">
        <v>164</v>
      </c>
      <c r="BK128" s="183">
        <f>BK129+BK131+BK135+BK140</f>
        <v>0</v>
      </c>
    </row>
    <row r="129" spans="2:63" s="184" customFormat="1" ht="25.9" customHeight="1">
      <c r="B129" s="185"/>
      <c r="D129" s="186" t="s">
        <v>75</v>
      </c>
      <c r="E129" s="187" t="s">
        <v>2047</v>
      </c>
      <c r="F129" s="187" t="s">
        <v>2542</v>
      </c>
      <c r="J129" s="188">
        <f>BK129</f>
        <v>0</v>
      </c>
      <c r="L129" s="185"/>
      <c r="M129" s="189"/>
      <c r="N129" s="190"/>
      <c r="O129" s="190"/>
      <c r="P129" s="191">
        <f>P130</f>
        <v>0</v>
      </c>
      <c r="Q129" s="190"/>
      <c r="R129" s="191">
        <f>R130</f>
        <v>0</v>
      </c>
      <c r="S129" s="190"/>
      <c r="T129" s="192">
        <f>T130</f>
        <v>0</v>
      </c>
      <c r="AR129" s="186" t="s">
        <v>84</v>
      </c>
      <c r="AT129" s="193" t="s">
        <v>75</v>
      </c>
      <c r="AU129" s="193" t="s">
        <v>76</v>
      </c>
      <c r="AY129" s="186" t="s">
        <v>199</v>
      </c>
      <c r="BK129" s="194">
        <f>BK130</f>
        <v>0</v>
      </c>
    </row>
    <row r="130" spans="1:65" s="36" customFormat="1" ht="16.5" customHeight="1">
      <c r="A130" s="30"/>
      <c r="B130" s="31"/>
      <c r="C130" s="197" t="s">
        <v>84</v>
      </c>
      <c r="D130" s="197" t="s">
        <v>201</v>
      </c>
      <c r="E130" s="198" t="s">
        <v>2543</v>
      </c>
      <c r="F130" s="199" t="s">
        <v>2544</v>
      </c>
      <c r="G130" s="200" t="s">
        <v>2057</v>
      </c>
      <c r="H130" s="201">
        <v>2</v>
      </c>
      <c r="I130" s="2"/>
      <c r="J130" s="202">
        <f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3" t="s">
        <v>84</v>
      </c>
      <c r="BK130" s="208">
        <f>ROUND(I130*H130,2)</f>
        <v>0</v>
      </c>
      <c r="BL130" s="13" t="s">
        <v>650</v>
      </c>
      <c r="BM130" s="207" t="s">
        <v>2545</v>
      </c>
    </row>
    <row r="131" spans="2:63" s="184" customFormat="1" ht="25.9" customHeight="1">
      <c r="B131" s="185"/>
      <c r="D131" s="186" t="s">
        <v>75</v>
      </c>
      <c r="E131" s="187" t="s">
        <v>2068</v>
      </c>
      <c r="F131" s="187" t="s">
        <v>2546</v>
      </c>
      <c r="J131" s="188">
        <f>BK131</f>
        <v>0</v>
      </c>
      <c r="L131" s="185"/>
      <c r="M131" s="189"/>
      <c r="N131" s="190"/>
      <c r="O131" s="190"/>
      <c r="P131" s="191">
        <f>SUM(P132:P134)</f>
        <v>0</v>
      </c>
      <c r="Q131" s="190"/>
      <c r="R131" s="191">
        <f>SUM(R132:R134)</f>
        <v>0</v>
      </c>
      <c r="S131" s="190"/>
      <c r="T131" s="192">
        <f>SUM(T132:T134)</f>
        <v>0</v>
      </c>
      <c r="AR131" s="186" t="s">
        <v>84</v>
      </c>
      <c r="AT131" s="193" t="s">
        <v>75</v>
      </c>
      <c r="AU131" s="193" t="s">
        <v>76</v>
      </c>
      <c r="AY131" s="186" t="s">
        <v>199</v>
      </c>
      <c r="BK131" s="194">
        <f>SUM(BK132:BK134)</f>
        <v>0</v>
      </c>
    </row>
    <row r="132" spans="1:65" s="36" customFormat="1" ht="16.5" customHeight="1">
      <c r="A132" s="30"/>
      <c r="B132" s="31"/>
      <c r="C132" s="197" t="s">
        <v>86</v>
      </c>
      <c r="D132" s="197" t="s">
        <v>201</v>
      </c>
      <c r="E132" s="198" t="s">
        <v>2547</v>
      </c>
      <c r="F132" s="199" t="s">
        <v>2548</v>
      </c>
      <c r="G132" s="200" t="s">
        <v>2057</v>
      </c>
      <c r="H132" s="201">
        <v>9</v>
      </c>
      <c r="I132" s="2"/>
      <c r="J132" s="202">
        <f>ROUND(I132*H132,2)</f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3" t="s">
        <v>84</v>
      </c>
      <c r="BK132" s="208">
        <f>ROUND(I132*H132,2)</f>
        <v>0</v>
      </c>
      <c r="BL132" s="13" t="s">
        <v>650</v>
      </c>
      <c r="BM132" s="207" t="s">
        <v>2549</v>
      </c>
    </row>
    <row r="133" spans="1:65" s="36" customFormat="1" ht="16.5" customHeight="1">
      <c r="A133" s="30"/>
      <c r="B133" s="31"/>
      <c r="C133" s="197" t="s">
        <v>114</v>
      </c>
      <c r="D133" s="197" t="s">
        <v>201</v>
      </c>
      <c r="E133" s="198" t="s">
        <v>2550</v>
      </c>
      <c r="F133" s="199" t="s">
        <v>2551</v>
      </c>
      <c r="G133" s="200" t="s">
        <v>2057</v>
      </c>
      <c r="H133" s="201">
        <v>9</v>
      </c>
      <c r="I133" s="2"/>
      <c r="J133" s="202">
        <f>ROUND(I133*H133,2)</f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3" t="s">
        <v>84</v>
      </c>
      <c r="BK133" s="208">
        <f>ROUND(I133*H133,2)</f>
        <v>0</v>
      </c>
      <c r="BL133" s="13" t="s">
        <v>650</v>
      </c>
      <c r="BM133" s="207" t="s">
        <v>2552</v>
      </c>
    </row>
    <row r="134" spans="1:65" s="36" customFormat="1" ht="16.5" customHeight="1">
      <c r="A134" s="30"/>
      <c r="B134" s="31"/>
      <c r="C134" s="197" t="s">
        <v>206</v>
      </c>
      <c r="D134" s="197" t="s">
        <v>201</v>
      </c>
      <c r="E134" s="198" t="s">
        <v>2553</v>
      </c>
      <c r="F134" s="199" t="s">
        <v>2554</v>
      </c>
      <c r="G134" s="200" t="s">
        <v>2057</v>
      </c>
      <c r="H134" s="201">
        <v>9</v>
      </c>
      <c r="I134" s="2"/>
      <c r="J134" s="202">
        <f>ROUND(I134*H134,2)</f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3" t="s">
        <v>84</v>
      </c>
      <c r="BK134" s="208">
        <f>ROUND(I134*H134,2)</f>
        <v>0</v>
      </c>
      <c r="BL134" s="13" t="s">
        <v>650</v>
      </c>
      <c r="BM134" s="207" t="s">
        <v>2555</v>
      </c>
    </row>
    <row r="135" spans="2:63" s="184" customFormat="1" ht="25.9" customHeight="1">
      <c r="B135" s="185"/>
      <c r="D135" s="186" t="s">
        <v>75</v>
      </c>
      <c r="E135" s="187" t="s">
        <v>2115</v>
      </c>
      <c r="F135" s="187" t="s">
        <v>2162</v>
      </c>
      <c r="J135" s="188">
        <f>BK135</f>
        <v>0</v>
      </c>
      <c r="L135" s="185"/>
      <c r="M135" s="189"/>
      <c r="N135" s="190"/>
      <c r="O135" s="190"/>
      <c r="P135" s="191">
        <f>SUM(P136:P139)</f>
        <v>0</v>
      </c>
      <c r="Q135" s="190"/>
      <c r="R135" s="191">
        <f>SUM(R136:R139)</f>
        <v>0</v>
      </c>
      <c r="S135" s="190"/>
      <c r="T135" s="192">
        <f>SUM(T136:T139)</f>
        <v>0</v>
      </c>
      <c r="AR135" s="186" t="s">
        <v>84</v>
      </c>
      <c r="AT135" s="193" t="s">
        <v>75</v>
      </c>
      <c r="AU135" s="193" t="s">
        <v>76</v>
      </c>
      <c r="AY135" s="186" t="s">
        <v>199</v>
      </c>
      <c r="BK135" s="194">
        <f>SUM(BK136:BK139)</f>
        <v>0</v>
      </c>
    </row>
    <row r="136" spans="1:65" s="36" customFormat="1" ht="16.5" customHeight="1">
      <c r="A136" s="30"/>
      <c r="B136" s="31"/>
      <c r="C136" s="197" t="s">
        <v>242</v>
      </c>
      <c r="D136" s="197" t="s">
        <v>201</v>
      </c>
      <c r="E136" s="198" t="s">
        <v>84</v>
      </c>
      <c r="F136" s="199" t="s">
        <v>2422</v>
      </c>
      <c r="G136" s="200" t="s">
        <v>749</v>
      </c>
      <c r="H136" s="4"/>
      <c r="I136" s="2"/>
      <c r="J136" s="202">
        <f>ROUND(I136*H136,2)</f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3" t="s">
        <v>84</v>
      </c>
      <c r="BK136" s="208">
        <f>ROUND(I136*H136,2)</f>
        <v>0</v>
      </c>
      <c r="BL136" s="13" t="s">
        <v>650</v>
      </c>
      <c r="BM136" s="207" t="s">
        <v>2556</v>
      </c>
    </row>
    <row r="137" spans="1:65" s="36" customFormat="1" ht="16.5" customHeight="1">
      <c r="A137" s="30"/>
      <c r="B137" s="31"/>
      <c r="C137" s="197" t="s">
        <v>249</v>
      </c>
      <c r="D137" s="197" t="s">
        <v>201</v>
      </c>
      <c r="E137" s="198" t="s">
        <v>86</v>
      </c>
      <c r="F137" s="199" t="s">
        <v>2424</v>
      </c>
      <c r="G137" s="200" t="s">
        <v>749</v>
      </c>
      <c r="H137" s="4"/>
      <c r="I137" s="2"/>
      <c r="J137" s="202">
        <f>ROUND(I137*H137,2)</f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3" t="s">
        <v>84</v>
      </c>
      <c r="BK137" s="208">
        <f>ROUND(I137*H137,2)</f>
        <v>0</v>
      </c>
      <c r="BL137" s="13" t="s">
        <v>650</v>
      </c>
      <c r="BM137" s="207" t="s">
        <v>2557</v>
      </c>
    </row>
    <row r="138" spans="1:65" s="36" customFormat="1" ht="16.5" customHeight="1">
      <c r="A138" s="30"/>
      <c r="B138" s="31"/>
      <c r="C138" s="197" t="s">
        <v>257</v>
      </c>
      <c r="D138" s="197" t="s">
        <v>201</v>
      </c>
      <c r="E138" s="198" t="s">
        <v>2558</v>
      </c>
      <c r="F138" s="199" t="s">
        <v>2559</v>
      </c>
      <c r="G138" s="200" t="s">
        <v>252</v>
      </c>
      <c r="H138" s="201">
        <v>540</v>
      </c>
      <c r="I138" s="2"/>
      <c r="J138" s="202">
        <f>ROUND(I138*H138,2)</f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3" t="s">
        <v>84</v>
      </c>
      <c r="BK138" s="208">
        <f>ROUND(I138*H138,2)</f>
        <v>0</v>
      </c>
      <c r="BL138" s="13" t="s">
        <v>650</v>
      </c>
      <c r="BM138" s="207" t="s">
        <v>2560</v>
      </c>
    </row>
    <row r="139" spans="1:65" s="36" customFormat="1" ht="16.5" customHeight="1">
      <c r="A139" s="30"/>
      <c r="B139" s="31"/>
      <c r="C139" s="197" t="s">
        <v>267</v>
      </c>
      <c r="D139" s="197" t="s">
        <v>201</v>
      </c>
      <c r="E139" s="198" t="s">
        <v>2561</v>
      </c>
      <c r="F139" s="199" t="s">
        <v>2562</v>
      </c>
      <c r="G139" s="200" t="s">
        <v>2057</v>
      </c>
      <c r="H139" s="201">
        <v>9</v>
      </c>
      <c r="I139" s="2"/>
      <c r="J139" s="202">
        <f>ROUND(I139*H139,2)</f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3" t="s">
        <v>84</v>
      </c>
      <c r="BK139" s="208">
        <f>ROUND(I139*H139,2)</f>
        <v>0</v>
      </c>
      <c r="BL139" s="13" t="s">
        <v>650</v>
      </c>
      <c r="BM139" s="207" t="s">
        <v>2563</v>
      </c>
    </row>
    <row r="140" spans="2:63" s="184" customFormat="1" ht="25.9" customHeight="1">
      <c r="B140" s="185"/>
      <c r="D140" s="186" t="s">
        <v>75</v>
      </c>
      <c r="E140" s="187" t="s">
        <v>2161</v>
      </c>
      <c r="F140" s="187" t="s">
        <v>2564</v>
      </c>
      <c r="J140" s="188">
        <f>BK140</f>
        <v>0</v>
      </c>
      <c r="L140" s="185"/>
      <c r="M140" s="189"/>
      <c r="N140" s="190"/>
      <c r="O140" s="190"/>
      <c r="P140" s="191">
        <f>SUM(P141:P144)</f>
        <v>0</v>
      </c>
      <c r="Q140" s="190"/>
      <c r="R140" s="191">
        <f>SUM(R141:R144)</f>
        <v>0</v>
      </c>
      <c r="S140" s="190"/>
      <c r="T140" s="192">
        <f>SUM(T141:T144)</f>
        <v>0</v>
      </c>
      <c r="AR140" s="186" t="s">
        <v>84</v>
      </c>
      <c r="AT140" s="193" t="s">
        <v>75</v>
      </c>
      <c r="AU140" s="193" t="s">
        <v>76</v>
      </c>
      <c r="AY140" s="186" t="s">
        <v>199</v>
      </c>
      <c r="BK140" s="194">
        <f>SUM(BK141:BK144)</f>
        <v>0</v>
      </c>
    </row>
    <row r="141" spans="1:65" s="36" customFormat="1" ht="16.5" customHeight="1">
      <c r="A141" s="30"/>
      <c r="B141" s="31"/>
      <c r="C141" s="197" t="s">
        <v>273</v>
      </c>
      <c r="D141" s="197" t="s">
        <v>201</v>
      </c>
      <c r="E141" s="198" t="s">
        <v>2565</v>
      </c>
      <c r="F141" s="199" t="s">
        <v>2566</v>
      </c>
      <c r="G141" s="200" t="s">
        <v>2057</v>
      </c>
      <c r="H141" s="201">
        <v>9</v>
      </c>
      <c r="I141" s="2"/>
      <c r="J141" s="202">
        <f>ROUND(I141*H141,2)</f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3" t="s">
        <v>84</v>
      </c>
      <c r="BK141" s="208">
        <f>ROUND(I141*H141,2)</f>
        <v>0</v>
      </c>
      <c r="BL141" s="13" t="s">
        <v>650</v>
      </c>
      <c r="BM141" s="207" t="s">
        <v>2567</v>
      </c>
    </row>
    <row r="142" spans="1:65" s="36" customFormat="1" ht="33" customHeight="1">
      <c r="A142" s="30"/>
      <c r="B142" s="31"/>
      <c r="C142" s="197" t="s">
        <v>279</v>
      </c>
      <c r="D142" s="197" t="s">
        <v>201</v>
      </c>
      <c r="E142" s="198" t="s">
        <v>2568</v>
      </c>
      <c r="F142" s="199" t="s">
        <v>2569</v>
      </c>
      <c r="G142" s="200" t="s">
        <v>2037</v>
      </c>
      <c r="H142" s="201">
        <v>16</v>
      </c>
      <c r="I142" s="2"/>
      <c r="J142" s="202">
        <f>ROUND(I142*H142,2)</f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3" t="s">
        <v>84</v>
      </c>
      <c r="BK142" s="208">
        <f>ROUND(I142*H142,2)</f>
        <v>0</v>
      </c>
      <c r="BL142" s="13" t="s">
        <v>650</v>
      </c>
      <c r="BM142" s="207" t="s">
        <v>2570</v>
      </c>
    </row>
    <row r="143" spans="1:65" s="36" customFormat="1" ht="16.5" customHeight="1">
      <c r="A143" s="30"/>
      <c r="B143" s="31"/>
      <c r="C143" s="197" t="s">
        <v>287</v>
      </c>
      <c r="D143" s="197" t="s">
        <v>201</v>
      </c>
      <c r="E143" s="198" t="s">
        <v>2571</v>
      </c>
      <c r="F143" s="199" t="s">
        <v>2572</v>
      </c>
      <c r="G143" s="200" t="s">
        <v>2037</v>
      </c>
      <c r="H143" s="201">
        <v>4</v>
      </c>
      <c r="I143" s="2"/>
      <c r="J143" s="202">
        <f>ROUND(I143*H143,2)</f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3" t="s">
        <v>84</v>
      </c>
      <c r="BK143" s="208">
        <f>ROUND(I143*H143,2)</f>
        <v>0</v>
      </c>
      <c r="BL143" s="13" t="s">
        <v>650</v>
      </c>
      <c r="BM143" s="207" t="s">
        <v>2573</v>
      </c>
    </row>
    <row r="144" spans="1:65" s="36" customFormat="1" ht="16.5" customHeight="1">
      <c r="A144" s="30"/>
      <c r="B144" s="31"/>
      <c r="C144" s="197" t="s">
        <v>8</v>
      </c>
      <c r="D144" s="197" t="s">
        <v>201</v>
      </c>
      <c r="E144" s="198" t="s">
        <v>2574</v>
      </c>
      <c r="F144" s="199" t="s">
        <v>2575</v>
      </c>
      <c r="G144" s="200" t="s">
        <v>2037</v>
      </c>
      <c r="H144" s="201">
        <v>8</v>
      </c>
      <c r="I144" s="2"/>
      <c r="J144" s="202">
        <f>ROUND(I144*H144,2)</f>
        <v>0</v>
      </c>
      <c r="K144" s="199" t="s">
        <v>1</v>
      </c>
      <c r="L144" s="31"/>
      <c r="M144" s="257" t="s">
        <v>1</v>
      </c>
      <c r="N144" s="258" t="s">
        <v>41</v>
      </c>
      <c r="O144" s="259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3" t="s">
        <v>84</v>
      </c>
      <c r="BK144" s="208">
        <f>ROUND(I144*H144,2)</f>
        <v>0</v>
      </c>
      <c r="BL144" s="13" t="s">
        <v>650</v>
      </c>
      <c r="BM144" s="207" t="s">
        <v>2576</v>
      </c>
    </row>
    <row r="145" spans="1:31" s="36" customFormat="1" ht="6.95" customHeight="1">
      <c r="A145" s="30"/>
      <c r="B145" s="57"/>
      <c r="C145" s="58"/>
      <c r="D145" s="58"/>
      <c r="E145" s="58"/>
      <c r="F145" s="58"/>
      <c r="G145" s="58"/>
      <c r="H145" s="58"/>
      <c r="I145" s="58"/>
      <c r="J145" s="58"/>
      <c r="K145" s="58"/>
      <c r="L145" s="31"/>
      <c r="M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</sheetData>
  <sheetProtection algorithmName="SHA-512" hashValue="t3whCYEjsQM9CxOpcPulyRHkpQMFiDfwMg4MwPC6byswTRmNsDdV5k/zGUz4KnPLpJfWqKV+t/Y5bgiPeWay9w==" saltValue="IWPrEmO4qjheoyfn9aigdw==" spinCount="100000" sheet="1" objects="1" scenarios="1" selectLockedCells="1"/>
  <autoFilter ref="C127:K144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127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2366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2577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ROUND(J128,2)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ROUND((SUM(BE128:BE179)),2)</f>
        <v>0</v>
      </c>
      <c r="G37" s="30"/>
      <c r="H37" s="30"/>
      <c r="I37" s="151">
        <v>0.21</v>
      </c>
      <c r="J37" s="150">
        <f>ROUND(((SUM(BE128:BE179))*I37),2)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ROUND((SUM(BF128:BF179)),2)</f>
        <v>0</v>
      </c>
      <c r="G38" s="30"/>
      <c r="H38" s="30"/>
      <c r="I38" s="151">
        <v>0.12</v>
      </c>
      <c r="J38" s="150">
        <f>ROUND(((SUM(BF128:BF179))*I38),2)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ROUND((SUM(BG128:BG179)),2)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ROUND((SUM(BH128:BH179)),2)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ROUND((SUM(BI128:BI179)),2)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2366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155 - KT Kabelové trasy slaboproudých rozvodů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J128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2578</v>
      </c>
      <c r="E101" s="167"/>
      <c r="F101" s="167"/>
      <c r="G101" s="167"/>
      <c r="H101" s="167"/>
      <c r="I101" s="167"/>
      <c r="J101" s="168">
        <f>J129</f>
        <v>0</v>
      </c>
      <c r="L101" s="164"/>
    </row>
    <row r="102" spans="2:12" s="165" customFormat="1" ht="24.95" customHeight="1">
      <c r="B102" s="164"/>
      <c r="D102" s="166" t="s">
        <v>2314</v>
      </c>
      <c r="E102" s="167"/>
      <c r="F102" s="167"/>
      <c r="G102" s="167"/>
      <c r="H102" s="167"/>
      <c r="I102" s="167"/>
      <c r="J102" s="168">
        <f>J165</f>
        <v>0</v>
      </c>
      <c r="L102" s="164"/>
    </row>
    <row r="103" spans="2:12" s="165" customFormat="1" ht="24.95" customHeight="1">
      <c r="B103" s="164"/>
      <c r="D103" s="166" t="s">
        <v>2370</v>
      </c>
      <c r="E103" s="167"/>
      <c r="F103" s="167"/>
      <c r="G103" s="167"/>
      <c r="H103" s="167"/>
      <c r="I103" s="167"/>
      <c r="J103" s="168">
        <f>J176</f>
        <v>0</v>
      </c>
      <c r="L103" s="164"/>
    </row>
    <row r="104" spans="2:12" s="121" customFormat="1" ht="19.9" customHeight="1">
      <c r="B104" s="169"/>
      <c r="D104" s="170" t="s">
        <v>2371</v>
      </c>
      <c r="E104" s="171"/>
      <c r="F104" s="171"/>
      <c r="G104" s="171"/>
      <c r="H104" s="171"/>
      <c r="I104" s="171"/>
      <c r="J104" s="172">
        <f>J177</f>
        <v>0</v>
      </c>
      <c r="L104" s="169"/>
    </row>
    <row r="105" spans="1:31" s="36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6" customFormat="1" ht="6.95" customHeight="1">
      <c r="A106" s="30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36" customFormat="1" ht="6.95" customHeight="1">
      <c r="A110" s="30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24.95" customHeight="1">
      <c r="A111" s="30"/>
      <c r="B111" s="31"/>
      <c r="C111" s="17" t="s">
        <v>184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16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138" t="str">
        <f>E7</f>
        <v>Dům sociálních služeb-stavební úpravy 1.NP</v>
      </c>
      <c r="F114" s="139"/>
      <c r="G114" s="139"/>
      <c r="H114" s="139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ht="12" customHeight="1">
      <c r="B115" s="16"/>
      <c r="C115" s="26" t="s">
        <v>158</v>
      </c>
      <c r="L115" s="16"/>
    </row>
    <row r="116" spans="2:12" ht="16.5" customHeight="1">
      <c r="B116" s="16"/>
      <c r="E116" s="138" t="s">
        <v>2365</v>
      </c>
      <c r="F116" s="12"/>
      <c r="G116" s="12"/>
      <c r="H116" s="12"/>
      <c r="L116" s="16"/>
    </row>
    <row r="117" spans="2:12" ht="12" customHeight="1">
      <c r="B117" s="16"/>
      <c r="C117" s="26" t="s">
        <v>2041</v>
      </c>
      <c r="L117" s="16"/>
    </row>
    <row r="118" spans="1:31" s="36" customFormat="1" ht="16.5" customHeight="1">
      <c r="A118" s="30"/>
      <c r="B118" s="31"/>
      <c r="C118" s="30"/>
      <c r="D118" s="30"/>
      <c r="E118" s="262" t="s">
        <v>2366</v>
      </c>
      <c r="F118" s="140"/>
      <c r="G118" s="140"/>
      <c r="H118" s="14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2367</v>
      </c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6.5" customHeight="1">
      <c r="A120" s="30"/>
      <c r="B120" s="31"/>
      <c r="C120" s="30"/>
      <c r="D120" s="30"/>
      <c r="E120" s="66" t="str">
        <f>E13</f>
        <v>155 - KT Kabelové trasy slaboproudých rozvodů</v>
      </c>
      <c r="F120" s="140"/>
      <c r="G120" s="140"/>
      <c r="H120" s="14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20</v>
      </c>
      <c r="D122" s="30"/>
      <c r="E122" s="30"/>
      <c r="F122" s="27" t="str">
        <f>F16</f>
        <v>Valašské Meziříčí</v>
      </c>
      <c r="G122" s="30"/>
      <c r="H122" s="30"/>
      <c r="I122" s="26" t="s">
        <v>22</v>
      </c>
      <c r="J122" s="141" t="str">
        <f>IF(J16="","",J16)</f>
        <v>2. 11. 2023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24</v>
      </c>
      <c r="D124" s="30"/>
      <c r="E124" s="30"/>
      <c r="F124" s="27" t="str">
        <f>E19</f>
        <v>Město Valašské Meziříčí</v>
      </c>
      <c r="G124" s="30"/>
      <c r="H124" s="30"/>
      <c r="I124" s="26" t="s">
        <v>30</v>
      </c>
      <c r="J124" s="160" t="str">
        <f>E25</f>
        <v>BP projekt,s.r.o.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28</v>
      </c>
      <c r="D125" s="30"/>
      <c r="E125" s="30"/>
      <c r="F125" s="27" t="str">
        <f>IF(E22="","",E22)</f>
        <v>Vyplň údaj</v>
      </c>
      <c r="G125" s="30"/>
      <c r="H125" s="30"/>
      <c r="I125" s="26" t="s">
        <v>33</v>
      </c>
      <c r="J125" s="160" t="str">
        <f>E28</f>
        <v>Fajfrová Irena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79" customFormat="1" ht="29.25" customHeight="1">
      <c r="A127" s="173"/>
      <c r="B127" s="174"/>
      <c r="C127" s="175" t="s">
        <v>185</v>
      </c>
      <c r="D127" s="176" t="s">
        <v>61</v>
      </c>
      <c r="E127" s="176" t="s">
        <v>57</v>
      </c>
      <c r="F127" s="176" t="s">
        <v>58</v>
      </c>
      <c r="G127" s="176" t="s">
        <v>186</v>
      </c>
      <c r="H127" s="176" t="s">
        <v>187</v>
      </c>
      <c r="I127" s="176" t="s">
        <v>188</v>
      </c>
      <c r="J127" s="176" t="s">
        <v>162</v>
      </c>
      <c r="K127" s="177" t="s">
        <v>189</v>
      </c>
      <c r="L127" s="178"/>
      <c r="M127" s="87" t="s">
        <v>1</v>
      </c>
      <c r="N127" s="88" t="s">
        <v>40</v>
      </c>
      <c r="O127" s="88" t="s">
        <v>190</v>
      </c>
      <c r="P127" s="88" t="s">
        <v>191</v>
      </c>
      <c r="Q127" s="88" t="s">
        <v>192</v>
      </c>
      <c r="R127" s="88" t="s">
        <v>193</v>
      </c>
      <c r="S127" s="88" t="s">
        <v>194</v>
      </c>
      <c r="T127" s="89" t="s">
        <v>195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36" customFormat="1" ht="22.9" customHeight="1">
      <c r="A128" s="30"/>
      <c r="B128" s="31"/>
      <c r="C128" s="95" t="s">
        <v>196</v>
      </c>
      <c r="D128" s="30"/>
      <c r="E128" s="30"/>
      <c r="F128" s="30"/>
      <c r="G128" s="30"/>
      <c r="H128" s="30"/>
      <c r="I128" s="30"/>
      <c r="J128" s="180">
        <f>BK128</f>
        <v>0</v>
      </c>
      <c r="K128" s="30"/>
      <c r="L128" s="31"/>
      <c r="M128" s="90"/>
      <c r="N128" s="74"/>
      <c r="O128" s="91"/>
      <c r="P128" s="181">
        <f>P129+P165+P176</f>
        <v>0</v>
      </c>
      <c r="Q128" s="91"/>
      <c r="R128" s="181">
        <f>R129+R165+R176</f>
        <v>0</v>
      </c>
      <c r="S128" s="91"/>
      <c r="T128" s="182">
        <f>T129+T165+T176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75</v>
      </c>
      <c r="AU128" s="13" t="s">
        <v>164</v>
      </c>
      <c r="BK128" s="183">
        <f>BK129+BK165+BK176</f>
        <v>0</v>
      </c>
    </row>
    <row r="129" spans="2:63" s="184" customFormat="1" ht="25.9" customHeight="1">
      <c r="B129" s="185"/>
      <c r="D129" s="186" t="s">
        <v>75</v>
      </c>
      <c r="E129" s="187" t="s">
        <v>2047</v>
      </c>
      <c r="F129" s="187" t="s">
        <v>2579</v>
      </c>
      <c r="J129" s="188">
        <f>BK129</f>
        <v>0</v>
      </c>
      <c r="L129" s="185"/>
      <c r="M129" s="189"/>
      <c r="N129" s="190"/>
      <c r="O129" s="190"/>
      <c r="P129" s="191">
        <f>SUM(P130:P164)</f>
        <v>0</v>
      </c>
      <c r="Q129" s="190"/>
      <c r="R129" s="191">
        <f>SUM(R130:R164)</f>
        <v>0</v>
      </c>
      <c r="S129" s="190"/>
      <c r="T129" s="192">
        <f>SUM(T130:T164)</f>
        <v>0</v>
      </c>
      <c r="AR129" s="186" t="s">
        <v>84</v>
      </c>
      <c r="AT129" s="193" t="s">
        <v>75</v>
      </c>
      <c r="AU129" s="193" t="s">
        <v>76</v>
      </c>
      <c r="AY129" s="186" t="s">
        <v>199</v>
      </c>
      <c r="BK129" s="194">
        <f>SUM(BK130:BK164)</f>
        <v>0</v>
      </c>
    </row>
    <row r="130" spans="1:65" s="36" customFormat="1" ht="16.5" customHeight="1">
      <c r="A130" s="30"/>
      <c r="B130" s="31"/>
      <c r="C130" s="197" t="s">
        <v>84</v>
      </c>
      <c r="D130" s="197" t="s">
        <v>201</v>
      </c>
      <c r="E130" s="198" t="s">
        <v>2580</v>
      </c>
      <c r="F130" s="199" t="s">
        <v>2581</v>
      </c>
      <c r="G130" s="200" t="s">
        <v>252</v>
      </c>
      <c r="H130" s="201">
        <v>4</v>
      </c>
      <c r="I130" s="2"/>
      <c r="J130" s="202">
        <f aca="true" t="shared" si="0" ref="J130:J164"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aca="true" t="shared" si="1" ref="P130:P164">O130*H130</f>
        <v>0</v>
      </c>
      <c r="Q130" s="205">
        <v>0</v>
      </c>
      <c r="R130" s="205">
        <f aca="true" t="shared" si="2" ref="R130:R164">Q130*H130</f>
        <v>0</v>
      </c>
      <c r="S130" s="205">
        <v>0</v>
      </c>
      <c r="T130" s="206">
        <f aca="true" t="shared" si="3" ref="T130:T164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aca="true" t="shared" si="4" ref="BE130:BE164">IF(N130="základní",J130,0)</f>
        <v>0</v>
      </c>
      <c r="BF130" s="208">
        <f aca="true" t="shared" si="5" ref="BF130:BF164">IF(N130="snížená",J130,0)</f>
        <v>0</v>
      </c>
      <c r="BG130" s="208">
        <f aca="true" t="shared" si="6" ref="BG130:BG164">IF(N130="zákl. přenesená",J130,0)</f>
        <v>0</v>
      </c>
      <c r="BH130" s="208">
        <f aca="true" t="shared" si="7" ref="BH130:BH164">IF(N130="sníž. přenesená",J130,0)</f>
        <v>0</v>
      </c>
      <c r="BI130" s="208">
        <f aca="true" t="shared" si="8" ref="BI130:BI164">IF(N130="nulová",J130,0)</f>
        <v>0</v>
      </c>
      <c r="BJ130" s="13" t="s">
        <v>84</v>
      </c>
      <c r="BK130" s="208">
        <f aca="true" t="shared" si="9" ref="BK130:BK164">ROUND(I130*H130,2)</f>
        <v>0</v>
      </c>
      <c r="BL130" s="13" t="s">
        <v>650</v>
      </c>
      <c r="BM130" s="207" t="s">
        <v>2582</v>
      </c>
    </row>
    <row r="131" spans="1:65" s="36" customFormat="1" ht="16.5" customHeight="1">
      <c r="A131" s="30"/>
      <c r="B131" s="31"/>
      <c r="C131" s="197" t="s">
        <v>86</v>
      </c>
      <c r="D131" s="197" t="s">
        <v>201</v>
      </c>
      <c r="E131" s="198" t="s">
        <v>2583</v>
      </c>
      <c r="F131" s="199" t="s">
        <v>2584</v>
      </c>
      <c r="G131" s="200" t="s">
        <v>2057</v>
      </c>
      <c r="H131" s="201">
        <v>30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2585</v>
      </c>
    </row>
    <row r="132" spans="1:65" s="36" customFormat="1" ht="16.5" customHeight="1">
      <c r="A132" s="30"/>
      <c r="B132" s="31"/>
      <c r="C132" s="197" t="s">
        <v>114</v>
      </c>
      <c r="D132" s="197" t="s">
        <v>201</v>
      </c>
      <c r="E132" s="198" t="s">
        <v>2586</v>
      </c>
      <c r="F132" s="199" t="s">
        <v>2587</v>
      </c>
      <c r="G132" s="200" t="s">
        <v>2057</v>
      </c>
      <c r="H132" s="201">
        <v>14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2588</v>
      </c>
    </row>
    <row r="133" spans="1:65" s="36" customFormat="1" ht="21.75" customHeight="1">
      <c r="A133" s="30"/>
      <c r="B133" s="31"/>
      <c r="C133" s="197" t="s">
        <v>206</v>
      </c>
      <c r="D133" s="197" t="s">
        <v>201</v>
      </c>
      <c r="E133" s="198" t="s">
        <v>2589</v>
      </c>
      <c r="F133" s="199" t="s">
        <v>2590</v>
      </c>
      <c r="G133" s="200" t="s">
        <v>2057</v>
      </c>
      <c r="H133" s="201">
        <v>10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2591</v>
      </c>
    </row>
    <row r="134" spans="1:65" s="36" customFormat="1" ht="16.5" customHeight="1">
      <c r="A134" s="30"/>
      <c r="B134" s="31"/>
      <c r="C134" s="197" t="s">
        <v>242</v>
      </c>
      <c r="D134" s="197" t="s">
        <v>201</v>
      </c>
      <c r="E134" s="198" t="s">
        <v>2592</v>
      </c>
      <c r="F134" s="199" t="s">
        <v>2593</v>
      </c>
      <c r="G134" s="200" t="s">
        <v>2057</v>
      </c>
      <c r="H134" s="201">
        <v>10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2594</v>
      </c>
    </row>
    <row r="135" spans="1:65" s="36" customFormat="1" ht="16.5" customHeight="1">
      <c r="A135" s="30"/>
      <c r="B135" s="31"/>
      <c r="C135" s="197" t="s">
        <v>249</v>
      </c>
      <c r="D135" s="197" t="s">
        <v>201</v>
      </c>
      <c r="E135" s="198" t="s">
        <v>2595</v>
      </c>
      <c r="F135" s="199" t="s">
        <v>2596</v>
      </c>
      <c r="G135" s="200" t="s">
        <v>2057</v>
      </c>
      <c r="H135" s="201">
        <v>2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2597</v>
      </c>
    </row>
    <row r="136" spans="1:65" s="36" customFormat="1" ht="33" customHeight="1">
      <c r="A136" s="30"/>
      <c r="B136" s="31"/>
      <c r="C136" s="197" t="s">
        <v>257</v>
      </c>
      <c r="D136" s="197" t="s">
        <v>201</v>
      </c>
      <c r="E136" s="198" t="s">
        <v>2598</v>
      </c>
      <c r="F136" s="199" t="s">
        <v>2599</v>
      </c>
      <c r="G136" s="200" t="s">
        <v>252</v>
      </c>
      <c r="H136" s="201">
        <v>50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2600</v>
      </c>
    </row>
    <row r="137" spans="1:65" s="36" customFormat="1" ht="16.5" customHeight="1">
      <c r="A137" s="30"/>
      <c r="B137" s="31"/>
      <c r="C137" s="197" t="s">
        <v>267</v>
      </c>
      <c r="D137" s="197" t="s">
        <v>201</v>
      </c>
      <c r="E137" s="198" t="s">
        <v>2601</v>
      </c>
      <c r="F137" s="199" t="s">
        <v>2602</v>
      </c>
      <c r="G137" s="200" t="s">
        <v>2057</v>
      </c>
      <c r="H137" s="201">
        <v>50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2603</v>
      </c>
    </row>
    <row r="138" spans="1:65" s="36" customFormat="1" ht="16.5" customHeight="1">
      <c r="A138" s="30"/>
      <c r="B138" s="31"/>
      <c r="C138" s="197" t="s">
        <v>273</v>
      </c>
      <c r="D138" s="197" t="s">
        <v>201</v>
      </c>
      <c r="E138" s="198" t="s">
        <v>2604</v>
      </c>
      <c r="F138" s="199" t="s">
        <v>2605</v>
      </c>
      <c r="G138" s="200" t="s">
        <v>252</v>
      </c>
      <c r="H138" s="201">
        <v>4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2606</v>
      </c>
    </row>
    <row r="139" spans="1:65" s="36" customFormat="1" ht="16.5" customHeight="1">
      <c r="A139" s="30"/>
      <c r="B139" s="31"/>
      <c r="C139" s="197" t="s">
        <v>279</v>
      </c>
      <c r="D139" s="197" t="s">
        <v>201</v>
      </c>
      <c r="E139" s="198" t="s">
        <v>2607</v>
      </c>
      <c r="F139" s="199" t="s">
        <v>2608</v>
      </c>
      <c r="G139" s="200" t="s">
        <v>2057</v>
      </c>
      <c r="H139" s="201">
        <v>200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2609</v>
      </c>
    </row>
    <row r="140" spans="1:65" s="36" customFormat="1" ht="16.5" customHeight="1">
      <c r="A140" s="30"/>
      <c r="B140" s="31"/>
      <c r="C140" s="197" t="s">
        <v>287</v>
      </c>
      <c r="D140" s="197" t="s">
        <v>201</v>
      </c>
      <c r="E140" s="198" t="s">
        <v>2610</v>
      </c>
      <c r="F140" s="199" t="s">
        <v>2611</v>
      </c>
      <c r="G140" s="200" t="s">
        <v>252</v>
      </c>
      <c r="H140" s="201">
        <v>100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2612</v>
      </c>
    </row>
    <row r="141" spans="1:65" s="36" customFormat="1" ht="16.5" customHeight="1">
      <c r="A141" s="30"/>
      <c r="B141" s="31"/>
      <c r="C141" s="197" t="s">
        <v>8</v>
      </c>
      <c r="D141" s="197" t="s">
        <v>201</v>
      </c>
      <c r="E141" s="198" t="s">
        <v>2613</v>
      </c>
      <c r="F141" s="199" t="s">
        <v>2614</v>
      </c>
      <c r="G141" s="200" t="s">
        <v>252</v>
      </c>
      <c r="H141" s="201">
        <v>100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2615</v>
      </c>
    </row>
    <row r="142" spans="1:65" s="36" customFormat="1" ht="24.2" customHeight="1">
      <c r="A142" s="30"/>
      <c r="B142" s="31"/>
      <c r="C142" s="197" t="s">
        <v>296</v>
      </c>
      <c r="D142" s="197" t="s">
        <v>201</v>
      </c>
      <c r="E142" s="198" t="s">
        <v>2616</v>
      </c>
      <c r="F142" s="199" t="s">
        <v>2617</v>
      </c>
      <c r="G142" s="200" t="s">
        <v>2057</v>
      </c>
      <c r="H142" s="201">
        <v>150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2618</v>
      </c>
    </row>
    <row r="143" spans="1:65" s="36" customFormat="1" ht="24.2" customHeight="1">
      <c r="A143" s="30"/>
      <c r="B143" s="31"/>
      <c r="C143" s="197" t="s">
        <v>302</v>
      </c>
      <c r="D143" s="197" t="s">
        <v>201</v>
      </c>
      <c r="E143" s="198" t="s">
        <v>2619</v>
      </c>
      <c r="F143" s="199" t="s">
        <v>2620</v>
      </c>
      <c r="G143" s="200" t="s">
        <v>2057</v>
      </c>
      <c r="H143" s="201">
        <v>450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2621</v>
      </c>
    </row>
    <row r="144" spans="1:65" s="36" customFormat="1" ht="21.75" customHeight="1">
      <c r="A144" s="30"/>
      <c r="B144" s="31"/>
      <c r="C144" s="197" t="s">
        <v>307</v>
      </c>
      <c r="D144" s="197" t="s">
        <v>201</v>
      </c>
      <c r="E144" s="198" t="s">
        <v>2622</v>
      </c>
      <c r="F144" s="199" t="s">
        <v>2623</v>
      </c>
      <c r="G144" s="200" t="s">
        <v>2057</v>
      </c>
      <c r="H144" s="201">
        <v>5</v>
      </c>
      <c r="I144" s="2"/>
      <c r="J144" s="202">
        <f t="shared" si="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2624</v>
      </c>
    </row>
    <row r="145" spans="1:65" s="36" customFormat="1" ht="16.5" customHeight="1">
      <c r="A145" s="30"/>
      <c r="B145" s="31"/>
      <c r="C145" s="197" t="s">
        <v>313</v>
      </c>
      <c r="D145" s="197" t="s">
        <v>201</v>
      </c>
      <c r="E145" s="198" t="s">
        <v>2625</v>
      </c>
      <c r="F145" s="199" t="s">
        <v>2626</v>
      </c>
      <c r="G145" s="200" t="s">
        <v>2057</v>
      </c>
      <c r="H145" s="201">
        <v>80</v>
      </c>
      <c r="I145" s="2"/>
      <c r="J145" s="202">
        <f t="shared" si="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650</v>
      </c>
      <c r="BM145" s="207" t="s">
        <v>2627</v>
      </c>
    </row>
    <row r="146" spans="1:65" s="36" customFormat="1" ht="16.5" customHeight="1">
      <c r="A146" s="30"/>
      <c r="B146" s="31"/>
      <c r="C146" s="197" t="s">
        <v>321</v>
      </c>
      <c r="D146" s="197" t="s">
        <v>201</v>
      </c>
      <c r="E146" s="198" t="s">
        <v>2628</v>
      </c>
      <c r="F146" s="199" t="s">
        <v>2629</v>
      </c>
      <c r="G146" s="200" t="s">
        <v>2057</v>
      </c>
      <c r="H146" s="201">
        <v>600</v>
      </c>
      <c r="I146" s="2"/>
      <c r="J146" s="202">
        <f t="shared" si="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650</v>
      </c>
      <c r="BM146" s="207" t="s">
        <v>2630</v>
      </c>
    </row>
    <row r="147" spans="1:65" s="36" customFormat="1" ht="16.5" customHeight="1">
      <c r="A147" s="30"/>
      <c r="B147" s="31"/>
      <c r="C147" s="197" t="s">
        <v>363</v>
      </c>
      <c r="D147" s="197" t="s">
        <v>201</v>
      </c>
      <c r="E147" s="198" t="s">
        <v>2631</v>
      </c>
      <c r="F147" s="199" t="s">
        <v>2632</v>
      </c>
      <c r="G147" s="200" t="s">
        <v>2057</v>
      </c>
      <c r="H147" s="201">
        <v>2</v>
      </c>
      <c r="I147" s="2"/>
      <c r="J147" s="202">
        <f t="shared" si="0"/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3" t="s">
        <v>84</v>
      </c>
      <c r="BK147" s="208">
        <f t="shared" si="9"/>
        <v>0</v>
      </c>
      <c r="BL147" s="13" t="s">
        <v>650</v>
      </c>
      <c r="BM147" s="207" t="s">
        <v>2633</v>
      </c>
    </row>
    <row r="148" spans="1:65" s="36" customFormat="1" ht="16.5" customHeight="1">
      <c r="A148" s="30"/>
      <c r="B148" s="31"/>
      <c r="C148" s="197" t="s">
        <v>372</v>
      </c>
      <c r="D148" s="197" t="s">
        <v>201</v>
      </c>
      <c r="E148" s="198" t="s">
        <v>2634</v>
      </c>
      <c r="F148" s="199" t="s">
        <v>2635</v>
      </c>
      <c r="G148" s="200" t="s">
        <v>252</v>
      </c>
      <c r="H148" s="201">
        <v>280</v>
      </c>
      <c r="I148" s="2"/>
      <c r="J148" s="202">
        <f t="shared" si="0"/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650</v>
      </c>
      <c r="BM148" s="207" t="s">
        <v>2636</v>
      </c>
    </row>
    <row r="149" spans="1:65" s="36" customFormat="1" ht="21.75" customHeight="1">
      <c r="A149" s="30"/>
      <c r="B149" s="31"/>
      <c r="C149" s="197" t="s">
        <v>377</v>
      </c>
      <c r="D149" s="197" t="s">
        <v>201</v>
      </c>
      <c r="E149" s="198" t="s">
        <v>2637</v>
      </c>
      <c r="F149" s="199" t="s">
        <v>2124</v>
      </c>
      <c r="G149" s="200" t="s">
        <v>2057</v>
      </c>
      <c r="H149" s="201">
        <v>44</v>
      </c>
      <c r="I149" s="2"/>
      <c r="J149" s="202">
        <f t="shared" si="0"/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3" t="s">
        <v>84</v>
      </c>
      <c r="BK149" s="208">
        <f t="shared" si="9"/>
        <v>0</v>
      </c>
      <c r="BL149" s="13" t="s">
        <v>650</v>
      </c>
      <c r="BM149" s="207" t="s">
        <v>2638</v>
      </c>
    </row>
    <row r="150" spans="1:65" s="36" customFormat="1" ht="21.75" customHeight="1">
      <c r="A150" s="30"/>
      <c r="B150" s="31"/>
      <c r="C150" s="197" t="s">
        <v>7</v>
      </c>
      <c r="D150" s="197" t="s">
        <v>201</v>
      </c>
      <c r="E150" s="198" t="s">
        <v>2639</v>
      </c>
      <c r="F150" s="199" t="s">
        <v>2640</v>
      </c>
      <c r="G150" s="200" t="s">
        <v>2057</v>
      </c>
      <c r="H150" s="201">
        <v>12</v>
      </c>
      <c r="I150" s="2"/>
      <c r="J150" s="202">
        <f t="shared" si="0"/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3" t="s">
        <v>84</v>
      </c>
      <c r="BK150" s="208">
        <f t="shared" si="9"/>
        <v>0</v>
      </c>
      <c r="BL150" s="13" t="s">
        <v>650</v>
      </c>
      <c r="BM150" s="207" t="s">
        <v>2641</v>
      </c>
    </row>
    <row r="151" spans="1:65" s="36" customFormat="1" ht="16.5" customHeight="1">
      <c r="A151" s="30"/>
      <c r="B151" s="31"/>
      <c r="C151" s="197" t="s">
        <v>407</v>
      </c>
      <c r="D151" s="197" t="s">
        <v>201</v>
      </c>
      <c r="E151" s="198" t="s">
        <v>2642</v>
      </c>
      <c r="F151" s="199" t="s">
        <v>2643</v>
      </c>
      <c r="G151" s="200" t="s">
        <v>2057</v>
      </c>
      <c r="H151" s="201">
        <v>4</v>
      </c>
      <c r="I151" s="2"/>
      <c r="J151" s="202">
        <f t="shared" si="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3" t="s">
        <v>84</v>
      </c>
      <c r="BK151" s="208">
        <f t="shared" si="9"/>
        <v>0</v>
      </c>
      <c r="BL151" s="13" t="s">
        <v>650</v>
      </c>
      <c r="BM151" s="207" t="s">
        <v>2644</v>
      </c>
    </row>
    <row r="152" spans="1:65" s="36" customFormat="1" ht="21.75" customHeight="1">
      <c r="A152" s="30"/>
      <c r="B152" s="31"/>
      <c r="C152" s="197" t="s">
        <v>411</v>
      </c>
      <c r="D152" s="197" t="s">
        <v>201</v>
      </c>
      <c r="E152" s="198" t="s">
        <v>2645</v>
      </c>
      <c r="F152" s="199" t="s">
        <v>2130</v>
      </c>
      <c r="G152" s="200" t="s">
        <v>252</v>
      </c>
      <c r="H152" s="201">
        <v>230</v>
      </c>
      <c r="I152" s="2"/>
      <c r="J152" s="202">
        <f t="shared" si="0"/>
        <v>0</v>
      </c>
      <c r="K152" s="199" t="s">
        <v>1</v>
      </c>
      <c r="L152" s="31"/>
      <c r="M152" s="203" t="s">
        <v>1</v>
      </c>
      <c r="N152" s="204" t="s">
        <v>41</v>
      </c>
      <c r="O152" s="78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650</v>
      </c>
      <c r="AT152" s="207" t="s">
        <v>201</v>
      </c>
      <c r="AU152" s="207" t="s">
        <v>84</v>
      </c>
      <c r="AY152" s="13" t="s">
        <v>199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3" t="s">
        <v>84</v>
      </c>
      <c r="BK152" s="208">
        <f t="shared" si="9"/>
        <v>0</v>
      </c>
      <c r="BL152" s="13" t="s">
        <v>650</v>
      </c>
      <c r="BM152" s="207" t="s">
        <v>2646</v>
      </c>
    </row>
    <row r="153" spans="1:65" s="36" customFormat="1" ht="21.75" customHeight="1">
      <c r="A153" s="30"/>
      <c r="B153" s="31"/>
      <c r="C153" s="197" t="s">
        <v>418</v>
      </c>
      <c r="D153" s="197" t="s">
        <v>201</v>
      </c>
      <c r="E153" s="198" t="s">
        <v>2647</v>
      </c>
      <c r="F153" s="199" t="s">
        <v>2133</v>
      </c>
      <c r="G153" s="200" t="s">
        <v>2057</v>
      </c>
      <c r="H153" s="201">
        <v>50</v>
      </c>
      <c r="I153" s="2"/>
      <c r="J153" s="202">
        <f t="shared" si="0"/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3" t="s">
        <v>84</v>
      </c>
      <c r="BK153" s="208">
        <f t="shared" si="9"/>
        <v>0</v>
      </c>
      <c r="BL153" s="13" t="s">
        <v>650</v>
      </c>
      <c r="BM153" s="207" t="s">
        <v>2648</v>
      </c>
    </row>
    <row r="154" spans="1:65" s="36" customFormat="1" ht="16.5" customHeight="1">
      <c r="A154" s="30"/>
      <c r="B154" s="31"/>
      <c r="C154" s="197" t="s">
        <v>422</v>
      </c>
      <c r="D154" s="197" t="s">
        <v>201</v>
      </c>
      <c r="E154" s="198" t="s">
        <v>2649</v>
      </c>
      <c r="F154" s="199" t="s">
        <v>2650</v>
      </c>
      <c r="G154" s="200" t="s">
        <v>252</v>
      </c>
      <c r="H154" s="201">
        <v>280</v>
      </c>
      <c r="I154" s="2"/>
      <c r="J154" s="202">
        <f t="shared" si="0"/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 t="shared" si="4"/>
        <v>0</v>
      </c>
      <c r="BF154" s="208">
        <f t="shared" si="5"/>
        <v>0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3" t="s">
        <v>84</v>
      </c>
      <c r="BK154" s="208">
        <f t="shared" si="9"/>
        <v>0</v>
      </c>
      <c r="BL154" s="13" t="s">
        <v>650</v>
      </c>
      <c r="BM154" s="207" t="s">
        <v>2651</v>
      </c>
    </row>
    <row r="155" spans="1:65" s="36" customFormat="1" ht="16.5" customHeight="1">
      <c r="A155" s="30"/>
      <c r="B155" s="31"/>
      <c r="C155" s="197" t="s">
        <v>426</v>
      </c>
      <c r="D155" s="197" t="s">
        <v>201</v>
      </c>
      <c r="E155" s="198" t="s">
        <v>2652</v>
      </c>
      <c r="F155" s="199" t="s">
        <v>2653</v>
      </c>
      <c r="G155" s="200" t="s">
        <v>245</v>
      </c>
      <c r="H155" s="201">
        <v>1.2</v>
      </c>
      <c r="I155" s="2"/>
      <c r="J155" s="202">
        <f t="shared" si="0"/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 t="shared" si="4"/>
        <v>0</v>
      </c>
      <c r="BF155" s="208">
        <f t="shared" si="5"/>
        <v>0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3" t="s">
        <v>84</v>
      </c>
      <c r="BK155" s="208">
        <f t="shared" si="9"/>
        <v>0</v>
      </c>
      <c r="BL155" s="13" t="s">
        <v>650</v>
      </c>
      <c r="BM155" s="207" t="s">
        <v>2654</v>
      </c>
    </row>
    <row r="156" spans="1:65" s="36" customFormat="1" ht="16.5" customHeight="1">
      <c r="A156" s="30"/>
      <c r="B156" s="31"/>
      <c r="C156" s="197" t="s">
        <v>431</v>
      </c>
      <c r="D156" s="197" t="s">
        <v>201</v>
      </c>
      <c r="E156" s="198" t="s">
        <v>2655</v>
      </c>
      <c r="F156" s="199" t="s">
        <v>2656</v>
      </c>
      <c r="G156" s="200" t="s">
        <v>743</v>
      </c>
      <c r="H156" s="201">
        <v>120</v>
      </c>
      <c r="I156" s="2"/>
      <c r="J156" s="202">
        <f t="shared" si="0"/>
        <v>0</v>
      </c>
      <c r="K156" s="199" t="s">
        <v>1</v>
      </c>
      <c r="L156" s="31"/>
      <c r="M156" s="203" t="s">
        <v>1</v>
      </c>
      <c r="N156" s="204" t="s">
        <v>41</v>
      </c>
      <c r="O156" s="78"/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650</v>
      </c>
      <c r="AT156" s="207" t="s">
        <v>201</v>
      </c>
      <c r="AU156" s="207" t="s">
        <v>84</v>
      </c>
      <c r="AY156" s="13" t="s">
        <v>199</v>
      </c>
      <c r="BE156" s="208">
        <f t="shared" si="4"/>
        <v>0</v>
      </c>
      <c r="BF156" s="208">
        <f t="shared" si="5"/>
        <v>0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3" t="s">
        <v>84</v>
      </c>
      <c r="BK156" s="208">
        <f t="shared" si="9"/>
        <v>0</v>
      </c>
      <c r="BL156" s="13" t="s">
        <v>650</v>
      </c>
      <c r="BM156" s="207" t="s">
        <v>2657</v>
      </c>
    </row>
    <row r="157" spans="1:65" s="36" customFormat="1" ht="16.5" customHeight="1">
      <c r="A157" s="30"/>
      <c r="B157" s="31"/>
      <c r="C157" s="197" t="s">
        <v>435</v>
      </c>
      <c r="D157" s="197" t="s">
        <v>201</v>
      </c>
      <c r="E157" s="198" t="s">
        <v>2658</v>
      </c>
      <c r="F157" s="199" t="s">
        <v>2659</v>
      </c>
      <c r="G157" s="200" t="s">
        <v>2057</v>
      </c>
      <c r="H157" s="201">
        <v>16</v>
      </c>
      <c r="I157" s="2"/>
      <c r="J157" s="202">
        <f t="shared" si="0"/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 t="shared" si="4"/>
        <v>0</v>
      </c>
      <c r="BF157" s="208">
        <f t="shared" si="5"/>
        <v>0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3" t="s">
        <v>84</v>
      </c>
      <c r="BK157" s="208">
        <f t="shared" si="9"/>
        <v>0</v>
      </c>
      <c r="BL157" s="13" t="s">
        <v>650</v>
      </c>
      <c r="BM157" s="207" t="s">
        <v>2660</v>
      </c>
    </row>
    <row r="158" spans="1:65" s="36" customFormat="1" ht="16.5" customHeight="1">
      <c r="A158" s="30"/>
      <c r="B158" s="31"/>
      <c r="C158" s="197" t="s">
        <v>440</v>
      </c>
      <c r="D158" s="197" t="s">
        <v>201</v>
      </c>
      <c r="E158" s="198" t="s">
        <v>2661</v>
      </c>
      <c r="F158" s="199" t="s">
        <v>2662</v>
      </c>
      <c r="G158" s="200" t="s">
        <v>2057</v>
      </c>
      <c r="H158" s="201">
        <v>12</v>
      </c>
      <c r="I158" s="2"/>
      <c r="J158" s="202">
        <f t="shared" si="0"/>
        <v>0</v>
      </c>
      <c r="K158" s="199" t="s">
        <v>1</v>
      </c>
      <c r="L158" s="31"/>
      <c r="M158" s="203" t="s">
        <v>1</v>
      </c>
      <c r="N158" s="204" t="s">
        <v>41</v>
      </c>
      <c r="O158" s="78"/>
      <c r="P158" s="205">
        <f t="shared" si="1"/>
        <v>0</v>
      </c>
      <c r="Q158" s="205">
        <v>0</v>
      </c>
      <c r="R158" s="205">
        <f t="shared" si="2"/>
        <v>0</v>
      </c>
      <c r="S158" s="205">
        <v>0</v>
      </c>
      <c r="T158" s="206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207" t="s">
        <v>650</v>
      </c>
      <c r="AT158" s="207" t="s">
        <v>201</v>
      </c>
      <c r="AU158" s="207" t="s">
        <v>84</v>
      </c>
      <c r="AY158" s="13" t="s">
        <v>199</v>
      </c>
      <c r="BE158" s="208">
        <f t="shared" si="4"/>
        <v>0</v>
      </c>
      <c r="BF158" s="208">
        <f t="shared" si="5"/>
        <v>0</v>
      </c>
      <c r="BG158" s="208">
        <f t="shared" si="6"/>
        <v>0</v>
      </c>
      <c r="BH158" s="208">
        <f t="shared" si="7"/>
        <v>0</v>
      </c>
      <c r="BI158" s="208">
        <f t="shared" si="8"/>
        <v>0</v>
      </c>
      <c r="BJ158" s="13" t="s">
        <v>84</v>
      </c>
      <c r="BK158" s="208">
        <f t="shared" si="9"/>
        <v>0</v>
      </c>
      <c r="BL158" s="13" t="s">
        <v>650</v>
      </c>
      <c r="BM158" s="207" t="s">
        <v>2663</v>
      </c>
    </row>
    <row r="159" spans="1:65" s="36" customFormat="1" ht="16.5" customHeight="1">
      <c r="A159" s="30"/>
      <c r="B159" s="31"/>
      <c r="C159" s="197" t="s">
        <v>446</v>
      </c>
      <c r="D159" s="197" t="s">
        <v>201</v>
      </c>
      <c r="E159" s="198" t="s">
        <v>2664</v>
      </c>
      <c r="F159" s="199" t="s">
        <v>2665</v>
      </c>
      <c r="G159" s="200" t="s">
        <v>2057</v>
      </c>
      <c r="H159" s="201">
        <v>4</v>
      </c>
      <c r="I159" s="2"/>
      <c r="J159" s="202">
        <f t="shared" si="0"/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 t="shared" si="1"/>
        <v>0</v>
      </c>
      <c r="Q159" s="205">
        <v>0</v>
      </c>
      <c r="R159" s="205">
        <f t="shared" si="2"/>
        <v>0</v>
      </c>
      <c r="S159" s="205">
        <v>0</v>
      </c>
      <c r="T159" s="206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 t="shared" si="4"/>
        <v>0</v>
      </c>
      <c r="BF159" s="208">
        <f t="shared" si="5"/>
        <v>0</v>
      </c>
      <c r="BG159" s="208">
        <f t="shared" si="6"/>
        <v>0</v>
      </c>
      <c r="BH159" s="208">
        <f t="shared" si="7"/>
        <v>0</v>
      </c>
      <c r="BI159" s="208">
        <f t="shared" si="8"/>
        <v>0</v>
      </c>
      <c r="BJ159" s="13" t="s">
        <v>84</v>
      </c>
      <c r="BK159" s="208">
        <f t="shared" si="9"/>
        <v>0</v>
      </c>
      <c r="BL159" s="13" t="s">
        <v>650</v>
      </c>
      <c r="BM159" s="207" t="s">
        <v>2666</v>
      </c>
    </row>
    <row r="160" spans="1:65" s="36" customFormat="1" ht="16.5" customHeight="1">
      <c r="A160" s="30"/>
      <c r="B160" s="31"/>
      <c r="C160" s="197" t="s">
        <v>452</v>
      </c>
      <c r="D160" s="197" t="s">
        <v>201</v>
      </c>
      <c r="E160" s="198" t="s">
        <v>2667</v>
      </c>
      <c r="F160" s="199" t="s">
        <v>2668</v>
      </c>
      <c r="G160" s="200" t="s">
        <v>252</v>
      </c>
      <c r="H160" s="201">
        <v>4</v>
      </c>
      <c r="I160" s="2"/>
      <c r="J160" s="202">
        <f t="shared" si="0"/>
        <v>0</v>
      </c>
      <c r="K160" s="199" t="s">
        <v>1</v>
      </c>
      <c r="L160" s="31"/>
      <c r="M160" s="203" t="s">
        <v>1</v>
      </c>
      <c r="N160" s="204" t="s">
        <v>41</v>
      </c>
      <c r="O160" s="78"/>
      <c r="P160" s="205">
        <f t="shared" si="1"/>
        <v>0</v>
      </c>
      <c r="Q160" s="205">
        <v>0</v>
      </c>
      <c r="R160" s="205">
        <f t="shared" si="2"/>
        <v>0</v>
      </c>
      <c r="S160" s="205">
        <v>0</v>
      </c>
      <c r="T160" s="206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650</v>
      </c>
      <c r="AT160" s="207" t="s">
        <v>201</v>
      </c>
      <c r="AU160" s="207" t="s">
        <v>84</v>
      </c>
      <c r="AY160" s="13" t="s">
        <v>199</v>
      </c>
      <c r="BE160" s="208">
        <f t="shared" si="4"/>
        <v>0</v>
      </c>
      <c r="BF160" s="208">
        <f t="shared" si="5"/>
        <v>0</v>
      </c>
      <c r="BG160" s="208">
        <f t="shared" si="6"/>
        <v>0</v>
      </c>
      <c r="BH160" s="208">
        <f t="shared" si="7"/>
        <v>0</v>
      </c>
      <c r="BI160" s="208">
        <f t="shared" si="8"/>
        <v>0</v>
      </c>
      <c r="BJ160" s="13" t="s">
        <v>84</v>
      </c>
      <c r="BK160" s="208">
        <f t="shared" si="9"/>
        <v>0</v>
      </c>
      <c r="BL160" s="13" t="s">
        <v>650</v>
      </c>
      <c r="BM160" s="207" t="s">
        <v>2669</v>
      </c>
    </row>
    <row r="161" spans="1:65" s="36" customFormat="1" ht="16.5" customHeight="1">
      <c r="A161" s="30"/>
      <c r="B161" s="31"/>
      <c r="C161" s="197" t="s">
        <v>456</v>
      </c>
      <c r="D161" s="197" t="s">
        <v>201</v>
      </c>
      <c r="E161" s="198" t="s">
        <v>2670</v>
      </c>
      <c r="F161" s="199" t="s">
        <v>2671</v>
      </c>
      <c r="G161" s="200" t="s">
        <v>2057</v>
      </c>
      <c r="H161" s="201">
        <v>2</v>
      </c>
      <c r="I161" s="2"/>
      <c r="J161" s="202">
        <f t="shared" si="0"/>
        <v>0</v>
      </c>
      <c r="K161" s="199" t="s">
        <v>1</v>
      </c>
      <c r="L161" s="31"/>
      <c r="M161" s="203" t="s">
        <v>1</v>
      </c>
      <c r="N161" s="204" t="s">
        <v>41</v>
      </c>
      <c r="O161" s="78"/>
      <c r="P161" s="205">
        <f t="shared" si="1"/>
        <v>0</v>
      </c>
      <c r="Q161" s="205">
        <v>0</v>
      </c>
      <c r="R161" s="205">
        <f t="shared" si="2"/>
        <v>0</v>
      </c>
      <c r="S161" s="205">
        <v>0</v>
      </c>
      <c r="T161" s="206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650</v>
      </c>
      <c r="AT161" s="207" t="s">
        <v>201</v>
      </c>
      <c r="AU161" s="207" t="s">
        <v>84</v>
      </c>
      <c r="AY161" s="13" t="s">
        <v>199</v>
      </c>
      <c r="BE161" s="208">
        <f t="shared" si="4"/>
        <v>0</v>
      </c>
      <c r="BF161" s="208">
        <f t="shared" si="5"/>
        <v>0</v>
      </c>
      <c r="BG161" s="208">
        <f t="shared" si="6"/>
        <v>0</v>
      </c>
      <c r="BH161" s="208">
        <f t="shared" si="7"/>
        <v>0</v>
      </c>
      <c r="BI161" s="208">
        <f t="shared" si="8"/>
        <v>0</v>
      </c>
      <c r="BJ161" s="13" t="s">
        <v>84</v>
      </c>
      <c r="BK161" s="208">
        <f t="shared" si="9"/>
        <v>0</v>
      </c>
      <c r="BL161" s="13" t="s">
        <v>650</v>
      </c>
      <c r="BM161" s="207" t="s">
        <v>2672</v>
      </c>
    </row>
    <row r="162" spans="1:65" s="36" customFormat="1" ht="21.75" customHeight="1">
      <c r="A162" s="30"/>
      <c r="B162" s="31"/>
      <c r="C162" s="197" t="s">
        <v>461</v>
      </c>
      <c r="D162" s="197" t="s">
        <v>201</v>
      </c>
      <c r="E162" s="198" t="s">
        <v>2673</v>
      </c>
      <c r="F162" s="199" t="s">
        <v>2674</v>
      </c>
      <c r="G162" s="200" t="s">
        <v>252</v>
      </c>
      <c r="H162" s="201">
        <v>140</v>
      </c>
      <c r="I162" s="2"/>
      <c r="J162" s="202">
        <f t="shared" si="0"/>
        <v>0</v>
      </c>
      <c r="K162" s="199" t="s">
        <v>1</v>
      </c>
      <c r="L162" s="31"/>
      <c r="M162" s="203" t="s">
        <v>1</v>
      </c>
      <c r="N162" s="204" t="s">
        <v>41</v>
      </c>
      <c r="O162" s="78"/>
      <c r="P162" s="205">
        <f t="shared" si="1"/>
        <v>0</v>
      </c>
      <c r="Q162" s="205">
        <v>0</v>
      </c>
      <c r="R162" s="205">
        <f t="shared" si="2"/>
        <v>0</v>
      </c>
      <c r="S162" s="205">
        <v>0</v>
      </c>
      <c r="T162" s="206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7" t="s">
        <v>650</v>
      </c>
      <c r="AT162" s="207" t="s">
        <v>201</v>
      </c>
      <c r="AU162" s="207" t="s">
        <v>84</v>
      </c>
      <c r="AY162" s="13" t="s">
        <v>199</v>
      </c>
      <c r="BE162" s="208">
        <f t="shared" si="4"/>
        <v>0</v>
      </c>
      <c r="BF162" s="208">
        <f t="shared" si="5"/>
        <v>0</v>
      </c>
      <c r="BG162" s="208">
        <f t="shared" si="6"/>
        <v>0</v>
      </c>
      <c r="BH162" s="208">
        <f t="shared" si="7"/>
        <v>0</v>
      </c>
      <c r="BI162" s="208">
        <f t="shared" si="8"/>
        <v>0</v>
      </c>
      <c r="BJ162" s="13" t="s">
        <v>84</v>
      </c>
      <c r="BK162" s="208">
        <f t="shared" si="9"/>
        <v>0</v>
      </c>
      <c r="BL162" s="13" t="s">
        <v>650</v>
      </c>
      <c r="BM162" s="207" t="s">
        <v>2675</v>
      </c>
    </row>
    <row r="163" spans="1:65" s="36" customFormat="1" ht="21.75" customHeight="1">
      <c r="A163" s="30"/>
      <c r="B163" s="31"/>
      <c r="C163" s="197" t="s">
        <v>466</v>
      </c>
      <c r="D163" s="197" t="s">
        <v>201</v>
      </c>
      <c r="E163" s="198" t="s">
        <v>2676</v>
      </c>
      <c r="F163" s="199" t="s">
        <v>2677</v>
      </c>
      <c r="G163" s="200" t="s">
        <v>252</v>
      </c>
      <c r="H163" s="201">
        <v>90</v>
      </c>
      <c r="I163" s="2"/>
      <c r="J163" s="202">
        <f t="shared" si="0"/>
        <v>0</v>
      </c>
      <c r="K163" s="199" t="s">
        <v>1</v>
      </c>
      <c r="L163" s="31"/>
      <c r="M163" s="203" t="s">
        <v>1</v>
      </c>
      <c r="N163" s="204" t="s">
        <v>41</v>
      </c>
      <c r="O163" s="78"/>
      <c r="P163" s="205">
        <f t="shared" si="1"/>
        <v>0</v>
      </c>
      <c r="Q163" s="205">
        <v>0</v>
      </c>
      <c r="R163" s="205">
        <f t="shared" si="2"/>
        <v>0</v>
      </c>
      <c r="S163" s="205">
        <v>0</v>
      </c>
      <c r="T163" s="206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7" t="s">
        <v>650</v>
      </c>
      <c r="AT163" s="207" t="s">
        <v>201</v>
      </c>
      <c r="AU163" s="207" t="s">
        <v>84</v>
      </c>
      <c r="AY163" s="13" t="s">
        <v>199</v>
      </c>
      <c r="BE163" s="208">
        <f t="shared" si="4"/>
        <v>0</v>
      </c>
      <c r="BF163" s="208">
        <f t="shared" si="5"/>
        <v>0</v>
      </c>
      <c r="BG163" s="208">
        <f t="shared" si="6"/>
        <v>0</v>
      </c>
      <c r="BH163" s="208">
        <f t="shared" si="7"/>
        <v>0</v>
      </c>
      <c r="BI163" s="208">
        <f t="shared" si="8"/>
        <v>0</v>
      </c>
      <c r="BJ163" s="13" t="s">
        <v>84</v>
      </c>
      <c r="BK163" s="208">
        <f t="shared" si="9"/>
        <v>0</v>
      </c>
      <c r="BL163" s="13" t="s">
        <v>650</v>
      </c>
      <c r="BM163" s="207" t="s">
        <v>2678</v>
      </c>
    </row>
    <row r="164" spans="1:65" s="36" customFormat="1" ht="21.75" customHeight="1">
      <c r="A164" s="30"/>
      <c r="B164" s="31"/>
      <c r="C164" s="197" t="s">
        <v>471</v>
      </c>
      <c r="D164" s="197" t="s">
        <v>201</v>
      </c>
      <c r="E164" s="198" t="s">
        <v>2679</v>
      </c>
      <c r="F164" s="199" t="s">
        <v>2680</v>
      </c>
      <c r="G164" s="200" t="s">
        <v>252</v>
      </c>
      <c r="H164" s="201">
        <v>50</v>
      </c>
      <c r="I164" s="2"/>
      <c r="J164" s="202">
        <f t="shared" si="0"/>
        <v>0</v>
      </c>
      <c r="K164" s="199" t="s">
        <v>1</v>
      </c>
      <c r="L164" s="31"/>
      <c r="M164" s="203" t="s">
        <v>1</v>
      </c>
      <c r="N164" s="204" t="s">
        <v>41</v>
      </c>
      <c r="O164" s="78"/>
      <c r="P164" s="205">
        <f t="shared" si="1"/>
        <v>0</v>
      </c>
      <c r="Q164" s="205">
        <v>0</v>
      </c>
      <c r="R164" s="205">
        <f t="shared" si="2"/>
        <v>0</v>
      </c>
      <c r="S164" s="205">
        <v>0</v>
      </c>
      <c r="T164" s="206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207" t="s">
        <v>650</v>
      </c>
      <c r="AT164" s="207" t="s">
        <v>201</v>
      </c>
      <c r="AU164" s="207" t="s">
        <v>84</v>
      </c>
      <c r="AY164" s="13" t="s">
        <v>199</v>
      </c>
      <c r="BE164" s="208">
        <f t="shared" si="4"/>
        <v>0</v>
      </c>
      <c r="BF164" s="208">
        <f t="shared" si="5"/>
        <v>0</v>
      </c>
      <c r="BG164" s="208">
        <f t="shared" si="6"/>
        <v>0</v>
      </c>
      <c r="BH164" s="208">
        <f t="shared" si="7"/>
        <v>0</v>
      </c>
      <c r="BI164" s="208">
        <f t="shared" si="8"/>
        <v>0</v>
      </c>
      <c r="BJ164" s="13" t="s">
        <v>84</v>
      </c>
      <c r="BK164" s="208">
        <f t="shared" si="9"/>
        <v>0</v>
      </c>
      <c r="BL164" s="13" t="s">
        <v>650</v>
      </c>
      <c r="BM164" s="207" t="s">
        <v>2681</v>
      </c>
    </row>
    <row r="165" spans="2:63" s="184" customFormat="1" ht="25.9" customHeight="1">
      <c r="B165" s="185"/>
      <c r="D165" s="186" t="s">
        <v>75</v>
      </c>
      <c r="E165" s="187" t="s">
        <v>2068</v>
      </c>
      <c r="F165" s="187" t="s">
        <v>2162</v>
      </c>
      <c r="J165" s="188">
        <f>BK165</f>
        <v>0</v>
      </c>
      <c r="L165" s="185"/>
      <c r="M165" s="189"/>
      <c r="N165" s="190"/>
      <c r="O165" s="190"/>
      <c r="P165" s="191">
        <f>SUM(P166:P175)</f>
        <v>0</v>
      </c>
      <c r="Q165" s="190"/>
      <c r="R165" s="191">
        <f>SUM(R166:R175)</f>
        <v>0</v>
      </c>
      <c r="S165" s="190"/>
      <c r="T165" s="192">
        <f>SUM(T166:T175)</f>
        <v>0</v>
      </c>
      <c r="AR165" s="186" t="s">
        <v>84</v>
      </c>
      <c r="AT165" s="193" t="s">
        <v>75</v>
      </c>
      <c r="AU165" s="193" t="s">
        <v>76</v>
      </c>
      <c r="AY165" s="186" t="s">
        <v>199</v>
      </c>
      <c r="BK165" s="194">
        <f>SUM(BK166:BK175)</f>
        <v>0</v>
      </c>
    </row>
    <row r="166" spans="1:65" s="36" customFormat="1" ht="16.5" customHeight="1">
      <c r="A166" s="30"/>
      <c r="B166" s="31"/>
      <c r="C166" s="197" t="s">
        <v>476</v>
      </c>
      <c r="D166" s="197" t="s">
        <v>201</v>
      </c>
      <c r="E166" s="198" t="s">
        <v>2682</v>
      </c>
      <c r="F166" s="199" t="s">
        <v>2683</v>
      </c>
      <c r="G166" s="200" t="s">
        <v>2037</v>
      </c>
      <c r="H166" s="201">
        <v>40</v>
      </c>
      <c r="I166" s="2"/>
      <c r="J166" s="202">
        <f aca="true" t="shared" si="10" ref="J166:J175">ROUND(I166*H166,2)</f>
        <v>0</v>
      </c>
      <c r="K166" s="199" t="s">
        <v>1</v>
      </c>
      <c r="L166" s="31"/>
      <c r="M166" s="203" t="s">
        <v>1</v>
      </c>
      <c r="N166" s="204" t="s">
        <v>41</v>
      </c>
      <c r="O166" s="78"/>
      <c r="P166" s="205">
        <f aca="true" t="shared" si="11" ref="P166:P175">O166*H166</f>
        <v>0</v>
      </c>
      <c r="Q166" s="205">
        <v>0</v>
      </c>
      <c r="R166" s="205">
        <f aca="true" t="shared" si="12" ref="R166:R175">Q166*H166</f>
        <v>0</v>
      </c>
      <c r="S166" s="205">
        <v>0</v>
      </c>
      <c r="T166" s="206">
        <f aca="true" t="shared" si="13" ref="T166:T175"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207" t="s">
        <v>650</v>
      </c>
      <c r="AT166" s="207" t="s">
        <v>201</v>
      </c>
      <c r="AU166" s="207" t="s">
        <v>84</v>
      </c>
      <c r="AY166" s="13" t="s">
        <v>199</v>
      </c>
      <c r="BE166" s="208">
        <f aca="true" t="shared" si="14" ref="BE166:BE175">IF(N166="základní",J166,0)</f>
        <v>0</v>
      </c>
      <c r="BF166" s="208">
        <f aca="true" t="shared" si="15" ref="BF166:BF175">IF(N166="snížená",J166,0)</f>
        <v>0</v>
      </c>
      <c r="BG166" s="208">
        <f aca="true" t="shared" si="16" ref="BG166:BG175">IF(N166="zákl. přenesená",J166,0)</f>
        <v>0</v>
      </c>
      <c r="BH166" s="208">
        <f aca="true" t="shared" si="17" ref="BH166:BH175">IF(N166="sníž. přenesená",J166,0)</f>
        <v>0</v>
      </c>
      <c r="BI166" s="208">
        <f aca="true" t="shared" si="18" ref="BI166:BI175">IF(N166="nulová",J166,0)</f>
        <v>0</v>
      </c>
      <c r="BJ166" s="13" t="s">
        <v>84</v>
      </c>
      <c r="BK166" s="208">
        <f aca="true" t="shared" si="19" ref="BK166:BK175">ROUND(I166*H166,2)</f>
        <v>0</v>
      </c>
      <c r="BL166" s="13" t="s">
        <v>650</v>
      </c>
      <c r="BM166" s="207" t="s">
        <v>2684</v>
      </c>
    </row>
    <row r="167" spans="1:65" s="36" customFormat="1" ht="24.2" customHeight="1">
      <c r="A167" s="30"/>
      <c r="B167" s="31"/>
      <c r="C167" s="197" t="s">
        <v>480</v>
      </c>
      <c r="D167" s="197" t="s">
        <v>201</v>
      </c>
      <c r="E167" s="198" t="s">
        <v>2685</v>
      </c>
      <c r="F167" s="199" t="s">
        <v>2686</v>
      </c>
      <c r="G167" s="200" t="s">
        <v>2037</v>
      </c>
      <c r="H167" s="201">
        <v>12</v>
      </c>
      <c r="I167" s="2"/>
      <c r="J167" s="202">
        <f t="shared" si="10"/>
        <v>0</v>
      </c>
      <c r="K167" s="199" t="s">
        <v>1</v>
      </c>
      <c r="L167" s="31"/>
      <c r="M167" s="203" t="s">
        <v>1</v>
      </c>
      <c r="N167" s="204" t="s">
        <v>41</v>
      </c>
      <c r="O167" s="78"/>
      <c r="P167" s="205">
        <f t="shared" si="11"/>
        <v>0</v>
      </c>
      <c r="Q167" s="205">
        <v>0</v>
      </c>
      <c r="R167" s="205">
        <f t="shared" si="12"/>
        <v>0</v>
      </c>
      <c r="S167" s="205">
        <v>0</v>
      </c>
      <c r="T167" s="206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7" t="s">
        <v>650</v>
      </c>
      <c r="AT167" s="207" t="s">
        <v>201</v>
      </c>
      <c r="AU167" s="207" t="s">
        <v>84</v>
      </c>
      <c r="AY167" s="13" t="s">
        <v>199</v>
      </c>
      <c r="BE167" s="208">
        <f t="shared" si="14"/>
        <v>0</v>
      </c>
      <c r="BF167" s="208">
        <f t="shared" si="15"/>
        <v>0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3" t="s">
        <v>84</v>
      </c>
      <c r="BK167" s="208">
        <f t="shared" si="19"/>
        <v>0</v>
      </c>
      <c r="BL167" s="13" t="s">
        <v>650</v>
      </c>
      <c r="BM167" s="207" t="s">
        <v>2687</v>
      </c>
    </row>
    <row r="168" spans="1:65" s="36" customFormat="1" ht="24.2" customHeight="1">
      <c r="A168" s="30"/>
      <c r="B168" s="31"/>
      <c r="C168" s="197" t="s">
        <v>484</v>
      </c>
      <c r="D168" s="197" t="s">
        <v>201</v>
      </c>
      <c r="E168" s="198" t="s">
        <v>2688</v>
      </c>
      <c r="F168" s="199" t="s">
        <v>2689</v>
      </c>
      <c r="G168" s="200" t="s">
        <v>2037</v>
      </c>
      <c r="H168" s="201">
        <v>16</v>
      </c>
      <c r="I168" s="2"/>
      <c r="J168" s="202">
        <f t="shared" si="10"/>
        <v>0</v>
      </c>
      <c r="K168" s="199" t="s">
        <v>1</v>
      </c>
      <c r="L168" s="31"/>
      <c r="M168" s="203" t="s">
        <v>1</v>
      </c>
      <c r="N168" s="204" t="s">
        <v>41</v>
      </c>
      <c r="O168" s="78"/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07" t="s">
        <v>650</v>
      </c>
      <c r="AT168" s="207" t="s">
        <v>201</v>
      </c>
      <c r="AU168" s="207" t="s">
        <v>84</v>
      </c>
      <c r="AY168" s="13" t="s">
        <v>199</v>
      </c>
      <c r="BE168" s="208">
        <f t="shared" si="14"/>
        <v>0</v>
      </c>
      <c r="BF168" s="208">
        <f t="shared" si="15"/>
        <v>0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3" t="s">
        <v>84</v>
      </c>
      <c r="BK168" s="208">
        <f t="shared" si="19"/>
        <v>0</v>
      </c>
      <c r="BL168" s="13" t="s">
        <v>650</v>
      </c>
      <c r="BM168" s="207" t="s">
        <v>2690</v>
      </c>
    </row>
    <row r="169" spans="1:65" s="36" customFormat="1" ht="16.5" customHeight="1">
      <c r="A169" s="30"/>
      <c r="B169" s="31"/>
      <c r="C169" s="197" t="s">
        <v>492</v>
      </c>
      <c r="D169" s="197" t="s">
        <v>201</v>
      </c>
      <c r="E169" s="198" t="s">
        <v>2691</v>
      </c>
      <c r="F169" s="199" t="s">
        <v>2692</v>
      </c>
      <c r="G169" s="200" t="s">
        <v>233</v>
      </c>
      <c r="H169" s="201">
        <v>1.4</v>
      </c>
      <c r="I169" s="2"/>
      <c r="J169" s="202">
        <f t="shared" si="10"/>
        <v>0</v>
      </c>
      <c r="K169" s="199" t="s">
        <v>1</v>
      </c>
      <c r="L169" s="31"/>
      <c r="M169" s="203" t="s">
        <v>1</v>
      </c>
      <c r="N169" s="204" t="s">
        <v>41</v>
      </c>
      <c r="O169" s="78"/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6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650</v>
      </c>
      <c r="AT169" s="207" t="s">
        <v>201</v>
      </c>
      <c r="AU169" s="207" t="s">
        <v>84</v>
      </c>
      <c r="AY169" s="13" t="s">
        <v>199</v>
      </c>
      <c r="BE169" s="208">
        <f t="shared" si="14"/>
        <v>0</v>
      </c>
      <c r="BF169" s="208">
        <f t="shared" si="15"/>
        <v>0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3" t="s">
        <v>84</v>
      </c>
      <c r="BK169" s="208">
        <f t="shared" si="19"/>
        <v>0</v>
      </c>
      <c r="BL169" s="13" t="s">
        <v>650</v>
      </c>
      <c r="BM169" s="207" t="s">
        <v>2693</v>
      </c>
    </row>
    <row r="170" spans="1:65" s="36" customFormat="1" ht="16.5" customHeight="1">
      <c r="A170" s="30"/>
      <c r="B170" s="31"/>
      <c r="C170" s="197" t="s">
        <v>498</v>
      </c>
      <c r="D170" s="197" t="s">
        <v>201</v>
      </c>
      <c r="E170" s="198" t="s">
        <v>2694</v>
      </c>
      <c r="F170" s="199" t="s">
        <v>2695</v>
      </c>
      <c r="G170" s="200" t="s">
        <v>233</v>
      </c>
      <c r="H170" s="201">
        <v>1.4</v>
      </c>
      <c r="I170" s="2"/>
      <c r="J170" s="202">
        <f t="shared" si="10"/>
        <v>0</v>
      </c>
      <c r="K170" s="199" t="s">
        <v>1</v>
      </c>
      <c r="L170" s="31"/>
      <c r="M170" s="203" t="s">
        <v>1</v>
      </c>
      <c r="N170" s="204" t="s">
        <v>41</v>
      </c>
      <c r="O170" s="78"/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6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207" t="s">
        <v>650</v>
      </c>
      <c r="AT170" s="207" t="s">
        <v>201</v>
      </c>
      <c r="AU170" s="207" t="s">
        <v>84</v>
      </c>
      <c r="AY170" s="13" t="s">
        <v>199</v>
      </c>
      <c r="BE170" s="208">
        <f t="shared" si="14"/>
        <v>0</v>
      </c>
      <c r="BF170" s="208">
        <f t="shared" si="15"/>
        <v>0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3" t="s">
        <v>84</v>
      </c>
      <c r="BK170" s="208">
        <f t="shared" si="19"/>
        <v>0</v>
      </c>
      <c r="BL170" s="13" t="s">
        <v>650</v>
      </c>
      <c r="BM170" s="207" t="s">
        <v>2696</v>
      </c>
    </row>
    <row r="171" spans="1:65" s="36" customFormat="1" ht="16.5" customHeight="1">
      <c r="A171" s="30"/>
      <c r="B171" s="31"/>
      <c r="C171" s="197" t="s">
        <v>509</v>
      </c>
      <c r="D171" s="197" t="s">
        <v>201</v>
      </c>
      <c r="E171" s="198" t="s">
        <v>2697</v>
      </c>
      <c r="F171" s="199" t="s">
        <v>2698</v>
      </c>
      <c r="G171" s="200" t="s">
        <v>233</v>
      </c>
      <c r="H171" s="201">
        <v>1.4</v>
      </c>
      <c r="I171" s="2"/>
      <c r="J171" s="202">
        <f t="shared" si="10"/>
        <v>0</v>
      </c>
      <c r="K171" s="199" t="s">
        <v>1</v>
      </c>
      <c r="L171" s="31"/>
      <c r="M171" s="203" t="s">
        <v>1</v>
      </c>
      <c r="N171" s="204" t="s">
        <v>41</v>
      </c>
      <c r="O171" s="78"/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6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7" t="s">
        <v>650</v>
      </c>
      <c r="AT171" s="207" t="s">
        <v>201</v>
      </c>
      <c r="AU171" s="207" t="s">
        <v>84</v>
      </c>
      <c r="AY171" s="13" t="s">
        <v>199</v>
      </c>
      <c r="BE171" s="208">
        <f t="shared" si="14"/>
        <v>0</v>
      </c>
      <c r="BF171" s="208">
        <f t="shared" si="15"/>
        <v>0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3" t="s">
        <v>84</v>
      </c>
      <c r="BK171" s="208">
        <f t="shared" si="19"/>
        <v>0</v>
      </c>
      <c r="BL171" s="13" t="s">
        <v>650</v>
      </c>
      <c r="BM171" s="207" t="s">
        <v>2699</v>
      </c>
    </row>
    <row r="172" spans="1:65" s="36" customFormat="1" ht="16.5" customHeight="1">
      <c r="A172" s="30"/>
      <c r="B172" s="31"/>
      <c r="C172" s="197" t="s">
        <v>515</v>
      </c>
      <c r="D172" s="197" t="s">
        <v>201</v>
      </c>
      <c r="E172" s="198" t="s">
        <v>2700</v>
      </c>
      <c r="F172" s="199" t="s">
        <v>2701</v>
      </c>
      <c r="G172" s="200" t="s">
        <v>2702</v>
      </c>
      <c r="H172" s="201">
        <v>40</v>
      </c>
      <c r="I172" s="2"/>
      <c r="J172" s="202">
        <f t="shared" si="10"/>
        <v>0</v>
      </c>
      <c r="K172" s="199" t="s">
        <v>1</v>
      </c>
      <c r="L172" s="31"/>
      <c r="M172" s="203" t="s">
        <v>1</v>
      </c>
      <c r="N172" s="204" t="s">
        <v>41</v>
      </c>
      <c r="O172" s="78"/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6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207" t="s">
        <v>650</v>
      </c>
      <c r="AT172" s="207" t="s">
        <v>201</v>
      </c>
      <c r="AU172" s="207" t="s">
        <v>84</v>
      </c>
      <c r="AY172" s="13" t="s">
        <v>199</v>
      </c>
      <c r="BE172" s="208">
        <f t="shared" si="14"/>
        <v>0</v>
      </c>
      <c r="BF172" s="208">
        <f t="shared" si="15"/>
        <v>0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3" t="s">
        <v>84</v>
      </c>
      <c r="BK172" s="208">
        <f t="shared" si="19"/>
        <v>0</v>
      </c>
      <c r="BL172" s="13" t="s">
        <v>650</v>
      </c>
      <c r="BM172" s="207" t="s">
        <v>2703</v>
      </c>
    </row>
    <row r="173" spans="1:65" s="36" customFormat="1" ht="16.5" customHeight="1">
      <c r="A173" s="30"/>
      <c r="B173" s="31"/>
      <c r="C173" s="197" t="s">
        <v>522</v>
      </c>
      <c r="D173" s="197" t="s">
        <v>201</v>
      </c>
      <c r="E173" s="198" t="s">
        <v>2704</v>
      </c>
      <c r="F173" s="199" t="s">
        <v>2572</v>
      </c>
      <c r="G173" s="200" t="s">
        <v>2037</v>
      </c>
      <c r="H173" s="201">
        <v>12</v>
      </c>
      <c r="I173" s="2"/>
      <c r="J173" s="202">
        <f t="shared" si="10"/>
        <v>0</v>
      </c>
      <c r="K173" s="199" t="s">
        <v>1</v>
      </c>
      <c r="L173" s="31"/>
      <c r="M173" s="203" t="s">
        <v>1</v>
      </c>
      <c r="N173" s="204" t="s">
        <v>41</v>
      </c>
      <c r="O173" s="78"/>
      <c r="P173" s="205">
        <f t="shared" si="11"/>
        <v>0</v>
      </c>
      <c r="Q173" s="205">
        <v>0</v>
      </c>
      <c r="R173" s="205">
        <f t="shared" si="12"/>
        <v>0</v>
      </c>
      <c r="S173" s="205">
        <v>0</v>
      </c>
      <c r="T173" s="206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07" t="s">
        <v>650</v>
      </c>
      <c r="AT173" s="207" t="s">
        <v>201</v>
      </c>
      <c r="AU173" s="207" t="s">
        <v>84</v>
      </c>
      <c r="AY173" s="13" t="s">
        <v>199</v>
      </c>
      <c r="BE173" s="208">
        <f t="shared" si="14"/>
        <v>0</v>
      </c>
      <c r="BF173" s="208">
        <f t="shared" si="15"/>
        <v>0</v>
      </c>
      <c r="BG173" s="208">
        <f t="shared" si="16"/>
        <v>0</v>
      </c>
      <c r="BH173" s="208">
        <f t="shared" si="17"/>
        <v>0</v>
      </c>
      <c r="BI173" s="208">
        <f t="shared" si="18"/>
        <v>0</v>
      </c>
      <c r="BJ173" s="13" t="s">
        <v>84</v>
      </c>
      <c r="BK173" s="208">
        <f t="shared" si="19"/>
        <v>0</v>
      </c>
      <c r="BL173" s="13" t="s">
        <v>650</v>
      </c>
      <c r="BM173" s="207" t="s">
        <v>2705</v>
      </c>
    </row>
    <row r="174" spans="1:65" s="36" customFormat="1" ht="16.5" customHeight="1">
      <c r="A174" s="30"/>
      <c r="B174" s="31"/>
      <c r="C174" s="197" t="s">
        <v>526</v>
      </c>
      <c r="D174" s="197" t="s">
        <v>201</v>
      </c>
      <c r="E174" s="198" t="s">
        <v>2706</v>
      </c>
      <c r="F174" s="199" t="s">
        <v>2408</v>
      </c>
      <c r="G174" s="200" t="s">
        <v>2037</v>
      </c>
      <c r="H174" s="201">
        <v>16</v>
      </c>
      <c r="I174" s="2"/>
      <c r="J174" s="202">
        <f t="shared" si="10"/>
        <v>0</v>
      </c>
      <c r="K174" s="199" t="s">
        <v>1</v>
      </c>
      <c r="L174" s="31"/>
      <c r="M174" s="203" t="s">
        <v>1</v>
      </c>
      <c r="N174" s="204" t="s">
        <v>41</v>
      </c>
      <c r="O174" s="78"/>
      <c r="P174" s="205">
        <f t="shared" si="11"/>
        <v>0</v>
      </c>
      <c r="Q174" s="205">
        <v>0</v>
      </c>
      <c r="R174" s="205">
        <f t="shared" si="12"/>
        <v>0</v>
      </c>
      <c r="S174" s="205">
        <v>0</v>
      </c>
      <c r="T174" s="206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07" t="s">
        <v>650</v>
      </c>
      <c r="AT174" s="207" t="s">
        <v>201</v>
      </c>
      <c r="AU174" s="207" t="s">
        <v>84</v>
      </c>
      <c r="AY174" s="13" t="s">
        <v>199</v>
      </c>
      <c r="BE174" s="208">
        <f t="shared" si="14"/>
        <v>0</v>
      </c>
      <c r="BF174" s="208">
        <f t="shared" si="15"/>
        <v>0</v>
      </c>
      <c r="BG174" s="208">
        <f t="shared" si="16"/>
        <v>0</v>
      </c>
      <c r="BH174" s="208">
        <f t="shared" si="17"/>
        <v>0</v>
      </c>
      <c r="BI174" s="208">
        <f t="shared" si="18"/>
        <v>0</v>
      </c>
      <c r="BJ174" s="13" t="s">
        <v>84</v>
      </c>
      <c r="BK174" s="208">
        <f t="shared" si="19"/>
        <v>0</v>
      </c>
      <c r="BL174" s="13" t="s">
        <v>650</v>
      </c>
      <c r="BM174" s="207" t="s">
        <v>2707</v>
      </c>
    </row>
    <row r="175" spans="1:65" s="36" customFormat="1" ht="16.5" customHeight="1">
      <c r="A175" s="30"/>
      <c r="B175" s="31"/>
      <c r="C175" s="197" t="s">
        <v>532</v>
      </c>
      <c r="D175" s="197" t="s">
        <v>201</v>
      </c>
      <c r="E175" s="198" t="s">
        <v>2708</v>
      </c>
      <c r="F175" s="199" t="s">
        <v>2709</v>
      </c>
      <c r="G175" s="200" t="s">
        <v>2037</v>
      </c>
      <c r="H175" s="201">
        <v>12</v>
      </c>
      <c r="I175" s="2"/>
      <c r="J175" s="202">
        <f t="shared" si="10"/>
        <v>0</v>
      </c>
      <c r="K175" s="199" t="s">
        <v>1</v>
      </c>
      <c r="L175" s="31"/>
      <c r="M175" s="203" t="s">
        <v>1</v>
      </c>
      <c r="N175" s="204" t="s">
        <v>41</v>
      </c>
      <c r="O175" s="78"/>
      <c r="P175" s="205">
        <f t="shared" si="11"/>
        <v>0</v>
      </c>
      <c r="Q175" s="205">
        <v>0</v>
      </c>
      <c r="R175" s="205">
        <f t="shared" si="12"/>
        <v>0</v>
      </c>
      <c r="S175" s="205">
        <v>0</v>
      </c>
      <c r="T175" s="206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207" t="s">
        <v>650</v>
      </c>
      <c r="AT175" s="207" t="s">
        <v>201</v>
      </c>
      <c r="AU175" s="207" t="s">
        <v>84</v>
      </c>
      <c r="AY175" s="13" t="s">
        <v>199</v>
      </c>
      <c r="BE175" s="208">
        <f t="shared" si="14"/>
        <v>0</v>
      </c>
      <c r="BF175" s="208">
        <f t="shared" si="15"/>
        <v>0</v>
      </c>
      <c r="BG175" s="208">
        <f t="shared" si="16"/>
        <v>0</v>
      </c>
      <c r="BH175" s="208">
        <f t="shared" si="17"/>
        <v>0</v>
      </c>
      <c r="BI175" s="208">
        <f t="shared" si="18"/>
        <v>0</v>
      </c>
      <c r="BJ175" s="13" t="s">
        <v>84</v>
      </c>
      <c r="BK175" s="208">
        <f t="shared" si="19"/>
        <v>0</v>
      </c>
      <c r="BL175" s="13" t="s">
        <v>650</v>
      </c>
      <c r="BM175" s="207" t="s">
        <v>2710</v>
      </c>
    </row>
    <row r="176" spans="2:63" s="184" customFormat="1" ht="25.9" customHeight="1">
      <c r="B176" s="185"/>
      <c r="D176" s="186" t="s">
        <v>75</v>
      </c>
      <c r="E176" s="187" t="s">
        <v>297</v>
      </c>
      <c r="F176" s="187" t="s">
        <v>297</v>
      </c>
      <c r="J176" s="188">
        <f>BK176</f>
        <v>0</v>
      </c>
      <c r="L176" s="185"/>
      <c r="M176" s="189"/>
      <c r="N176" s="190"/>
      <c r="O176" s="190"/>
      <c r="P176" s="191">
        <f>P177</f>
        <v>0</v>
      </c>
      <c r="Q176" s="190"/>
      <c r="R176" s="191">
        <f>R177</f>
        <v>0</v>
      </c>
      <c r="S176" s="190"/>
      <c r="T176" s="192">
        <f>T177</f>
        <v>0</v>
      </c>
      <c r="AR176" s="186" t="s">
        <v>114</v>
      </c>
      <c r="AT176" s="193" t="s">
        <v>75</v>
      </c>
      <c r="AU176" s="193" t="s">
        <v>76</v>
      </c>
      <c r="AY176" s="186" t="s">
        <v>199</v>
      </c>
      <c r="BK176" s="194">
        <f>BK177</f>
        <v>0</v>
      </c>
    </row>
    <row r="177" spans="2:63" s="184" customFormat="1" ht="22.9" customHeight="1">
      <c r="B177" s="185"/>
      <c r="D177" s="186" t="s">
        <v>75</v>
      </c>
      <c r="E177" s="195" t="s">
        <v>2115</v>
      </c>
      <c r="F177" s="195" t="s">
        <v>2162</v>
      </c>
      <c r="J177" s="196">
        <f>BK177</f>
        <v>0</v>
      </c>
      <c r="L177" s="185"/>
      <c r="M177" s="189"/>
      <c r="N177" s="190"/>
      <c r="O177" s="190"/>
      <c r="P177" s="191">
        <f>SUM(P178:P179)</f>
        <v>0</v>
      </c>
      <c r="Q177" s="190"/>
      <c r="R177" s="191">
        <f>SUM(R178:R179)</f>
        <v>0</v>
      </c>
      <c r="S177" s="190"/>
      <c r="T177" s="192">
        <f>SUM(T178:T179)</f>
        <v>0</v>
      </c>
      <c r="AR177" s="186" t="s">
        <v>114</v>
      </c>
      <c r="AT177" s="193" t="s">
        <v>75</v>
      </c>
      <c r="AU177" s="193" t="s">
        <v>84</v>
      </c>
      <c r="AY177" s="186" t="s">
        <v>199</v>
      </c>
      <c r="BK177" s="194">
        <f>SUM(BK178:BK179)</f>
        <v>0</v>
      </c>
    </row>
    <row r="178" spans="1:65" s="36" customFormat="1" ht="16.5" customHeight="1">
      <c r="A178" s="30"/>
      <c r="B178" s="31"/>
      <c r="C178" s="197" t="s">
        <v>539</v>
      </c>
      <c r="D178" s="197" t="s">
        <v>201</v>
      </c>
      <c r="E178" s="198" t="s">
        <v>84</v>
      </c>
      <c r="F178" s="199" t="s">
        <v>2422</v>
      </c>
      <c r="G178" s="200" t="s">
        <v>749</v>
      </c>
      <c r="H178" s="4"/>
      <c r="I178" s="2"/>
      <c r="J178" s="202">
        <f>ROUND(I178*H178,2)</f>
        <v>0</v>
      </c>
      <c r="K178" s="199" t="s">
        <v>1</v>
      </c>
      <c r="L178" s="31"/>
      <c r="M178" s="203" t="s">
        <v>1</v>
      </c>
      <c r="N178" s="204" t="s">
        <v>41</v>
      </c>
      <c r="O178" s="78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07" t="s">
        <v>650</v>
      </c>
      <c r="AT178" s="207" t="s">
        <v>201</v>
      </c>
      <c r="AU178" s="207" t="s">
        <v>86</v>
      </c>
      <c r="AY178" s="13" t="s">
        <v>199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3" t="s">
        <v>84</v>
      </c>
      <c r="BK178" s="208">
        <f>ROUND(I178*H178,2)</f>
        <v>0</v>
      </c>
      <c r="BL178" s="13" t="s">
        <v>650</v>
      </c>
      <c r="BM178" s="207" t="s">
        <v>2711</v>
      </c>
    </row>
    <row r="179" spans="1:65" s="36" customFormat="1" ht="16.5" customHeight="1">
      <c r="A179" s="30"/>
      <c r="B179" s="31"/>
      <c r="C179" s="197" t="s">
        <v>546</v>
      </c>
      <c r="D179" s="197" t="s">
        <v>201</v>
      </c>
      <c r="E179" s="198" t="s">
        <v>86</v>
      </c>
      <c r="F179" s="199" t="s">
        <v>2424</v>
      </c>
      <c r="G179" s="200" t="s">
        <v>749</v>
      </c>
      <c r="H179" s="4"/>
      <c r="I179" s="2"/>
      <c r="J179" s="202">
        <f>ROUND(I179*H179,2)</f>
        <v>0</v>
      </c>
      <c r="K179" s="199" t="s">
        <v>1</v>
      </c>
      <c r="L179" s="31"/>
      <c r="M179" s="257" t="s">
        <v>1</v>
      </c>
      <c r="N179" s="258" t="s">
        <v>41</v>
      </c>
      <c r="O179" s="259"/>
      <c r="P179" s="260">
        <f>O179*H179</f>
        <v>0</v>
      </c>
      <c r="Q179" s="260">
        <v>0</v>
      </c>
      <c r="R179" s="260">
        <f>Q179*H179</f>
        <v>0</v>
      </c>
      <c r="S179" s="260">
        <v>0</v>
      </c>
      <c r="T179" s="261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207" t="s">
        <v>650</v>
      </c>
      <c r="AT179" s="207" t="s">
        <v>201</v>
      </c>
      <c r="AU179" s="207" t="s">
        <v>86</v>
      </c>
      <c r="AY179" s="13" t="s">
        <v>199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3" t="s">
        <v>84</v>
      </c>
      <c r="BK179" s="208">
        <f>ROUND(I179*H179,2)</f>
        <v>0</v>
      </c>
      <c r="BL179" s="13" t="s">
        <v>650</v>
      </c>
      <c r="BM179" s="207" t="s">
        <v>2712</v>
      </c>
    </row>
    <row r="180" spans="1:31" s="36" customFormat="1" ht="6.95" customHeight="1">
      <c r="A180" s="30"/>
      <c r="B180" s="57"/>
      <c r="C180" s="58"/>
      <c r="D180" s="58"/>
      <c r="E180" s="58"/>
      <c r="F180" s="58"/>
      <c r="G180" s="58"/>
      <c r="H180" s="58"/>
      <c r="I180" s="58"/>
      <c r="J180" s="58"/>
      <c r="K180" s="58"/>
      <c r="L180" s="31"/>
      <c r="M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</sheetData>
  <sheetProtection algorithmName="SHA-512" hashValue="Fxzh4MCXsI0CU49dUdlwa72Gft9fivbRnvyU9nDrvfEHq+8X+QE9VFQ79pScCJ/fPkZRDDyADf2qAZYLV5Hjkg==" saltValue="Qb4u5fkjN9DCrW3bbEIFlA==" spinCount="100000" sheet="1" objects="1" scenarios="1" selectLockedCells="1"/>
  <autoFilter ref="C127:K179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>
      <selection activeCell="J22" sqref="J22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132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2713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2714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ROUND(J129,2)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ROUND((SUM(BE129:BE203)),2)</f>
        <v>0</v>
      </c>
      <c r="G37" s="30"/>
      <c r="H37" s="30"/>
      <c r="I37" s="151">
        <v>0.21</v>
      </c>
      <c r="J37" s="150">
        <f>ROUND(((SUM(BE129:BE203))*I37),2)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ROUND((SUM(BF129:BF203)),2)</f>
        <v>0</v>
      </c>
      <c r="G38" s="30"/>
      <c r="H38" s="30"/>
      <c r="I38" s="151">
        <v>0.12</v>
      </c>
      <c r="J38" s="150">
        <f>ROUND(((SUM(BF129:BF203))*I38),2)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ROUND((SUM(BG129:BG203)),2)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ROUND((SUM(BH129:BH203)),2)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ROUND((SUM(BI129:BI203)),2)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2713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251 - EPS Elektrická požární signalizace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J129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2715</v>
      </c>
      <c r="E101" s="167"/>
      <c r="F101" s="167"/>
      <c r="G101" s="167"/>
      <c r="H101" s="167"/>
      <c r="I101" s="167"/>
      <c r="J101" s="168">
        <f>J130</f>
        <v>0</v>
      </c>
      <c r="L101" s="164"/>
    </row>
    <row r="102" spans="2:12" s="165" customFormat="1" ht="24.95" customHeight="1">
      <c r="B102" s="164"/>
      <c r="D102" s="166" t="s">
        <v>2716</v>
      </c>
      <c r="E102" s="167"/>
      <c r="F102" s="167"/>
      <c r="G102" s="167"/>
      <c r="H102" s="167"/>
      <c r="I102" s="167"/>
      <c r="J102" s="168">
        <f>J158</f>
        <v>0</v>
      </c>
      <c r="L102" s="164"/>
    </row>
    <row r="103" spans="2:12" s="165" customFormat="1" ht="24.95" customHeight="1">
      <c r="B103" s="164"/>
      <c r="D103" s="166" t="s">
        <v>2191</v>
      </c>
      <c r="E103" s="167"/>
      <c r="F103" s="167"/>
      <c r="G103" s="167"/>
      <c r="H103" s="167"/>
      <c r="I103" s="167"/>
      <c r="J103" s="168">
        <f>J170</f>
        <v>0</v>
      </c>
      <c r="L103" s="164"/>
    </row>
    <row r="104" spans="2:12" s="165" customFormat="1" ht="24.95" customHeight="1">
      <c r="B104" s="164"/>
      <c r="D104" s="166" t="s">
        <v>2717</v>
      </c>
      <c r="E104" s="167"/>
      <c r="F104" s="167"/>
      <c r="G104" s="167"/>
      <c r="H104" s="167"/>
      <c r="I104" s="167"/>
      <c r="J104" s="168">
        <f>J186</f>
        <v>0</v>
      </c>
      <c r="L104" s="164"/>
    </row>
    <row r="105" spans="2:12" s="165" customFormat="1" ht="24.95" customHeight="1">
      <c r="B105" s="164"/>
      <c r="D105" s="166" t="s">
        <v>2718</v>
      </c>
      <c r="E105" s="167"/>
      <c r="F105" s="167"/>
      <c r="G105" s="167"/>
      <c r="H105" s="167"/>
      <c r="I105" s="167"/>
      <c r="J105" s="168">
        <f>J192</f>
        <v>0</v>
      </c>
      <c r="L105" s="164"/>
    </row>
    <row r="106" spans="1:31" s="36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36" customFormat="1" ht="6.95" customHeight="1">
      <c r="A107" s="30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36" customFormat="1" ht="6.95" customHeight="1">
      <c r="A111" s="30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24.95" customHeight="1">
      <c r="A112" s="30"/>
      <c r="B112" s="31"/>
      <c r="C112" s="17" t="s">
        <v>184</v>
      </c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2" customHeight="1">
      <c r="A114" s="30"/>
      <c r="B114" s="31"/>
      <c r="C114" s="26" t="s">
        <v>16</v>
      </c>
      <c r="D114" s="30"/>
      <c r="E114" s="30"/>
      <c r="F114" s="30"/>
      <c r="G114" s="30"/>
      <c r="H114" s="30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6" customFormat="1" ht="16.5" customHeight="1">
      <c r="A115" s="30"/>
      <c r="B115" s="31"/>
      <c r="C115" s="30"/>
      <c r="D115" s="30"/>
      <c r="E115" s="138" t="str">
        <f>E7</f>
        <v>Dům sociálních služeb-stavební úpravy 1.NP</v>
      </c>
      <c r="F115" s="139"/>
      <c r="G115" s="139"/>
      <c r="H115" s="139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2:12" ht="12" customHeight="1">
      <c r="B116" s="16"/>
      <c r="C116" s="26" t="s">
        <v>158</v>
      </c>
      <c r="L116" s="16"/>
    </row>
    <row r="117" spans="2:12" ht="16.5" customHeight="1">
      <c r="B117" s="16"/>
      <c r="E117" s="138" t="s">
        <v>2365</v>
      </c>
      <c r="F117" s="12"/>
      <c r="G117" s="12"/>
      <c r="H117" s="12"/>
      <c r="L117" s="16"/>
    </row>
    <row r="118" spans="2:12" ht="12" customHeight="1">
      <c r="B118" s="16"/>
      <c r="C118" s="26" t="s">
        <v>2041</v>
      </c>
      <c r="L118" s="16"/>
    </row>
    <row r="119" spans="1:31" s="36" customFormat="1" ht="16.5" customHeight="1">
      <c r="A119" s="30"/>
      <c r="B119" s="31"/>
      <c r="C119" s="30"/>
      <c r="D119" s="30"/>
      <c r="E119" s="262" t="s">
        <v>2713</v>
      </c>
      <c r="F119" s="140"/>
      <c r="G119" s="140"/>
      <c r="H119" s="14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2" customHeight="1">
      <c r="A120" s="30"/>
      <c r="B120" s="31"/>
      <c r="C120" s="26" t="s">
        <v>2367</v>
      </c>
      <c r="D120" s="30"/>
      <c r="E120" s="30"/>
      <c r="F120" s="30"/>
      <c r="G120" s="30"/>
      <c r="H120" s="3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6.5" customHeight="1">
      <c r="A121" s="30"/>
      <c r="B121" s="31"/>
      <c r="C121" s="30"/>
      <c r="D121" s="30"/>
      <c r="E121" s="66" t="str">
        <f>E13</f>
        <v>251 - EPS Elektrická požární signalizace</v>
      </c>
      <c r="F121" s="140"/>
      <c r="G121" s="140"/>
      <c r="H121" s="14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12" customHeight="1">
      <c r="A123" s="30"/>
      <c r="B123" s="31"/>
      <c r="C123" s="26" t="s">
        <v>20</v>
      </c>
      <c r="D123" s="30"/>
      <c r="E123" s="30"/>
      <c r="F123" s="27" t="str">
        <f>F16</f>
        <v>Valašské Meziříčí</v>
      </c>
      <c r="G123" s="30"/>
      <c r="H123" s="30"/>
      <c r="I123" s="26" t="s">
        <v>22</v>
      </c>
      <c r="J123" s="141" t="str">
        <f>IF(J16="","",J16)</f>
        <v>2. 11. 2023</v>
      </c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24</v>
      </c>
      <c r="D125" s="30"/>
      <c r="E125" s="30"/>
      <c r="F125" s="27" t="str">
        <f>E19</f>
        <v>Město Valašské Meziříčí</v>
      </c>
      <c r="G125" s="30"/>
      <c r="H125" s="30"/>
      <c r="I125" s="26" t="s">
        <v>30</v>
      </c>
      <c r="J125" s="160" t="str">
        <f>E25</f>
        <v>BP projekt,s.r.o.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5.2" customHeight="1">
      <c r="A126" s="30"/>
      <c r="B126" s="31"/>
      <c r="C126" s="26" t="s">
        <v>28</v>
      </c>
      <c r="D126" s="30"/>
      <c r="E126" s="30"/>
      <c r="F126" s="27" t="str">
        <f>IF(E22="","",E22)</f>
        <v>Vyplň údaj</v>
      </c>
      <c r="G126" s="30"/>
      <c r="H126" s="30"/>
      <c r="I126" s="26" t="s">
        <v>33</v>
      </c>
      <c r="J126" s="160" t="str">
        <f>E28</f>
        <v>Fajfrová Irena</v>
      </c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36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5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79" customFormat="1" ht="29.25" customHeight="1">
      <c r="A128" s="173"/>
      <c r="B128" s="174"/>
      <c r="C128" s="175" t="s">
        <v>185</v>
      </c>
      <c r="D128" s="176" t="s">
        <v>61</v>
      </c>
      <c r="E128" s="176" t="s">
        <v>57</v>
      </c>
      <c r="F128" s="176" t="s">
        <v>58</v>
      </c>
      <c r="G128" s="176" t="s">
        <v>186</v>
      </c>
      <c r="H128" s="176" t="s">
        <v>187</v>
      </c>
      <c r="I128" s="176" t="s">
        <v>188</v>
      </c>
      <c r="J128" s="176" t="s">
        <v>162</v>
      </c>
      <c r="K128" s="177" t="s">
        <v>189</v>
      </c>
      <c r="L128" s="178"/>
      <c r="M128" s="87" t="s">
        <v>1</v>
      </c>
      <c r="N128" s="88" t="s">
        <v>40</v>
      </c>
      <c r="O128" s="88" t="s">
        <v>190</v>
      </c>
      <c r="P128" s="88" t="s">
        <v>191</v>
      </c>
      <c r="Q128" s="88" t="s">
        <v>192</v>
      </c>
      <c r="R128" s="88" t="s">
        <v>193</v>
      </c>
      <c r="S128" s="88" t="s">
        <v>194</v>
      </c>
      <c r="T128" s="89" t="s">
        <v>195</v>
      </c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</row>
    <row r="129" spans="1:63" s="36" customFormat="1" ht="22.9" customHeight="1">
      <c r="A129" s="30"/>
      <c r="B129" s="31"/>
      <c r="C129" s="95" t="s">
        <v>196</v>
      </c>
      <c r="D129" s="30"/>
      <c r="E129" s="30"/>
      <c r="F129" s="30"/>
      <c r="G129" s="30"/>
      <c r="H129" s="30"/>
      <c r="I129" s="30"/>
      <c r="J129" s="180">
        <f>BK129</f>
        <v>0</v>
      </c>
      <c r="K129" s="30"/>
      <c r="L129" s="31"/>
      <c r="M129" s="90"/>
      <c r="N129" s="74"/>
      <c r="O129" s="91"/>
      <c r="P129" s="181">
        <f>P130+P158+P170+P186+P192</f>
        <v>0</v>
      </c>
      <c r="Q129" s="91"/>
      <c r="R129" s="181">
        <f>R130+R158+R170+R186+R192</f>
        <v>0</v>
      </c>
      <c r="S129" s="91"/>
      <c r="T129" s="182">
        <f>T130+T158+T170+T186+T192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3" t="s">
        <v>75</v>
      </c>
      <c r="AU129" s="13" t="s">
        <v>164</v>
      </c>
      <c r="BK129" s="183">
        <f>BK130+BK158+BK170+BK186+BK192</f>
        <v>0</v>
      </c>
    </row>
    <row r="130" spans="2:63" s="184" customFormat="1" ht="25.9" customHeight="1">
      <c r="B130" s="185"/>
      <c r="D130" s="186" t="s">
        <v>75</v>
      </c>
      <c r="E130" s="187" t="s">
        <v>2047</v>
      </c>
      <c r="F130" s="187" t="s">
        <v>2719</v>
      </c>
      <c r="J130" s="188">
        <f>BK130</f>
        <v>0</v>
      </c>
      <c r="L130" s="185"/>
      <c r="M130" s="189"/>
      <c r="N130" s="190"/>
      <c r="O130" s="190"/>
      <c r="P130" s="191">
        <f>SUM(P131:P157)</f>
        <v>0</v>
      </c>
      <c r="Q130" s="190"/>
      <c r="R130" s="191">
        <f>SUM(R131:R157)</f>
        <v>0</v>
      </c>
      <c r="S130" s="190"/>
      <c r="T130" s="192">
        <f>SUM(T131:T157)</f>
        <v>0</v>
      </c>
      <c r="AR130" s="186" t="s">
        <v>84</v>
      </c>
      <c r="AT130" s="193" t="s">
        <v>75</v>
      </c>
      <c r="AU130" s="193" t="s">
        <v>76</v>
      </c>
      <c r="AY130" s="186" t="s">
        <v>199</v>
      </c>
      <c r="BK130" s="194">
        <f>SUM(BK131:BK157)</f>
        <v>0</v>
      </c>
    </row>
    <row r="131" spans="1:65" s="36" customFormat="1" ht="24.2" customHeight="1">
      <c r="A131" s="30"/>
      <c r="B131" s="31"/>
      <c r="C131" s="197" t="s">
        <v>84</v>
      </c>
      <c r="D131" s="197" t="s">
        <v>201</v>
      </c>
      <c r="E131" s="198" t="s">
        <v>2720</v>
      </c>
      <c r="F131" s="199" t="s">
        <v>2721</v>
      </c>
      <c r="G131" s="200" t="s">
        <v>2057</v>
      </c>
      <c r="H131" s="201">
        <v>1</v>
      </c>
      <c r="I131" s="2"/>
      <c r="J131" s="202">
        <f aca="true" t="shared" si="0" ref="J131:J157">ROUND(I131*H131,2)</f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aca="true" t="shared" si="1" ref="P131:P157">O131*H131</f>
        <v>0</v>
      </c>
      <c r="Q131" s="205">
        <v>0</v>
      </c>
      <c r="R131" s="205">
        <f aca="true" t="shared" si="2" ref="R131:R157">Q131*H131</f>
        <v>0</v>
      </c>
      <c r="S131" s="205">
        <v>0</v>
      </c>
      <c r="T131" s="206">
        <f aca="true" t="shared" si="3" ref="T131:T157"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aca="true" t="shared" si="4" ref="BE131:BE157">IF(N131="základní",J131,0)</f>
        <v>0</v>
      </c>
      <c r="BF131" s="208">
        <f aca="true" t="shared" si="5" ref="BF131:BF157">IF(N131="snížená",J131,0)</f>
        <v>0</v>
      </c>
      <c r="BG131" s="208">
        <f aca="true" t="shared" si="6" ref="BG131:BG157">IF(N131="zákl. přenesená",J131,0)</f>
        <v>0</v>
      </c>
      <c r="BH131" s="208">
        <f aca="true" t="shared" si="7" ref="BH131:BH157">IF(N131="sníž. přenesená",J131,0)</f>
        <v>0</v>
      </c>
      <c r="BI131" s="208">
        <f aca="true" t="shared" si="8" ref="BI131:BI157">IF(N131="nulová",J131,0)</f>
        <v>0</v>
      </c>
      <c r="BJ131" s="13" t="s">
        <v>84</v>
      </c>
      <c r="BK131" s="208">
        <f aca="true" t="shared" si="9" ref="BK131:BK157">ROUND(I131*H131,2)</f>
        <v>0</v>
      </c>
      <c r="BL131" s="13" t="s">
        <v>650</v>
      </c>
      <c r="BM131" s="207" t="s">
        <v>2722</v>
      </c>
    </row>
    <row r="132" spans="1:65" s="36" customFormat="1" ht="16.5" customHeight="1">
      <c r="A132" s="30"/>
      <c r="B132" s="31"/>
      <c r="C132" s="197" t="s">
        <v>86</v>
      </c>
      <c r="D132" s="197" t="s">
        <v>201</v>
      </c>
      <c r="E132" s="198" t="s">
        <v>2723</v>
      </c>
      <c r="F132" s="199" t="s">
        <v>2724</v>
      </c>
      <c r="G132" s="200" t="s">
        <v>2057</v>
      </c>
      <c r="H132" s="201">
        <v>2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2725</v>
      </c>
    </row>
    <row r="133" spans="1:65" s="36" customFormat="1" ht="24.2" customHeight="1">
      <c r="A133" s="30"/>
      <c r="B133" s="31"/>
      <c r="C133" s="197" t="s">
        <v>114</v>
      </c>
      <c r="D133" s="197" t="s">
        <v>201</v>
      </c>
      <c r="E133" s="198" t="s">
        <v>2726</v>
      </c>
      <c r="F133" s="199" t="s">
        <v>2727</v>
      </c>
      <c r="G133" s="200" t="s">
        <v>2057</v>
      </c>
      <c r="H133" s="201">
        <v>1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2728</v>
      </c>
    </row>
    <row r="134" spans="1:65" s="36" customFormat="1" ht="16.5" customHeight="1">
      <c r="A134" s="30"/>
      <c r="B134" s="31"/>
      <c r="C134" s="197" t="s">
        <v>206</v>
      </c>
      <c r="D134" s="197" t="s">
        <v>201</v>
      </c>
      <c r="E134" s="198" t="s">
        <v>2729</v>
      </c>
      <c r="F134" s="199" t="s">
        <v>2730</v>
      </c>
      <c r="G134" s="200" t="s">
        <v>2057</v>
      </c>
      <c r="H134" s="201">
        <v>1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2731</v>
      </c>
    </row>
    <row r="135" spans="1:65" s="36" customFormat="1" ht="16.5" customHeight="1">
      <c r="A135" s="30"/>
      <c r="B135" s="31"/>
      <c r="C135" s="197" t="s">
        <v>242</v>
      </c>
      <c r="D135" s="197" t="s">
        <v>201</v>
      </c>
      <c r="E135" s="198" t="s">
        <v>2732</v>
      </c>
      <c r="F135" s="199" t="s">
        <v>2733</v>
      </c>
      <c r="G135" s="200" t="s">
        <v>2057</v>
      </c>
      <c r="H135" s="201">
        <v>1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2734</v>
      </c>
    </row>
    <row r="136" spans="1:65" s="36" customFormat="1" ht="16.5" customHeight="1">
      <c r="A136" s="30"/>
      <c r="B136" s="31"/>
      <c r="C136" s="197" t="s">
        <v>249</v>
      </c>
      <c r="D136" s="197" t="s">
        <v>201</v>
      </c>
      <c r="E136" s="198" t="s">
        <v>2735</v>
      </c>
      <c r="F136" s="199" t="s">
        <v>2736</v>
      </c>
      <c r="G136" s="200" t="s">
        <v>2057</v>
      </c>
      <c r="H136" s="201">
        <v>2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2737</v>
      </c>
    </row>
    <row r="137" spans="1:65" s="36" customFormat="1" ht="24.2" customHeight="1">
      <c r="A137" s="30"/>
      <c r="B137" s="31"/>
      <c r="C137" s="197" t="s">
        <v>257</v>
      </c>
      <c r="D137" s="197" t="s">
        <v>201</v>
      </c>
      <c r="E137" s="198" t="s">
        <v>2738</v>
      </c>
      <c r="F137" s="199" t="s">
        <v>2739</v>
      </c>
      <c r="G137" s="200" t="s">
        <v>2057</v>
      </c>
      <c r="H137" s="201">
        <v>2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2740</v>
      </c>
    </row>
    <row r="138" spans="1:65" s="36" customFormat="1" ht="16.5" customHeight="1">
      <c r="A138" s="30"/>
      <c r="B138" s="31"/>
      <c r="C138" s="197" t="s">
        <v>267</v>
      </c>
      <c r="D138" s="197" t="s">
        <v>201</v>
      </c>
      <c r="E138" s="198" t="s">
        <v>2741</v>
      </c>
      <c r="F138" s="199" t="s">
        <v>2742</v>
      </c>
      <c r="G138" s="200" t="s">
        <v>2057</v>
      </c>
      <c r="H138" s="201">
        <v>1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2743</v>
      </c>
    </row>
    <row r="139" spans="1:65" s="36" customFormat="1" ht="16.5" customHeight="1">
      <c r="A139" s="30"/>
      <c r="B139" s="31"/>
      <c r="C139" s="197" t="s">
        <v>273</v>
      </c>
      <c r="D139" s="197" t="s">
        <v>201</v>
      </c>
      <c r="E139" s="198" t="s">
        <v>2744</v>
      </c>
      <c r="F139" s="199" t="s">
        <v>2745</v>
      </c>
      <c r="G139" s="200" t="s">
        <v>2057</v>
      </c>
      <c r="H139" s="201">
        <v>1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2746</v>
      </c>
    </row>
    <row r="140" spans="1:65" s="36" customFormat="1" ht="16.5" customHeight="1">
      <c r="A140" s="30"/>
      <c r="B140" s="31"/>
      <c r="C140" s="197" t="s">
        <v>279</v>
      </c>
      <c r="D140" s="197" t="s">
        <v>201</v>
      </c>
      <c r="E140" s="198" t="s">
        <v>2747</v>
      </c>
      <c r="F140" s="199" t="s">
        <v>2748</v>
      </c>
      <c r="G140" s="200" t="s">
        <v>2057</v>
      </c>
      <c r="H140" s="201">
        <v>3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2749</v>
      </c>
    </row>
    <row r="141" spans="1:65" s="36" customFormat="1" ht="16.5" customHeight="1">
      <c r="A141" s="30"/>
      <c r="B141" s="31"/>
      <c r="C141" s="197" t="s">
        <v>287</v>
      </c>
      <c r="D141" s="197" t="s">
        <v>201</v>
      </c>
      <c r="E141" s="198" t="s">
        <v>2750</v>
      </c>
      <c r="F141" s="199" t="s">
        <v>2751</v>
      </c>
      <c r="G141" s="200" t="s">
        <v>2057</v>
      </c>
      <c r="H141" s="201">
        <v>2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2752</v>
      </c>
    </row>
    <row r="142" spans="1:65" s="36" customFormat="1" ht="16.5" customHeight="1">
      <c r="A142" s="30"/>
      <c r="B142" s="31"/>
      <c r="C142" s="197" t="s">
        <v>8</v>
      </c>
      <c r="D142" s="197" t="s">
        <v>201</v>
      </c>
      <c r="E142" s="198" t="s">
        <v>2753</v>
      </c>
      <c r="F142" s="199" t="s">
        <v>2754</v>
      </c>
      <c r="G142" s="200" t="s">
        <v>2057</v>
      </c>
      <c r="H142" s="201">
        <v>3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2755</v>
      </c>
    </row>
    <row r="143" spans="1:65" s="36" customFormat="1" ht="24.2" customHeight="1">
      <c r="A143" s="30"/>
      <c r="B143" s="31"/>
      <c r="C143" s="197" t="s">
        <v>296</v>
      </c>
      <c r="D143" s="197" t="s">
        <v>201</v>
      </c>
      <c r="E143" s="198" t="s">
        <v>2756</v>
      </c>
      <c r="F143" s="199" t="s">
        <v>2757</v>
      </c>
      <c r="G143" s="200" t="s">
        <v>2057</v>
      </c>
      <c r="H143" s="201">
        <v>1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2758</v>
      </c>
    </row>
    <row r="144" spans="1:65" s="36" customFormat="1" ht="16.5" customHeight="1">
      <c r="A144" s="30"/>
      <c r="B144" s="31"/>
      <c r="C144" s="197" t="s">
        <v>302</v>
      </c>
      <c r="D144" s="197" t="s">
        <v>201</v>
      </c>
      <c r="E144" s="198" t="s">
        <v>2759</v>
      </c>
      <c r="F144" s="199" t="s">
        <v>2760</v>
      </c>
      <c r="G144" s="200" t="s">
        <v>2057</v>
      </c>
      <c r="H144" s="201">
        <v>60</v>
      </c>
      <c r="I144" s="2"/>
      <c r="J144" s="202">
        <f t="shared" si="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2761</v>
      </c>
    </row>
    <row r="145" spans="1:65" s="36" customFormat="1" ht="16.5" customHeight="1">
      <c r="A145" s="30"/>
      <c r="B145" s="31"/>
      <c r="C145" s="197" t="s">
        <v>307</v>
      </c>
      <c r="D145" s="197" t="s">
        <v>201</v>
      </c>
      <c r="E145" s="198" t="s">
        <v>2762</v>
      </c>
      <c r="F145" s="199" t="s">
        <v>2763</v>
      </c>
      <c r="G145" s="200" t="s">
        <v>2057</v>
      </c>
      <c r="H145" s="201">
        <v>3</v>
      </c>
      <c r="I145" s="2"/>
      <c r="J145" s="202">
        <f t="shared" si="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650</v>
      </c>
      <c r="BM145" s="207" t="s">
        <v>2764</v>
      </c>
    </row>
    <row r="146" spans="1:65" s="36" customFormat="1" ht="16.5" customHeight="1">
      <c r="A146" s="30"/>
      <c r="B146" s="31"/>
      <c r="C146" s="197" t="s">
        <v>313</v>
      </c>
      <c r="D146" s="197" t="s">
        <v>201</v>
      </c>
      <c r="E146" s="198" t="s">
        <v>2765</v>
      </c>
      <c r="F146" s="199" t="s">
        <v>2766</v>
      </c>
      <c r="G146" s="200" t="s">
        <v>2057</v>
      </c>
      <c r="H146" s="201">
        <v>63</v>
      </c>
      <c r="I146" s="2"/>
      <c r="J146" s="202">
        <f t="shared" si="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650</v>
      </c>
      <c r="BM146" s="207" t="s">
        <v>2767</v>
      </c>
    </row>
    <row r="147" spans="1:65" s="36" customFormat="1" ht="16.5" customHeight="1">
      <c r="A147" s="30"/>
      <c r="B147" s="31"/>
      <c r="C147" s="197" t="s">
        <v>321</v>
      </c>
      <c r="D147" s="197" t="s">
        <v>201</v>
      </c>
      <c r="E147" s="198" t="s">
        <v>2768</v>
      </c>
      <c r="F147" s="199" t="s">
        <v>2769</v>
      </c>
      <c r="G147" s="200" t="s">
        <v>2057</v>
      </c>
      <c r="H147" s="201">
        <v>26</v>
      </c>
      <c r="I147" s="2"/>
      <c r="J147" s="202">
        <f t="shared" si="0"/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3" t="s">
        <v>84</v>
      </c>
      <c r="BK147" s="208">
        <f t="shared" si="9"/>
        <v>0</v>
      </c>
      <c r="BL147" s="13" t="s">
        <v>650</v>
      </c>
      <c r="BM147" s="207" t="s">
        <v>2770</v>
      </c>
    </row>
    <row r="148" spans="1:65" s="36" customFormat="1" ht="16.5" customHeight="1">
      <c r="A148" s="30"/>
      <c r="B148" s="31"/>
      <c r="C148" s="197" t="s">
        <v>363</v>
      </c>
      <c r="D148" s="197" t="s">
        <v>201</v>
      </c>
      <c r="E148" s="198" t="s">
        <v>2771</v>
      </c>
      <c r="F148" s="199" t="s">
        <v>2772</v>
      </c>
      <c r="G148" s="200" t="s">
        <v>2057</v>
      </c>
      <c r="H148" s="201">
        <v>26</v>
      </c>
      <c r="I148" s="2"/>
      <c r="J148" s="202">
        <f t="shared" si="0"/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650</v>
      </c>
      <c r="BM148" s="207" t="s">
        <v>2773</v>
      </c>
    </row>
    <row r="149" spans="1:65" s="36" customFormat="1" ht="16.5" customHeight="1">
      <c r="A149" s="30"/>
      <c r="B149" s="31"/>
      <c r="C149" s="197" t="s">
        <v>372</v>
      </c>
      <c r="D149" s="197" t="s">
        <v>201</v>
      </c>
      <c r="E149" s="198" t="s">
        <v>2774</v>
      </c>
      <c r="F149" s="199" t="s">
        <v>2775</v>
      </c>
      <c r="G149" s="200" t="s">
        <v>2057</v>
      </c>
      <c r="H149" s="201">
        <v>1</v>
      </c>
      <c r="I149" s="2"/>
      <c r="J149" s="202">
        <f t="shared" si="0"/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3" t="s">
        <v>84</v>
      </c>
      <c r="BK149" s="208">
        <f t="shared" si="9"/>
        <v>0</v>
      </c>
      <c r="BL149" s="13" t="s">
        <v>650</v>
      </c>
      <c r="BM149" s="207" t="s">
        <v>2776</v>
      </c>
    </row>
    <row r="150" spans="1:65" s="36" customFormat="1" ht="21.75" customHeight="1">
      <c r="A150" s="30"/>
      <c r="B150" s="31"/>
      <c r="C150" s="197" t="s">
        <v>377</v>
      </c>
      <c r="D150" s="197" t="s">
        <v>201</v>
      </c>
      <c r="E150" s="198" t="s">
        <v>2777</v>
      </c>
      <c r="F150" s="199" t="s">
        <v>2778</v>
      </c>
      <c r="G150" s="200" t="s">
        <v>2057</v>
      </c>
      <c r="H150" s="201">
        <v>1</v>
      </c>
      <c r="I150" s="2"/>
      <c r="J150" s="202">
        <f t="shared" si="0"/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3" t="s">
        <v>84</v>
      </c>
      <c r="BK150" s="208">
        <f t="shared" si="9"/>
        <v>0</v>
      </c>
      <c r="BL150" s="13" t="s">
        <v>650</v>
      </c>
      <c r="BM150" s="207" t="s">
        <v>2779</v>
      </c>
    </row>
    <row r="151" spans="1:65" s="36" customFormat="1" ht="16.5" customHeight="1">
      <c r="A151" s="30"/>
      <c r="B151" s="31"/>
      <c r="C151" s="197" t="s">
        <v>7</v>
      </c>
      <c r="D151" s="197" t="s">
        <v>201</v>
      </c>
      <c r="E151" s="198" t="s">
        <v>2780</v>
      </c>
      <c r="F151" s="199" t="s">
        <v>2781</v>
      </c>
      <c r="G151" s="200" t="s">
        <v>2057</v>
      </c>
      <c r="H151" s="201">
        <v>1</v>
      </c>
      <c r="I151" s="2"/>
      <c r="J151" s="202">
        <f t="shared" si="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3" t="s">
        <v>84</v>
      </c>
      <c r="BK151" s="208">
        <f t="shared" si="9"/>
        <v>0</v>
      </c>
      <c r="BL151" s="13" t="s">
        <v>650</v>
      </c>
      <c r="BM151" s="207" t="s">
        <v>2782</v>
      </c>
    </row>
    <row r="152" spans="1:65" s="36" customFormat="1" ht="33" customHeight="1">
      <c r="A152" s="30"/>
      <c r="B152" s="31"/>
      <c r="C152" s="197" t="s">
        <v>407</v>
      </c>
      <c r="D152" s="197" t="s">
        <v>201</v>
      </c>
      <c r="E152" s="198" t="s">
        <v>2783</v>
      </c>
      <c r="F152" s="199" t="s">
        <v>2784</v>
      </c>
      <c r="G152" s="200" t="s">
        <v>2057</v>
      </c>
      <c r="H152" s="201">
        <v>1</v>
      </c>
      <c r="I152" s="2"/>
      <c r="J152" s="202">
        <f t="shared" si="0"/>
        <v>0</v>
      </c>
      <c r="K152" s="199" t="s">
        <v>1</v>
      </c>
      <c r="L152" s="31"/>
      <c r="M152" s="203" t="s">
        <v>1</v>
      </c>
      <c r="N152" s="204" t="s">
        <v>41</v>
      </c>
      <c r="O152" s="78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650</v>
      </c>
      <c r="AT152" s="207" t="s">
        <v>201</v>
      </c>
      <c r="AU152" s="207" t="s">
        <v>84</v>
      </c>
      <c r="AY152" s="13" t="s">
        <v>199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3" t="s">
        <v>84</v>
      </c>
      <c r="BK152" s="208">
        <f t="shared" si="9"/>
        <v>0</v>
      </c>
      <c r="BL152" s="13" t="s">
        <v>650</v>
      </c>
      <c r="BM152" s="207" t="s">
        <v>2785</v>
      </c>
    </row>
    <row r="153" spans="1:65" s="36" customFormat="1" ht="16.5" customHeight="1">
      <c r="A153" s="30"/>
      <c r="B153" s="31"/>
      <c r="C153" s="197" t="s">
        <v>411</v>
      </c>
      <c r="D153" s="197" t="s">
        <v>201</v>
      </c>
      <c r="E153" s="198" t="s">
        <v>2786</v>
      </c>
      <c r="F153" s="199" t="s">
        <v>2787</v>
      </c>
      <c r="G153" s="200" t="s">
        <v>2057</v>
      </c>
      <c r="H153" s="201">
        <v>2</v>
      </c>
      <c r="I153" s="2"/>
      <c r="J153" s="202">
        <f t="shared" si="0"/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3" t="s">
        <v>84</v>
      </c>
      <c r="BK153" s="208">
        <f t="shared" si="9"/>
        <v>0</v>
      </c>
      <c r="BL153" s="13" t="s">
        <v>650</v>
      </c>
      <c r="BM153" s="207" t="s">
        <v>2788</v>
      </c>
    </row>
    <row r="154" spans="1:65" s="36" customFormat="1" ht="16.5" customHeight="1">
      <c r="A154" s="30"/>
      <c r="B154" s="31"/>
      <c r="C154" s="197" t="s">
        <v>418</v>
      </c>
      <c r="D154" s="197" t="s">
        <v>201</v>
      </c>
      <c r="E154" s="198" t="s">
        <v>2789</v>
      </c>
      <c r="F154" s="199" t="s">
        <v>2790</v>
      </c>
      <c r="G154" s="200" t="s">
        <v>2057</v>
      </c>
      <c r="H154" s="201">
        <v>16</v>
      </c>
      <c r="I154" s="2"/>
      <c r="J154" s="202">
        <f t="shared" si="0"/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 t="shared" si="1"/>
        <v>0</v>
      </c>
      <c r="Q154" s="205">
        <v>0</v>
      </c>
      <c r="R154" s="205">
        <f t="shared" si="2"/>
        <v>0</v>
      </c>
      <c r="S154" s="205">
        <v>0</v>
      </c>
      <c r="T154" s="206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 t="shared" si="4"/>
        <v>0</v>
      </c>
      <c r="BF154" s="208">
        <f t="shared" si="5"/>
        <v>0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3" t="s">
        <v>84</v>
      </c>
      <c r="BK154" s="208">
        <f t="shared" si="9"/>
        <v>0</v>
      </c>
      <c r="BL154" s="13" t="s">
        <v>650</v>
      </c>
      <c r="BM154" s="207" t="s">
        <v>2791</v>
      </c>
    </row>
    <row r="155" spans="1:65" s="36" customFormat="1" ht="24.2" customHeight="1">
      <c r="A155" s="30"/>
      <c r="B155" s="31"/>
      <c r="C155" s="197" t="s">
        <v>422</v>
      </c>
      <c r="D155" s="197" t="s">
        <v>201</v>
      </c>
      <c r="E155" s="198" t="s">
        <v>2792</v>
      </c>
      <c r="F155" s="199" t="s">
        <v>2793</v>
      </c>
      <c r="G155" s="200" t="s">
        <v>2057</v>
      </c>
      <c r="H155" s="201">
        <v>1</v>
      </c>
      <c r="I155" s="2"/>
      <c r="J155" s="202">
        <f t="shared" si="0"/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 t="shared" si="1"/>
        <v>0</v>
      </c>
      <c r="Q155" s="205">
        <v>0</v>
      </c>
      <c r="R155" s="205">
        <f t="shared" si="2"/>
        <v>0</v>
      </c>
      <c r="S155" s="205">
        <v>0</v>
      </c>
      <c r="T155" s="206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 t="shared" si="4"/>
        <v>0</v>
      </c>
      <c r="BF155" s="208">
        <f t="shared" si="5"/>
        <v>0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3" t="s">
        <v>84</v>
      </c>
      <c r="BK155" s="208">
        <f t="shared" si="9"/>
        <v>0</v>
      </c>
      <c r="BL155" s="13" t="s">
        <v>650</v>
      </c>
      <c r="BM155" s="207" t="s">
        <v>2794</v>
      </c>
    </row>
    <row r="156" spans="1:65" s="36" customFormat="1" ht="16.5" customHeight="1">
      <c r="A156" s="30"/>
      <c r="B156" s="31"/>
      <c r="C156" s="197" t="s">
        <v>426</v>
      </c>
      <c r="D156" s="197" t="s">
        <v>201</v>
      </c>
      <c r="E156" s="198" t="s">
        <v>2795</v>
      </c>
      <c r="F156" s="199" t="s">
        <v>2796</v>
      </c>
      <c r="G156" s="200" t="s">
        <v>2057</v>
      </c>
      <c r="H156" s="201">
        <v>1</v>
      </c>
      <c r="I156" s="2"/>
      <c r="J156" s="202">
        <f t="shared" si="0"/>
        <v>0</v>
      </c>
      <c r="K156" s="199" t="s">
        <v>1</v>
      </c>
      <c r="L156" s="31"/>
      <c r="M156" s="203" t="s">
        <v>1</v>
      </c>
      <c r="N156" s="204" t="s">
        <v>41</v>
      </c>
      <c r="O156" s="78"/>
      <c r="P156" s="205">
        <f t="shared" si="1"/>
        <v>0</v>
      </c>
      <c r="Q156" s="205">
        <v>0</v>
      </c>
      <c r="R156" s="205">
        <f t="shared" si="2"/>
        <v>0</v>
      </c>
      <c r="S156" s="205">
        <v>0</v>
      </c>
      <c r="T156" s="206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650</v>
      </c>
      <c r="AT156" s="207" t="s">
        <v>201</v>
      </c>
      <c r="AU156" s="207" t="s">
        <v>84</v>
      </c>
      <c r="AY156" s="13" t="s">
        <v>199</v>
      </c>
      <c r="BE156" s="208">
        <f t="shared" si="4"/>
        <v>0</v>
      </c>
      <c r="BF156" s="208">
        <f t="shared" si="5"/>
        <v>0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3" t="s">
        <v>84</v>
      </c>
      <c r="BK156" s="208">
        <f t="shared" si="9"/>
        <v>0</v>
      </c>
      <c r="BL156" s="13" t="s">
        <v>650</v>
      </c>
      <c r="BM156" s="207" t="s">
        <v>2797</v>
      </c>
    </row>
    <row r="157" spans="1:65" s="36" customFormat="1" ht="16.5" customHeight="1">
      <c r="A157" s="30"/>
      <c r="B157" s="31"/>
      <c r="C157" s="197" t="s">
        <v>431</v>
      </c>
      <c r="D157" s="197" t="s">
        <v>201</v>
      </c>
      <c r="E157" s="198" t="s">
        <v>2798</v>
      </c>
      <c r="F157" s="199" t="s">
        <v>2799</v>
      </c>
      <c r="G157" s="200" t="s">
        <v>2057</v>
      </c>
      <c r="H157" s="201">
        <v>1</v>
      </c>
      <c r="I157" s="2"/>
      <c r="J157" s="202">
        <f t="shared" si="0"/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 t="shared" si="1"/>
        <v>0</v>
      </c>
      <c r="Q157" s="205">
        <v>0</v>
      </c>
      <c r="R157" s="205">
        <f t="shared" si="2"/>
        <v>0</v>
      </c>
      <c r="S157" s="205">
        <v>0</v>
      </c>
      <c r="T157" s="206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 t="shared" si="4"/>
        <v>0</v>
      </c>
      <c r="BF157" s="208">
        <f t="shared" si="5"/>
        <v>0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3" t="s">
        <v>84</v>
      </c>
      <c r="BK157" s="208">
        <f t="shared" si="9"/>
        <v>0</v>
      </c>
      <c r="BL157" s="13" t="s">
        <v>650</v>
      </c>
      <c r="BM157" s="207" t="s">
        <v>2800</v>
      </c>
    </row>
    <row r="158" spans="2:63" s="184" customFormat="1" ht="25.9" customHeight="1">
      <c r="B158" s="185"/>
      <c r="D158" s="186" t="s">
        <v>75</v>
      </c>
      <c r="E158" s="187" t="s">
        <v>2068</v>
      </c>
      <c r="F158" s="187" t="s">
        <v>2801</v>
      </c>
      <c r="J158" s="188">
        <f>BK158</f>
        <v>0</v>
      </c>
      <c r="L158" s="185"/>
      <c r="M158" s="189"/>
      <c r="N158" s="190"/>
      <c r="O158" s="190"/>
      <c r="P158" s="191">
        <f>SUM(P159:P169)</f>
        <v>0</v>
      </c>
      <c r="Q158" s="190"/>
      <c r="R158" s="191">
        <f>SUM(R159:R169)</f>
        <v>0</v>
      </c>
      <c r="S158" s="190"/>
      <c r="T158" s="192">
        <f>SUM(T159:T169)</f>
        <v>0</v>
      </c>
      <c r="AR158" s="186" t="s">
        <v>84</v>
      </c>
      <c r="AT158" s="193" t="s">
        <v>75</v>
      </c>
      <c r="AU158" s="193" t="s">
        <v>76</v>
      </c>
      <c r="AY158" s="186" t="s">
        <v>199</v>
      </c>
      <c r="BK158" s="194">
        <f>SUM(BK159:BK169)</f>
        <v>0</v>
      </c>
    </row>
    <row r="159" spans="1:65" s="36" customFormat="1" ht="21.75" customHeight="1">
      <c r="A159" s="30"/>
      <c r="B159" s="31"/>
      <c r="C159" s="197" t="s">
        <v>435</v>
      </c>
      <c r="D159" s="197" t="s">
        <v>201</v>
      </c>
      <c r="E159" s="198" t="s">
        <v>2802</v>
      </c>
      <c r="F159" s="199" t="s">
        <v>2803</v>
      </c>
      <c r="G159" s="200" t="s">
        <v>252</v>
      </c>
      <c r="H159" s="201">
        <v>1980</v>
      </c>
      <c r="I159" s="2"/>
      <c r="J159" s="202">
        <f aca="true" t="shared" si="10" ref="J159:J169">ROUND(I159*H159,2)</f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 aca="true" t="shared" si="11" ref="P159:P169">O159*H159</f>
        <v>0</v>
      </c>
      <c r="Q159" s="205">
        <v>0</v>
      </c>
      <c r="R159" s="205">
        <f aca="true" t="shared" si="12" ref="R159:R169">Q159*H159</f>
        <v>0</v>
      </c>
      <c r="S159" s="205">
        <v>0</v>
      </c>
      <c r="T159" s="206">
        <f aca="true" t="shared" si="13" ref="T159:T169"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 aca="true" t="shared" si="14" ref="BE159:BE169">IF(N159="základní",J159,0)</f>
        <v>0</v>
      </c>
      <c r="BF159" s="208">
        <f aca="true" t="shared" si="15" ref="BF159:BF169">IF(N159="snížená",J159,0)</f>
        <v>0</v>
      </c>
      <c r="BG159" s="208">
        <f aca="true" t="shared" si="16" ref="BG159:BG169">IF(N159="zákl. přenesená",J159,0)</f>
        <v>0</v>
      </c>
      <c r="BH159" s="208">
        <f aca="true" t="shared" si="17" ref="BH159:BH169">IF(N159="sníž. přenesená",J159,0)</f>
        <v>0</v>
      </c>
      <c r="BI159" s="208">
        <f aca="true" t="shared" si="18" ref="BI159:BI169">IF(N159="nulová",J159,0)</f>
        <v>0</v>
      </c>
      <c r="BJ159" s="13" t="s">
        <v>84</v>
      </c>
      <c r="BK159" s="208">
        <f aca="true" t="shared" si="19" ref="BK159:BK169">ROUND(I159*H159,2)</f>
        <v>0</v>
      </c>
      <c r="BL159" s="13" t="s">
        <v>650</v>
      </c>
      <c r="BM159" s="207" t="s">
        <v>2804</v>
      </c>
    </row>
    <row r="160" spans="1:65" s="36" customFormat="1" ht="24.2" customHeight="1">
      <c r="A160" s="30"/>
      <c r="B160" s="31"/>
      <c r="C160" s="197" t="s">
        <v>440</v>
      </c>
      <c r="D160" s="197" t="s">
        <v>201</v>
      </c>
      <c r="E160" s="198" t="s">
        <v>2805</v>
      </c>
      <c r="F160" s="199" t="s">
        <v>2806</v>
      </c>
      <c r="G160" s="200" t="s">
        <v>252</v>
      </c>
      <c r="H160" s="201">
        <v>650</v>
      </c>
      <c r="I160" s="2"/>
      <c r="J160" s="202">
        <f t="shared" si="10"/>
        <v>0</v>
      </c>
      <c r="K160" s="199" t="s">
        <v>1</v>
      </c>
      <c r="L160" s="31"/>
      <c r="M160" s="203" t="s">
        <v>1</v>
      </c>
      <c r="N160" s="204" t="s">
        <v>41</v>
      </c>
      <c r="O160" s="78"/>
      <c r="P160" s="205">
        <f t="shared" si="11"/>
        <v>0</v>
      </c>
      <c r="Q160" s="205">
        <v>0</v>
      </c>
      <c r="R160" s="205">
        <f t="shared" si="12"/>
        <v>0</v>
      </c>
      <c r="S160" s="205">
        <v>0</v>
      </c>
      <c r="T160" s="206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650</v>
      </c>
      <c r="AT160" s="207" t="s">
        <v>201</v>
      </c>
      <c r="AU160" s="207" t="s">
        <v>84</v>
      </c>
      <c r="AY160" s="13" t="s">
        <v>199</v>
      </c>
      <c r="BE160" s="208">
        <f t="shared" si="14"/>
        <v>0</v>
      </c>
      <c r="BF160" s="208">
        <f t="shared" si="15"/>
        <v>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3" t="s">
        <v>84</v>
      </c>
      <c r="BK160" s="208">
        <f t="shared" si="19"/>
        <v>0</v>
      </c>
      <c r="BL160" s="13" t="s">
        <v>650</v>
      </c>
      <c r="BM160" s="207" t="s">
        <v>2807</v>
      </c>
    </row>
    <row r="161" spans="1:65" s="36" customFormat="1" ht="44.25" customHeight="1">
      <c r="A161" s="30"/>
      <c r="B161" s="31"/>
      <c r="C161" s="197" t="s">
        <v>446</v>
      </c>
      <c r="D161" s="197" t="s">
        <v>201</v>
      </c>
      <c r="E161" s="198" t="s">
        <v>2808</v>
      </c>
      <c r="F161" s="199" t="s">
        <v>2809</v>
      </c>
      <c r="G161" s="200" t="s">
        <v>252</v>
      </c>
      <c r="H161" s="201">
        <v>980</v>
      </c>
      <c r="I161" s="2"/>
      <c r="J161" s="202">
        <f t="shared" si="10"/>
        <v>0</v>
      </c>
      <c r="K161" s="199" t="s">
        <v>1</v>
      </c>
      <c r="L161" s="31"/>
      <c r="M161" s="203" t="s">
        <v>1</v>
      </c>
      <c r="N161" s="204" t="s">
        <v>41</v>
      </c>
      <c r="O161" s="78"/>
      <c r="P161" s="205">
        <f t="shared" si="11"/>
        <v>0</v>
      </c>
      <c r="Q161" s="205">
        <v>0</v>
      </c>
      <c r="R161" s="205">
        <f t="shared" si="12"/>
        <v>0</v>
      </c>
      <c r="S161" s="205">
        <v>0</v>
      </c>
      <c r="T161" s="206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650</v>
      </c>
      <c r="AT161" s="207" t="s">
        <v>201</v>
      </c>
      <c r="AU161" s="207" t="s">
        <v>84</v>
      </c>
      <c r="AY161" s="13" t="s">
        <v>199</v>
      </c>
      <c r="BE161" s="208">
        <f t="shared" si="14"/>
        <v>0</v>
      </c>
      <c r="BF161" s="208">
        <f t="shared" si="15"/>
        <v>0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3" t="s">
        <v>84</v>
      </c>
      <c r="BK161" s="208">
        <f t="shared" si="19"/>
        <v>0</v>
      </c>
      <c r="BL161" s="13" t="s">
        <v>650</v>
      </c>
      <c r="BM161" s="207" t="s">
        <v>2810</v>
      </c>
    </row>
    <row r="162" spans="1:65" s="36" customFormat="1" ht="44.25" customHeight="1">
      <c r="A162" s="30"/>
      <c r="B162" s="31"/>
      <c r="C162" s="197" t="s">
        <v>452</v>
      </c>
      <c r="D162" s="197" t="s">
        <v>201</v>
      </c>
      <c r="E162" s="198" t="s">
        <v>2811</v>
      </c>
      <c r="F162" s="199" t="s">
        <v>2812</v>
      </c>
      <c r="G162" s="200" t="s">
        <v>252</v>
      </c>
      <c r="H162" s="201">
        <v>50</v>
      </c>
      <c r="I162" s="2"/>
      <c r="J162" s="202">
        <f t="shared" si="10"/>
        <v>0</v>
      </c>
      <c r="K162" s="199" t="s">
        <v>1</v>
      </c>
      <c r="L162" s="31"/>
      <c r="M162" s="203" t="s">
        <v>1</v>
      </c>
      <c r="N162" s="204" t="s">
        <v>41</v>
      </c>
      <c r="O162" s="78"/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6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7" t="s">
        <v>650</v>
      </c>
      <c r="AT162" s="207" t="s">
        <v>201</v>
      </c>
      <c r="AU162" s="207" t="s">
        <v>84</v>
      </c>
      <c r="AY162" s="13" t="s">
        <v>199</v>
      </c>
      <c r="BE162" s="208">
        <f t="shared" si="14"/>
        <v>0</v>
      </c>
      <c r="BF162" s="208">
        <f t="shared" si="15"/>
        <v>0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3" t="s">
        <v>84</v>
      </c>
      <c r="BK162" s="208">
        <f t="shared" si="19"/>
        <v>0</v>
      </c>
      <c r="BL162" s="13" t="s">
        <v>650</v>
      </c>
      <c r="BM162" s="207" t="s">
        <v>2813</v>
      </c>
    </row>
    <row r="163" spans="1:65" s="36" customFormat="1" ht="24.2" customHeight="1">
      <c r="A163" s="30"/>
      <c r="B163" s="31"/>
      <c r="C163" s="197" t="s">
        <v>456</v>
      </c>
      <c r="D163" s="197" t="s">
        <v>201</v>
      </c>
      <c r="E163" s="198" t="s">
        <v>2814</v>
      </c>
      <c r="F163" s="199" t="s">
        <v>2815</v>
      </c>
      <c r="G163" s="200" t="s">
        <v>252</v>
      </c>
      <c r="H163" s="201">
        <v>150</v>
      </c>
      <c r="I163" s="2"/>
      <c r="J163" s="202">
        <f t="shared" si="10"/>
        <v>0</v>
      </c>
      <c r="K163" s="199" t="s">
        <v>1</v>
      </c>
      <c r="L163" s="31"/>
      <c r="M163" s="203" t="s">
        <v>1</v>
      </c>
      <c r="N163" s="204" t="s">
        <v>41</v>
      </c>
      <c r="O163" s="78"/>
      <c r="P163" s="205">
        <f t="shared" si="11"/>
        <v>0</v>
      </c>
      <c r="Q163" s="205">
        <v>0</v>
      </c>
      <c r="R163" s="205">
        <f t="shared" si="12"/>
        <v>0</v>
      </c>
      <c r="S163" s="205">
        <v>0</v>
      </c>
      <c r="T163" s="206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7" t="s">
        <v>650</v>
      </c>
      <c r="AT163" s="207" t="s">
        <v>201</v>
      </c>
      <c r="AU163" s="207" t="s">
        <v>84</v>
      </c>
      <c r="AY163" s="13" t="s">
        <v>199</v>
      </c>
      <c r="BE163" s="208">
        <f t="shared" si="14"/>
        <v>0</v>
      </c>
      <c r="BF163" s="208">
        <f t="shared" si="15"/>
        <v>0</v>
      </c>
      <c r="BG163" s="208">
        <f t="shared" si="16"/>
        <v>0</v>
      </c>
      <c r="BH163" s="208">
        <f t="shared" si="17"/>
        <v>0</v>
      </c>
      <c r="BI163" s="208">
        <f t="shared" si="18"/>
        <v>0</v>
      </c>
      <c r="BJ163" s="13" t="s">
        <v>84</v>
      </c>
      <c r="BK163" s="208">
        <f t="shared" si="19"/>
        <v>0</v>
      </c>
      <c r="BL163" s="13" t="s">
        <v>650</v>
      </c>
      <c r="BM163" s="207" t="s">
        <v>2816</v>
      </c>
    </row>
    <row r="164" spans="1:65" s="36" customFormat="1" ht="24.2" customHeight="1">
      <c r="A164" s="30"/>
      <c r="B164" s="31"/>
      <c r="C164" s="197" t="s">
        <v>461</v>
      </c>
      <c r="D164" s="197" t="s">
        <v>201</v>
      </c>
      <c r="E164" s="198" t="s">
        <v>2817</v>
      </c>
      <c r="F164" s="199" t="s">
        <v>2818</v>
      </c>
      <c r="G164" s="200" t="s">
        <v>2057</v>
      </c>
      <c r="H164" s="201">
        <v>20</v>
      </c>
      <c r="I164" s="2"/>
      <c r="J164" s="202">
        <f t="shared" si="10"/>
        <v>0</v>
      </c>
      <c r="K164" s="199" t="s">
        <v>1</v>
      </c>
      <c r="L164" s="31"/>
      <c r="M164" s="203" t="s">
        <v>1</v>
      </c>
      <c r="N164" s="204" t="s">
        <v>41</v>
      </c>
      <c r="O164" s="78"/>
      <c r="P164" s="205">
        <f t="shared" si="11"/>
        <v>0</v>
      </c>
      <c r="Q164" s="205">
        <v>0</v>
      </c>
      <c r="R164" s="205">
        <f t="shared" si="12"/>
        <v>0</v>
      </c>
      <c r="S164" s="205">
        <v>0</v>
      </c>
      <c r="T164" s="206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207" t="s">
        <v>650</v>
      </c>
      <c r="AT164" s="207" t="s">
        <v>201</v>
      </c>
      <c r="AU164" s="207" t="s">
        <v>84</v>
      </c>
      <c r="AY164" s="13" t="s">
        <v>199</v>
      </c>
      <c r="BE164" s="208">
        <f t="shared" si="14"/>
        <v>0</v>
      </c>
      <c r="BF164" s="208">
        <f t="shared" si="15"/>
        <v>0</v>
      </c>
      <c r="BG164" s="208">
        <f t="shared" si="16"/>
        <v>0</v>
      </c>
      <c r="BH164" s="208">
        <f t="shared" si="17"/>
        <v>0</v>
      </c>
      <c r="BI164" s="208">
        <f t="shared" si="18"/>
        <v>0</v>
      </c>
      <c r="BJ164" s="13" t="s">
        <v>84</v>
      </c>
      <c r="BK164" s="208">
        <f t="shared" si="19"/>
        <v>0</v>
      </c>
      <c r="BL164" s="13" t="s">
        <v>650</v>
      </c>
      <c r="BM164" s="207" t="s">
        <v>2819</v>
      </c>
    </row>
    <row r="165" spans="1:65" s="36" customFormat="1" ht="16.5" customHeight="1">
      <c r="A165" s="30"/>
      <c r="B165" s="31"/>
      <c r="C165" s="197" t="s">
        <v>466</v>
      </c>
      <c r="D165" s="197" t="s">
        <v>201</v>
      </c>
      <c r="E165" s="198" t="s">
        <v>2820</v>
      </c>
      <c r="F165" s="199" t="s">
        <v>2821</v>
      </c>
      <c r="G165" s="200" t="s">
        <v>252</v>
      </c>
      <c r="H165" s="201">
        <v>240</v>
      </c>
      <c r="I165" s="2"/>
      <c r="J165" s="202">
        <f t="shared" si="10"/>
        <v>0</v>
      </c>
      <c r="K165" s="199" t="s">
        <v>1</v>
      </c>
      <c r="L165" s="31"/>
      <c r="M165" s="203" t="s">
        <v>1</v>
      </c>
      <c r="N165" s="204" t="s">
        <v>41</v>
      </c>
      <c r="O165" s="78"/>
      <c r="P165" s="205">
        <f t="shared" si="11"/>
        <v>0</v>
      </c>
      <c r="Q165" s="205">
        <v>0</v>
      </c>
      <c r="R165" s="205">
        <f t="shared" si="12"/>
        <v>0</v>
      </c>
      <c r="S165" s="205">
        <v>0</v>
      </c>
      <c r="T165" s="206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7" t="s">
        <v>650</v>
      </c>
      <c r="AT165" s="207" t="s">
        <v>201</v>
      </c>
      <c r="AU165" s="207" t="s">
        <v>84</v>
      </c>
      <c r="AY165" s="13" t="s">
        <v>199</v>
      </c>
      <c r="BE165" s="208">
        <f t="shared" si="14"/>
        <v>0</v>
      </c>
      <c r="BF165" s="208">
        <f t="shared" si="15"/>
        <v>0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3" t="s">
        <v>84</v>
      </c>
      <c r="BK165" s="208">
        <f t="shared" si="19"/>
        <v>0</v>
      </c>
      <c r="BL165" s="13" t="s">
        <v>650</v>
      </c>
      <c r="BM165" s="207" t="s">
        <v>2822</v>
      </c>
    </row>
    <row r="166" spans="1:65" s="36" customFormat="1" ht="16.5" customHeight="1">
      <c r="A166" s="30"/>
      <c r="B166" s="31"/>
      <c r="C166" s="197" t="s">
        <v>471</v>
      </c>
      <c r="D166" s="197" t="s">
        <v>201</v>
      </c>
      <c r="E166" s="198" t="s">
        <v>2823</v>
      </c>
      <c r="F166" s="199" t="s">
        <v>2824</v>
      </c>
      <c r="G166" s="200" t="s">
        <v>2057</v>
      </c>
      <c r="H166" s="201">
        <v>1</v>
      </c>
      <c r="I166" s="2"/>
      <c r="J166" s="202">
        <f t="shared" si="10"/>
        <v>0</v>
      </c>
      <c r="K166" s="199" t="s">
        <v>1</v>
      </c>
      <c r="L166" s="31"/>
      <c r="M166" s="203" t="s">
        <v>1</v>
      </c>
      <c r="N166" s="204" t="s">
        <v>41</v>
      </c>
      <c r="O166" s="78"/>
      <c r="P166" s="205">
        <f t="shared" si="11"/>
        <v>0</v>
      </c>
      <c r="Q166" s="205">
        <v>0</v>
      </c>
      <c r="R166" s="205">
        <f t="shared" si="12"/>
        <v>0</v>
      </c>
      <c r="S166" s="205">
        <v>0</v>
      </c>
      <c r="T166" s="206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207" t="s">
        <v>650</v>
      </c>
      <c r="AT166" s="207" t="s">
        <v>201</v>
      </c>
      <c r="AU166" s="207" t="s">
        <v>84</v>
      </c>
      <c r="AY166" s="13" t="s">
        <v>199</v>
      </c>
      <c r="BE166" s="208">
        <f t="shared" si="14"/>
        <v>0</v>
      </c>
      <c r="BF166" s="208">
        <f t="shared" si="15"/>
        <v>0</v>
      </c>
      <c r="BG166" s="208">
        <f t="shared" si="16"/>
        <v>0</v>
      </c>
      <c r="BH166" s="208">
        <f t="shared" si="17"/>
        <v>0</v>
      </c>
      <c r="BI166" s="208">
        <f t="shared" si="18"/>
        <v>0</v>
      </c>
      <c r="BJ166" s="13" t="s">
        <v>84</v>
      </c>
      <c r="BK166" s="208">
        <f t="shared" si="19"/>
        <v>0</v>
      </c>
      <c r="BL166" s="13" t="s">
        <v>650</v>
      </c>
      <c r="BM166" s="207" t="s">
        <v>2825</v>
      </c>
    </row>
    <row r="167" spans="1:65" s="36" customFormat="1" ht="37.9" customHeight="1">
      <c r="A167" s="30"/>
      <c r="B167" s="31"/>
      <c r="C167" s="197" t="s">
        <v>476</v>
      </c>
      <c r="D167" s="197" t="s">
        <v>201</v>
      </c>
      <c r="E167" s="198" t="s">
        <v>2826</v>
      </c>
      <c r="F167" s="199" t="s">
        <v>2827</v>
      </c>
      <c r="G167" s="200" t="s">
        <v>2057</v>
      </c>
      <c r="H167" s="201">
        <v>1</v>
      </c>
      <c r="I167" s="2"/>
      <c r="J167" s="202">
        <f t="shared" si="10"/>
        <v>0</v>
      </c>
      <c r="K167" s="199" t="s">
        <v>1</v>
      </c>
      <c r="L167" s="31"/>
      <c r="M167" s="203" t="s">
        <v>1</v>
      </c>
      <c r="N167" s="204" t="s">
        <v>41</v>
      </c>
      <c r="O167" s="78"/>
      <c r="P167" s="205">
        <f t="shared" si="11"/>
        <v>0</v>
      </c>
      <c r="Q167" s="205">
        <v>0</v>
      </c>
      <c r="R167" s="205">
        <f t="shared" si="12"/>
        <v>0</v>
      </c>
      <c r="S167" s="205">
        <v>0</v>
      </c>
      <c r="T167" s="206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7" t="s">
        <v>650</v>
      </c>
      <c r="AT167" s="207" t="s">
        <v>201</v>
      </c>
      <c r="AU167" s="207" t="s">
        <v>84</v>
      </c>
      <c r="AY167" s="13" t="s">
        <v>199</v>
      </c>
      <c r="BE167" s="208">
        <f t="shared" si="14"/>
        <v>0</v>
      </c>
      <c r="BF167" s="208">
        <f t="shared" si="15"/>
        <v>0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3" t="s">
        <v>84</v>
      </c>
      <c r="BK167" s="208">
        <f t="shared" si="19"/>
        <v>0</v>
      </c>
      <c r="BL167" s="13" t="s">
        <v>650</v>
      </c>
      <c r="BM167" s="207" t="s">
        <v>2828</v>
      </c>
    </row>
    <row r="168" spans="1:65" s="36" customFormat="1" ht="21.75" customHeight="1">
      <c r="A168" s="30"/>
      <c r="B168" s="31"/>
      <c r="C168" s="197" t="s">
        <v>480</v>
      </c>
      <c r="D168" s="197" t="s">
        <v>201</v>
      </c>
      <c r="E168" s="198" t="s">
        <v>2829</v>
      </c>
      <c r="F168" s="199" t="s">
        <v>2830</v>
      </c>
      <c r="G168" s="200" t="s">
        <v>2057</v>
      </c>
      <c r="H168" s="201">
        <v>100</v>
      </c>
      <c r="I168" s="2"/>
      <c r="J168" s="202">
        <f t="shared" si="10"/>
        <v>0</v>
      </c>
      <c r="K168" s="199" t="s">
        <v>1</v>
      </c>
      <c r="L168" s="31"/>
      <c r="M168" s="203" t="s">
        <v>1</v>
      </c>
      <c r="N168" s="204" t="s">
        <v>41</v>
      </c>
      <c r="O168" s="78"/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07" t="s">
        <v>650</v>
      </c>
      <c r="AT168" s="207" t="s">
        <v>201</v>
      </c>
      <c r="AU168" s="207" t="s">
        <v>84</v>
      </c>
      <c r="AY168" s="13" t="s">
        <v>199</v>
      </c>
      <c r="BE168" s="208">
        <f t="shared" si="14"/>
        <v>0</v>
      </c>
      <c r="BF168" s="208">
        <f t="shared" si="15"/>
        <v>0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3" t="s">
        <v>84</v>
      </c>
      <c r="BK168" s="208">
        <f t="shared" si="19"/>
        <v>0</v>
      </c>
      <c r="BL168" s="13" t="s">
        <v>650</v>
      </c>
      <c r="BM168" s="207" t="s">
        <v>2831</v>
      </c>
    </row>
    <row r="169" spans="1:65" s="36" customFormat="1" ht="16.5" customHeight="1">
      <c r="A169" s="30"/>
      <c r="B169" s="31"/>
      <c r="C169" s="197" t="s">
        <v>484</v>
      </c>
      <c r="D169" s="197" t="s">
        <v>201</v>
      </c>
      <c r="E169" s="198" t="s">
        <v>2832</v>
      </c>
      <c r="F169" s="199" t="s">
        <v>2833</v>
      </c>
      <c r="G169" s="200" t="s">
        <v>252</v>
      </c>
      <c r="H169" s="201">
        <v>650</v>
      </c>
      <c r="I169" s="2"/>
      <c r="J169" s="202">
        <f t="shared" si="10"/>
        <v>0</v>
      </c>
      <c r="K169" s="199" t="s">
        <v>1</v>
      </c>
      <c r="L169" s="31"/>
      <c r="M169" s="203" t="s">
        <v>1</v>
      </c>
      <c r="N169" s="204" t="s">
        <v>41</v>
      </c>
      <c r="O169" s="78"/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6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650</v>
      </c>
      <c r="AT169" s="207" t="s">
        <v>201</v>
      </c>
      <c r="AU169" s="207" t="s">
        <v>84</v>
      </c>
      <c r="AY169" s="13" t="s">
        <v>199</v>
      </c>
      <c r="BE169" s="208">
        <f t="shared" si="14"/>
        <v>0</v>
      </c>
      <c r="BF169" s="208">
        <f t="shared" si="15"/>
        <v>0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3" t="s">
        <v>84</v>
      </c>
      <c r="BK169" s="208">
        <f t="shared" si="19"/>
        <v>0</v>
      </c>
      <c r="BL169" s="13" t="s">
        <v>650</v>
      </c>
      <c r="BM169" s="207" t="s">
        <v>2834</v>
      </c>
    </row>
    <row r="170" spans="2:63" s="184" customFormat="1" ht="25.9" customHeight="1">
      <c r="B170" s="185"/>
      <c r="D170" s="186" t="s">
        <v>75</v>
      </c>
      <c r="E170" s="187" t="s">
        <v>2115</v>
      </c>
      <c r="F170" s="187" t="s">
        <v>2162</v>
      </c>
      <c r="J170" s="188">
        <f>BK170</f>
        <v>0</v>
      </c>
      <c r="L170" s="185"/>
      <c r="M170" s="189"/>
      <c r="N170" s="190"/>
      <c r="O170" s="190"/>
      <c r="P170" s="191">
        <f>SUM(P171:P185)</f>
        <v>0</v>
      </c>
      <c r="Q170" s="190"/>
      <c r="R170" s="191">
        <f>SUM(R171:R185)</f>
        <v>0</v>
      </c>
      <c r="S170" s="190"/>
      <c r="T170" s="192">
        <f>SUM(T171:T185)</f>
        <v>0</v>
      </c>
      <c r="AR170" s="186" t="s">
        <v>84</v>
      </c>
      <c r="AT170" s="193" t="s">
        <v>75</v>
      </c>
      <c r="AU170" s="193" t="s">
        <v>76</v>
      </c>
      <c r="AY170" s="186" t="s">
        <v>199</v>
      </c>
      <c r="BK170" s="194">
        <f>SUM(BK171:BK185)</f>
        <v>0</v>
      </c>
    </row>
    <row r="171" spans="1:65" s="36" customFormat="1" ht="16.5" customHeight="1">
      <c r="A171" s="30"/>
      <c r="B171" s="31"/>
      <c r="C171" s="197" t="s">
        <v>492</v>
      </c>
      <c r="D171" s="197" t="s">
        <v>201</v>
      </c>
      <c r="E171" s="198" t="s">
        <v>2835</v>
      </c>
      <c r="F171" s="199" t="s">
        <v>2836</v>
      </c>
      <c r="G171" s="200" t="s">
        <v>252</v>
      </c>
      <c r="H171" s="201">
        <v>120</v>
      </c>
      <c r="I171" s="2"/>
      <c r="J171" s="202">
        <f aca="true" t="shared" si="20" ref="J171:J185">ROUND(I171*H171,2)</f>
        <v>0</v>
      </c>
      <c r="K171" s="199" t="s">
        <v>1</v>
      </c>
      <c r="L171" s="31"/>
      <c r="M171" s="203" t="s">
        <v>1</v>
      </c>
      <c r="N171" s="204" t="s">
        <v>41</v>
      </c>
      <c r="O171" s="78"/>
      <c r="P171" s="205">
        <f aca="true" t="shared" si="21" ref="P171:P185">O171*H171</f>
        <v>0</v>
      </c>
      <c r="Q171" s="205">
        <v>0</v>
      </c>
      <c r="R171" s="205">
        <f aca="true" t="shared" si="22" ref="R171:R185">Q171*H171</f>
        <v>0</v>
      </c>
      <c r="S171" s="205">
        <v>0</v>
      </c>
      <c r="T171" s="206">
        <f aca="true" t="shared" si="23" ref="T171:T185"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7" t="s">
        <v>650</v>
      </c>
      <c r="AT171" s="207" t="s">
        <v>201</v>
      </c>
      <c r="AU171" s="207" t="s">
        <v>84</v>
      </c>
      <c r="AY171" s="13" t="s">
        <v>199</v>
      </c>
      <c r="BE171" s="208">
        <f aca="true" t="shared" si="24" ref="BE171:BE185">IF(N171="základní",J171,0)</f>
        <v>0</v>
      </c>
      <c r="BF171" s="208">
        <f aca="true" t="shared" si="25" ref="BF171:BF185">IF(N171="snížená",J171,0)</f>
        <v>0</v>
      </c>
      <c r="BG171" s="208">
        <f aca="true" t="shared" si="26" ref="BG171:BG185">IF(N171="zákl. přenesená",J171,0)</f>
        <v>0</v>
      </c>
      <c r="BH171" s="208">
        <f aca="true" t="shared" si="27" ref="BH171:BH185">IF(N171="sníž. přenesená",J171,0)</f>
        <v>0</v>
      </c>
      <c r="BI171" s="208">
        <f aca="true" t="shared" si="28" ref="BI171:BI185">IF(N171="nulová",J171,0)</f>
        <v>0</v>
      </c>
      <c r="BJ171" s="13" t="s">
        <v>84</v>
      </c>
      <c r="BK171" s="208">
        <f aca="true" t="shared" si="29" ref="BK171:BK185">ROUND(I171*H171,2)</f>
        <v>0</v>
      </c>
      <c r="BL171" s="13" t="s">
        <v>650</v>
      </c>
      <c r="BM171" s="207" t="s">
        <v>2837</v>
      </c>
    </row>
    <row r="172" spans="1:65" s="36" customFormat="1" ht="16.5" customHeight="1">
      <c r="A172" s="30"/>
      <c r="B172" s="31"/>
      <c r="C172" s="197" t="s">
        <v>498</v>
      </c>
      <c r="D172" s="197" t="s">
        <v>201</v>
      </c>
      <c r="E172" s="198" t="s">
        <v>2838</v>
      </c>
      <c r="F172" s="199" t="s">
        <v>2839</v>
      </c>
      <c r="G172" s="200" t="s">
        <v>2057</v>
      </c>
      <c r="H172" s="201">
        <v>60</v>
      </c>
      <c r="I172" s="2"/>
      <c r="J172" s="202">
        <f t="shared" si="20"/>
        <v>0</v>
      </c>
      <c r="K172" s="199" t="s">
        <v>1</v>
      </c>
      <c r="L172" s="31"/>
      <c r="M172" s="203" t="s">
        <v>1</v>
      </c>
      <c r="N172" s="204" t="s">
        <v>41</v>
      </c>
      <c r="O172" s="78"/>
      <c r="P172" s="205">
        <f t="shared" si="21"/>
        <v>0</v>
      </c>
      <c r="Q172" s="205">
        <v>0</v>
      </c>
      <c r="R172" s="205">
        <f t="shared" si="22"/>
        <v>0</v>
      </c>
      <c r="S172" s="205">
        <v>0</v>
      </c>
      <c r="T172" s="206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207" t="s">
        <v>650</v>
      </c>
      <c r="AT172" s="207" t="s">
        <v>201</v>
      </c>
      <c r="AU172" s="207" t="s">
        <v>84</v>
      </c>
      <c r="AY172" s="13" t="s">
        <v>199</v>
      </c>
      <c r="BE172" s="208">
        <f t="shared" si="24"/>
        <v>0</v>
      </c>
      <c r="BF172" s="208">
        <f t="shared" si="25"/>
        <v>0</v>
      </c>
      <c r="BG172" s="208">
        <f t="shared" si="26"/>
        <v>0</v>
      </c>
      <c r="BH172" s="208">
        <f t="shared" si="27"/>
        <v>0</v>
      </c>
      <c r="BI172" s="208">
        <f t="shared" si="28"/>
        <v>0</v>
      </c>
      <c r="BJ172" s="13" t="s">
        <v>84</v>
      </c>
      <c r="BK172" s="208">
        <f t="shared" si="29"/>
        <v>0</v>
      </c>
      <c r="BL172" s="13" t="s">
        <v>650</v>
      </c>
      <c r="BM172" s="207" t="s">
        <v>2840</v>
      </c>
    </row>
    <row r="173" spans="1:65" s="36" customFormat="1" ht="16.5" customHeight="1">
      <c r="A173" s="30"/>
      <c r="B173" s="31"/>
      <c r="C173" s="197" t="s">
        <v>509</v>
      </c>
      <c r="D173" s="197" t="s">
        <v>201</v>
      </c>
      <c r="E173" s="198" t="s">
        <v>2841</v>
      </c>
      <c r="F173" s="199" t="s">
        <v>2842</v>
      </c>
      <c r="G173" s="200" t="s">
        <v>2057</v>
      </c>
      <c r="H173" s="201">
        <v>4</v>
      </c>
      <c r="I173" s="2"/>
      <c r="J173" s="202">
        <f t="shared" si="20"/>
        <v>0</v>
      </c>
      <c r="K173" s="199" t="s">
        <v>1</v>
      </c>
      <c r="L173" s="31"/>
      <c r="M173" s="203" t="s">
        <v>1</v>
      </c>
      <c r="N173" s="204" t="s">
        <v>41</v>
      </c>
      <c r="O173" s="78"/>
      <c r="P173" s="205">
        <f t="shared" si="21"/>
        <v>0</v>
      </c>
      <c r="Q173" s="205">
        <v>0</v>
      </c>
      <c r="R173" s="205">
        <f t="shared" si="22"/>
        <v>0</v>
      </c>
      <c r="S173" s="205">
        <v>0</v>
      </c>
      <c r="T173" s="206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07" t="s">
        <v>650</v>
      </c>
      <c r="AT173" s="207" t="s">
        <v>201</v>
      </c>
      <c r="AU173" s="207" t="s">
        <v>84</v>
      </c>
      <c r="AY173" s="13" t="s">
        <v>199</v>
      </c>
      <c r="BE173" s="208">
        <f t="shared" si="24"/>
        <v>0</v>
      </c>
      <c r="BF173" s="208">
        <f t="shared" si="25"/>
        <v>0</v>
      </c>
      <c r="BG173" s="208">
        <f t="shared" si="26"/>
        <v>0</v>
      </c>
      <c r="BH173" s="208">
        <f t="shared" si="27"/>
        <v>0</v>
      </c>
      <c r="BI173" s="208">
        <f t="shared" si="28"/>
        <v>0</v>
      </c>
      <c r="BJ173" s="13" t="s">
        <v>84</v>
      </c>
      <c r="BK173" s="208">
        <f t="shared" si="29"/>
        <v>0</v>
      </c>
      <c r="BL173" s="13" t="s">
        <v>650</v>
      </c>
      <c r="BM173" s="207" t="s">
        <v>2843</v>
      </c>
    </row>
    <row r="174" spans="1:65" s="36" customFormat="1" ht="16.5" customHeight="1">
      <c r="A174" s="30"/>
      <c r="B174" s="31"/>
      <c r="C174" s="197" t="s">
        <v>515</v>
      </c>
      <c r="D174" s="197" t="s">
        <v>201</v>
      </c>
      <c r="E174" s="198" t="s">
        <v>2844</v>
      </c>
      <c r="F174" s="199" t="s">
        <v>2845</v>
      </c>
      <c r="G174" s="200" t="s">
        <v>2057</v>
      </c>
      <c r="H174" s="201">
        <v>4</v>
      </c>
      <c r="I174" s="2"/>
      <c r="J174" s="202">
        <f t="shared" si="20"/>
        <v>0</v>
      </c>
      <c r="K174" s="199" t="s">
        <v>1</v>
      </c>
      <c r="L174" s="31"/>
      <c r="M174" s="203" t="s">
        <v>1</v>
      </c>
      <c r="N174" s="204" t="s">
        <v>41</v>
      </c>
      <c r="O174" s="78"/>
      <c r="P174" s="205">
        <f t="shared" si="21"/>
        <v>0</v>
      </c>
      <c r="Q174" s="205">
        <v>0</v>
      </c>
      <c r="R174" s="205">
        <f t="shared" si="22"/>
        <v>0</v>
      </c>
      <c r="S174" s="205">
        <v>0</v>
      </c>
      <c r="T174" s="206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07" t="s">
        <v>650</v>
      </c>
      <c r="AT174" s="207" t="s">
        <v>201</v>
      </c>
      <c r="AU174" s="207" t="s">
        <v>84</v>
      </c>
      <c r="AY174" s="13" t="s">
        <v>199</v>
      </c>
      <c r="BE174" s="208">
        <f t="shared" si="24"/>
        <v>0</v>
      </c>
      <c r="BF174" s="208">
        <f t="shared" si="25"/>
        <v>0</v>
      </c>
      <c r="BG174" s="208">
        <f t="shared" si="26"/>
        <v>0</v>
      </c>
      <c r="BH174" s="208">
        <f t="shared" si="27"/>
        <v>0</v>
      </c>
      <c r="BI174" s="208">
        <f t="shared" si="28"/>
        <v>0</v>
      </c>
      <c r="BJ174" s="13" t="s">
        <v>84</v>
      </c>
      <c r="BK174" s="208">
        <f t="shared" si="29"/>
        <v>0</v>
      </c>
      <c r="BL174" s="13" t="s">
        <v>650</v>
      </c>
      <c r="BM174" s="207" t="s">
        <v>2846</v>
      </c>
    </row>
    <row r="175" spans="1:65" s="36" customFormat="1" ht="16.5" customHeight="1">
      <c r="A175" s="30"/>
      <c r="B175" s="31"/>
      <c r="C175" s="197" t="s">
        <v>522</v>
      </c>
      <c r="D175" s="197" t="s">
        <v>201</v>
      </c>
      <c r="E175" s="198" t="s">
        <v>2847</v>
      </c>
      <c r="F175" s="199" t="s">
        <v>2848</v>
      </c>
      <c r="G175" s="200" t="s">
        <v>2057</v>
      </c>
      <c r="H175" s="201">
        <v>60</v>
      </c>
      <c r="I175" s="2"/>
      <c r="J175" s="202">
        <f t="shared" si="20"/>
        <v>0</v>
      </c>
      <c r="K175" s="199" t="s">
        <v>1</v>
      </c>
      <c r="L175" s="31"/>
      <c r="M175" s="203" t="s">
        <v>1</v>
      </c>
      <c r="N175" s="204" t="s">
        <v>41</v>
      </c>
      <c r="O175" s="78"/>
      <c r="P175" s="205">
        <f t="shared" si="21"/>
        <v>0</v>
      </c>
      <c r="Q175" s="205">
        <v>0</v>
      </c>
      <c r="R175" s="205">
        <f t="shared" si="22"/>
        <v>0</v>
      </c>
      <c r="S175" s="205">
        <v>0</v>
      </c>
      <c r="T175" s="206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207" t="s">
        <v>650</v>
      </c>
      <c r="AT175" s="207" t="s">
        <v>201</v>
      </c>
      <c r="AU175" s="207" t="s">
        <v>84</v>
      </c>
      <c r="AY175" s="13" t="s">
        <v>199</v>
      </c>
      <c r="BE175" s="208">
        <f t="shared" si="24"/>
        <v>0</v>
      </c>
      <c r="BF175" s="208">
        <f t="shared" si="25"/>
        <v>0</v>
      </c>
      <c r="BG175" s="208">
        <f t="shared" si="26"/>
        <v>0</v>
      </c>
      <c r="BH175" s="208">
        <f t="shared" si="27"/>
        <v>0</v>
      </c>
      <c r="BI175" s="208">
        <f t="shared" si="28"/>
        <v>0</v>
      </c>
      <c r="BJ175" s="13" t="s">
        <v>84</v>
      </c>
      <c r="BK175" s="208">
        <f t="shared" si="29"/>
        <v>0</v>
      </c>
      <c r="BL175" s="13" t="s">
        <v>650</v>
      </c>
      <c r="BM175" s="207" t="s">
        <v>2849</v>
      </c>
    </row>
    <row r="176" spans="1:65" s="36" customFormat="1" ht="16.5" customHeight="1">
      <c r="A176" s="30"/>
      <c r="B176" s="31"/>
      <c r="C176" s="197" t="s">
        <v>526</v>
      </c>
      <c r="D176" s="197" t="s">
        <v>201</v>
      </c>
      <c r="E176" s="198" t="s">
        <v>2850</v>
      </c>
      <c r="F176" s="199" t="s">
        <v>2851</v>
      </c>
      <c r="G176" s="200" t="s">
        <v>252</v>
      </c>
      <c r="H176" s="201">
        <v>120</v>
      </c>
      <c r="I176" s="2"/>
      <c r="J176" s="202">
        <f t="shared" si="20"/>
        <v>0</v>
      </c>
      <c r="K176" s="199" t="s">
        <v>1</v>
      </c>
      <c r="L176" s="31"/>
      <c r="M176" s="203" t="s">
        <v>1</v>
      </c>
      <c r="N176" s="204" t="s">
        <v>41</v>
      </c>
      <c r="O176" s="78"/>
      <c r="P176" s="205">
        <f t="shared" si="21"/>
        <v>0</v>
      </c>
      <c r="Q176" s="205">
        <v>0</v>
      </c>
      <c r="R176" s="205">
        <f t="shared" si="22"/>
        <v>0</v>
      </c>
      <c r="S176" s="205">
        <v>0</v>
      </c>
      <c r="T176" s="206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207" t="s">
        <v>650</v>
      </c>
      <c r="AT176" s="207" t="s">
        <v>201</v>
      </c>
      <c r="AU176" s="207" t="s">
        <v>84</v>
      </c>
      <c r="AY176" s="13" t="s">
        <v>199</v>
      </c>
      <c r="BE176" s="208">
        <f t="shared" si="24"/>
        <v>0</v>
      </c>
      <c r="BF176" s="208">
        <f t="shared" si="25"/>
        <v>0</v>
      </c>
      <c r="BG176" s="208">
        <f t="shared" si="26"/>
        <v>0</v>
      </c>
      <c r="BH176" s="208">
        <f t="shared" si="27"/>
        <v>0</v>
      </c>
      <c r="BI176" s="208">
        <f t="shared" si="28"/>
        <v>0</v>
      </c>
      <c r="BJ176" s="13" t="s">
        <v>84</v>
      </c>
      <c r="BK176" s="208">
        <f t="shared" si="29"/>
        <v>0</v>
      </c>
      <c r="BL176" s="13" t="s">
        <v>650</v>
      </c>
      <c r="BM176" s="207" t="s">
        <v>2852</v>
      </c>
    </row>
    <row r="177" spans="1:65" s="36" customFormat="1" ht="16.5" customHeight="1">
      <c r="A177" s="30"/>
      <c r="B177" s="31"/>
      <c r="C177" s="197" t="s">
        <v>532</v>
      </c>
      <c r="D177" s="197" t="s">
        <v>201</v>
      </c>
      <c r="E177" s="198" t="s">
        <v>2853</v>
      </c>
      <c r="F177" s="199" t="s">
        <v>2854</v>
      </c>
      <c r="G177" s="200" t="s">
        <v>2057</v>
      </c>
      <c r="H177" s="201">
        <v>240</v>
      </c>
      <c r="I177" s="2"/>
      <c r="J177" s="202">
        <f t="shared" si="20"/>
        <v>0</v>
      </c>
      <c r="K177" s="199" t="s">
        <v>1</v>
      </c>
      <c r="L177" s="31"/>
      <c r="M177" s="203" t="s">
        <v>1</v>
      </c>
      <c r="N177" s="204" t="s">
        <v>41</v>
      </c>
      <c r="O177" s="78"/>
      <c r="P177" s="205">
        <f t="shared" si="21"/>
        <v>0</v>
      </c>
      <c r="Q177" s="205">
        <v>0</v>
      </c>
      <c r="R177" s="205">
        <f t="shared" si="22"/>
        <v>0</v>
      </c>
      <c r="S177" s="205">
        <v>0</v>
      </c>
      <c r="T177" s="206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207" t="s">
        <v>650</v>
      </c>
      <c r="AT177" s="207" t="s">
        <v>201</v>
      </c>
      <c r="AU177" s="207" t="s">
        <v>84</v>
      </c>
      <c r="AY177" s="13" t="s">
        <v>199</v>
      </c>
      <c r="BE177" s="208">
        <f t="shared" si="24"/>
        <v>0</v>
      </c>
      <c r="BF177" s="208">
        <f t="shared" si="25"/>
        <v>0</v>
      </c>
      <c r="BG177" s="208">
        <f t="shared" si="26"/>
        <v>0</v>
      </c>
      <c r="BH177" s="208">
        <f t="shared" si="27"/>
        <v>0</v>
      </c>
      <c r="BI177" s="208">
        <f t="shared" si="28"/>
        <v>0</v>
      </c>
      <c r="BJ177" s="13" t="s">
        <v>84</v>
      </c>
      <c r="BK177" s="208">
        <f t="shared" si="29"/>
        <v>0</v>
      </c>
      <c r="BL177" s="13" t="s">
        <v>650</v>
      </c>
      <c r="BM177" s="207" t="s">
        <v>2855</v>
      </c>
    </row>
    <row r="178" spans="1:65" s="36" customFormat="1" ht="16.5" customHeight="1">
      <c r="A178" s="30"/>
      <c r="B178" s="31"/>
      <c r="C178" s="197" t="s">
        <v>539</v>
      </c>
      <c r="D178" s="197" t="s">
        <v>201</v>
      </c>
      <c r="E178" s="198" t="s">
        <v>2856</v>
      </c>
      <c r="F178" s="199" t="s">
        <v>2857</v>
      </c>
      <c r="G178" s="200" t="s">
        <v>2057</v>
      </c>
      <c r="H178" s="201">
        <v>150</v>
      </c>
      <c r="I178" s="2"/>
      <c r="J178" s="202">
        <f t="shared" si="20"/>
        <v>0</v>
      </c>
      <c r="K178" s="199" t="s">
        <v>1</v>
      </c>
      <c r="L178" s="31"/>
      <c r="M178" s="203" t="s">
        <v>1</v>
      </c>
      <c r="N178" s="204" t="s">
        <v>41</v>
      </c>
      <c r="O178" s="78"/>
      <c r="P178" s="205">
        <f t="shared" si="21"/>
        <v>0</v>
      </c>
      <c r="Q178" s="205">
        <v>0</v>
      </c>
      <c r="R178" s="205">
        <f t="shared" si="22"/>
        <v>0</v>
      </c>
      <c r="S178" s="205">
        <v>0</v>
      </c>
      <c r="T178" s="206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07" t="s">
        <v>650</v>
      </c>
      <c r="AT178" s="207" t="s">
        <v>201</v>
      </c>
      <c r="AU178" s="207" t="s">
        <v>84</v>
      </c>
      <c r="AY178" s="13" t="s">
        <v>199</v>
      </c>
      <c r="BE178" s="208">
        <f t="shared" si="24"/>
        <v>0</v>
      </c>
      <c r="BF178" s="208">
        <f t="shared" si="25"/>
        <v>0</v>
      </c>
      <c r="BG178" s="208">
        <f t="shared" si="26"/>
        <v>0</v>
      </c>
      <c r="BH178" s="208">
        <f t="shared" si="27"/>
        <v>0</v>
      </c>
      <c r="BI178" s="208">
        <f t="shared" si="28"/>
        <v>0</v>
      </c>
      <c r="BJ178" s="13" t="s">
        <v>84</v>
      </c>
      <c r="BK178" s="208">
        <f t="shared" si="29"/>
        <v>0</v>
      </c>
      <c r="BL178" s="13" t="s">
        <v>650</v>
      </c>
      <c r="BM178" s="207" t="s">
        <v>2858</v>
      </c>
    </row>
    <row r="179" spans="1:65" s="36" customFormat="1" ht="16.5" customHeight="1">
      <c r="A179" s="30"/>
      <c r="B179" s="31"/>
      <c r="C179" s="197" t="s">
        <v>546</v>
      </c>
      <c r="D179" s="197" t="s">
        <v>201</v>
      </c>
      <c r="E179" s="198" t="s">
        <v>2859</v>
      </c>
      <c r="F179" s="199" t="s">
        <v>2860</v>
      </c>
      <c r="G179" s="200" t="s">
        <v>2057</v>
      </c>
      <c r="H179" s="201">
        <v>960</v>
      </c>
      <c r="I179" s="2"/>
      <c r="J179" s="202">
        <f t="shared" si="20"/>
        <v>0</v>
      </c>
      <c r="K179" s="199" t="s">
        <v>1</v>
      </c>
      <c r="L179" s="31"/>
      <c r="M179" s="203" t="s">
        <v>1</v>
      </c>
      <c r="N179" s="204" t="s">
        <v>41</v>
      </c>
      <c r="O179" s="78"/>
      <c r="P179" s="205">
        <f t="shared" si="21"/>
        <v>0</v>
      </c>
      <c r="Q179" s="205">
        <v>0</v>
      </c>
      <c r="R179" s="205">
        <f t="shared" si="22"/>
        <v>0</v>
      </c>
      <c r="S179" s="205">
        <v>0</v>
      </c>
      <c r="T179" s="206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207" t="s">
        <v>650</v>
      </c>
      <c r="AT179" s="207" t="s">
        <v>201</v>
      </c>
      <c r="AU179" s="207" t="s">
        <v>84</v>
      </c>
      <c r="AY179" s="13" t="s">
        <v>199</v>
      </c>
      <c r="BE179" s="208">
        <f t="shared" si="24"/>
        <v>0</v>
      </c>
      <c r="BF179" s="208">
        <f t="shared" si="25"/>
        <v>0</v>
      </c>
      <c r="BG179" s="208">
        <f t="shared" si="26"/>
        <v>0</v>
      </c>
      <c r="BH179" s="208">
        <f t="shared" si="27"/>
        <v>0</v>
      </c>
      <c r="BI179" s="208">
        <f t="shared" si="28"/>
        <v>0</v>
      </c>
      <c r="BJ179" s="13" t="s">
        <v>84</v>
      </c>
      <c r="BK179" s="208">
        <f t="shared" si="29"/>
        <v>0</v>
      </c>
      <c r="BL179" s="13" t="s">
        <v>650</v>
      </c>
      <c r="BM179" s="207" t="s">
        <v>2861</v>
      </c>
    </row>
    <row r="180" spans="1:65" s="36" customFormat="1" ht="16.5" customHeight="1">
      <c r="A180" s="30"/>
      <c r="B180" s="31"/>
      <c r="C180" s="197" t="s">
        <v>554</v>
      </c>
      <c r="D180" s="197" t="s">
        <v>201</v>
      </c>
      <c r="E180" s="198" t="s">
        <v>2862</v>
      </c>
      <c r="F180" s="199" t="s">
        <v>2863</v>
      </c>
      <c r="G180" s="200" t="s">
        <v>2057</v>
      </c>
      <c r="H180" s="201">
        <v>960</v>
      </c>
      <c r="I180" s="2"/>
      <c r="J180" s="202">
        <f t="shared" si="20"/>
        <v>0</v>
      </c>
      <c r="K180" s="199" t="s">
        <v>1</v>
      </c>
      <c r="L180" s="31"/>
      <c r="M180" s="203" t="s">
        <v>1</v>
      </c>
      <c r="N180" s="204" t="s">
        <v>41</v>
      </c>
      <c r="O180" s="78"/>
      <c r="P180" s="205">
        <f t="shared" si="21"/>
        <v>0</v>
      </c>
      <c r="Q180" s="205">
        <v>0</v>
      </c>
      <c r="R180" s="205">
        <f t="shared" si="22"/>
        <v>0</v>
      </c>
      <c r="S180" s="205">
        <v>0</v>
      </c>
      <c r="T180" s="206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207" t="s">
        <v>650</v>
      </c>
      <c r="AT180" s="207" t="s">
        <v>201</v>
      </c>
      <c r="AU180" s="207" t="s">
        <v>84</v>
      </c>
      <c r="AY180" s="13" t="s">
        <v>199</v>
      </c>
      <c r="BE180" s="208">
        <f t="shared" si="24"/>
        <v>0</v>
      </c>
      <c r="BF180" s="208">
        <f t="shared" si="25"/>
        <v>0</v>
      </c>
      <c r="BG180" s="208">
        <f t="shared" si="26"/>
        <v>0</v>
      </c>
      <c r="BH180" s="208">
        <f t="shared" si="27"/>
        <v>0</v>
      </c>
      <c r="BI180" s="208">
        <f t="shared" si="28"/>
        <v>0</v>
      </c>
      <c r="BJ180" s="13" t="s">
        <v>84</v>
      </c>
      <c r="BK180" s="208">
        <f t="shared" si="29"/>
        <v>0</v>
      </c>
      <c r="BL180" s="13" t="s">
        <v>650</v>
      </c>
      <c r="BM180" s="207" t="s">
        <v>2864</v>
      </c>
    </row>
    <row r="181" spans="1:65" s="36" customFormat="1" ht="16.5" customHeight="1">
      <c r="A181" s="30"/>
      <c r="B181" s="31"/>
      <c r="C181" s="197" t="s">
        <v>560</v>
      </c>
      <c r="D181" s="197" t="s">
        <v>201</v>
      </c>
      <c r="E181" s="198" t="s">
        <v>2865</v>
      </c>
      <c r="F181" s="199" t="s">
        <v>2866</v>
      </c>
      <c r="G181" s="200" t="s">
        <v>2057</v>
      </c>
      <c r="H181" s="201">
        <v>960</v>
      </c>
      <c r="I181" s="2"/>
      <c r="J181" s="202">
        <f t="shared" si="20"/>
        <v>0</v>
      </c>
      <c r="K181" s="199" t="s">
        <v>1</v>
      </c>
      <c r="L181" s="31"/>
      <c r="M181" s="203" t="s">
        <v>1</v>
      </c>
      <c r="N181" s="204" t="s">
        <v>41</v>
      </c>
      <c r="O181" s="78"/>
      <c r="P181" s="205">
        <f t="shared" si="21"/>
        <v>0</v>
      </c>
      <c r="Q181" s="205">
        <v>0</v>
      </c>
      <c r="R181" s="205">
        <f t="shared" si="22"/>
        <v>0</v>
      </c>
      <c r="S181" s="205">
        <v>0</v>
      </c>
      <c r="T181" s="206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207" t="s">
        <v>650</v>
      </c>
      <c r="AT181" s="207" t="s">
        <v>201</v>
      </c>
      <c r="AU181" s="207" t="s">
        <v>84</v>
      </c>
      <c r="AY181" s="13" t="s">
        <v>199</v>
      </c>
      <c r="BE181" s="208">
        <f t="shared" si="24"/>
        <v>0</v>
      </c>
      <c r="BF181" s="208">
        <f t="shared" si="25"/>
        <v>0</v>
      </c>
      <c r="BG181" s="208">
        <f t="shared" si="26"/>
        <v>0</v>
      </c>
      <c r="BH181" s="208">
        <f t="shared" si="27"/>
        <v>0</v>
      </c>
      <c r="BI181" s="208">
        <f t="shared" si="28"/>
        <v>0</v>
      </c>
      <c r="BJ181" s="13" t="s">
        <v>84</v>
      </c>
      <c r="BK181" s="208">
        <f t="shared" si="29"/>
        <v>0</v>
      </c>
      <c r="BL181" s="13" t="s">
        <v>650</v>
      </c>
      <c r="BM181" s="207" t="s">
        <v>2867</v>
      </c>
    </row>
    <row r="182" spans="1:65" s="36" customFormat="1" ht="44.25" customHeight="1">
      <c r="A182" s="30"/>
      <c r="B182" s="31"/>
      <c r="C182" s="197" t="s">
        <v>566</v>
      </c>
      <c r="D182" s="197" t="s">
        <v>201</v>
      </c>
      <c r="E182" s="198" t="s">
        <v>2868</v>
      </c>
      <c r="F182" s="199" t="s">
        <v>2869</v>
      </c>
      <c r="G182" s="200" t="s">
        <v>2057</v>
      </c>
      <c r="H182" s="201">
        <v>1250</v>
      </c>
      <c r="I182" s="2"/>
      <c r="J182" s="202">
        <f t="shared" si="20"/>
        <v>0</v>
      </c>
      <c r="K182" s="199" t="s">
        <v>1</v>
      </c>
      <c r="L182" s="31"/>
      <c r="M182" s="203" t="s">
        <v>1</v>
      </c>
      <c r="N182" s="204" t="s">
        <v>41</v>
      </c>
      <c r="O182" s="78"/>
      <c r="P182" s="205">
        <f t="shared" si="21"/>
        <v>0</v>
      </c>
      <c r="Q182" s="205">
        <v>0</v>
      </c>
      <c r="R182" s="205">
        <f t="shared" si="22"/>
        <v>0</v>
      </c>
      <c r="S182" s="205">
        <v>0</v>
      </c>
      <c r="T182" s="206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07" t="s">
        <v>650</v>
      </c>
      <c r="AT182" s="207" t="s">
        <v>201</v>
      </c>
      <c r="AU182" s="207" t="s">
        <v>84</v>
      </c>
      <c r="AY182" s="13" t="s">
        <v>199</v>
      </c>
      <c r="BE182" s="208">
        <f t="shared" si="24"/>
        <v>0</v>
      </c>
      <c r="BF182" s="208">
        <f t="shared" si="25"/>
        <v>0</v>
      </c>
      <c r="BG182" s="208">
        <f t="shared" si="26"/>
        <v>0</v>
      </c>
      <c r="BH182" s="208">
        <f t="shared" si="27"/>
        <v>0</v>
      </c>
      <c r="BI182" s="208">
        <f t="shared" si="28"/>
        <v>0</v>
      </c>
      <c r="BJ182" s="13" t="s">
        <v>84</v>
      </c>
      <c r="BK182" s="208">
        <f t="shared" si="29"/>
        <v>0</v>
      </c>
      <c r="BL182" s="13" t="s">
        <v>650</v>
      </c>
      <c r="BM182" s="207" t="s">
        <v>2870</v>
      </c>
    </row>
    <row r="183" spans="1:65" s="36" customFormat="1" ht="24.2" customHeight="1">
      <c r="A183" s="30"/>
      <c r="B183" s="31"/>
      <c r="C183" s="197" t="s">
        <v>571</v>
      </c>
      <c r="D183" s="197" t="s">
        <v>201</v>
      </c>
      <c r="E183" s="198" t="s">
        <v>2871</v>
      </c>
      <c r="F183" s="199" t="s">
        <v>2872</v>
      </c>
      <c r="G183" s="200" t="s">
        <v>2057</v>
      </c>
      <c r="H183" s="201">
        <v>1250</v>
      </c>
      <c r="I183" s="2"/>
      <c r="J183" s="202">
        <f t="shared" si="20"/>
        <v>0</v>
      </c>
      <c r="K183" s="199" t="s">
        <v>1</v>
      </c>
      <c r="L183" s="31"/>
      <c r="M183" s="203" t="s">
        <v>1</v>
      </c>
      <c r="N183" s="204" t="s">
        <v>41</v>
      </c>
      <c r="O183" s="78"/>
      <c r="P183" s="205">
        <f t="shared" si="21"/>
        <v>0</v>
      </c>
      <c r="Q183" s="205">
        <v>0</v>
      </c>
      <c r="R183" s="205">
        <f t="shared" si="22"/>
        <v>0</v>
      </c>
      <c r="S183" s="205">
        <v>0</v>
      </c>
      <c r="T183" s="206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207" t="s">
        <v>650</v>
      </c>
      <c r="AT183" s="207" t="s">
        <v>201</v>
      </c>
      <c r="AU183" s="207" t="s">
        <v>84</v>
      </c>
      <c r="AY183" s="13" t="s">
        <v>199</v>
      </c>
      <c r="BE183" s="208">
        <f t="shared" si="24"/>
        <v>0</v>
      </c>
      <c r="BF183" s="208">
        <f t="shared" si="25"/>
        <v>0</v>
      </c>
      <c r="BG183" s="208">
        <f t="shared" si="26"/>
        <v>0</v>
      </c>
      <c r="BH183" s="208">
        <f t="shared" si="27"/>
        <v>0</v>
      </c>
      <c r="BI183" s="208">
        <f t="shared" si="28"/>
        <v>0</v>
      </c>
      <c r="BJ183" s="13" t="s">
        <v>84</v>
      </c>
      <c r="BK183" s="208">
        <f t="shared" si="29"/>
        <v>0</v>
      </c>
      <c r="BL183" s="13" t="s">
        <v>650</v>
      </c>
      <c r="BM183" s="207" t="s">
        <v>2873</v>
      </c>
    </row>
    <row r="184" spans="1:65" s="36" customFormat="1" ht="21.75" customHeight="1">
      <c r="A184" s="30"/>
      <c r="B184" s="31"/>
      <c r="C184" s="197" t="s">
        <v>576</v>
      </c>
      <c r="D184" s="197" t="s">
        <v>201</v>
      </c>
      <c r="E184" s="198" t="s">
        <v>2874</v>
      </c>
      <c r="F184" s="199" t="s">
        <v>2875</v>
      </c>
      <c r="G184" s="200" t="s">
        <v>252</v>
      </c>
      <c r="H184" s="201">
        <v>80</v>
      </c>
      <c r="I184" s="2"/>
      <c r="J184" s="202">
        <f t="shared" si="20"/>
        <v>0</v>
      </c>
      <c r="K184" s="199" t="s">
        <v>1</v>
      </c>
      <c r="L184" s="31"/>
      <c r="M184" s="203" t="s">
        <v>1</v>
      </c>
      <c r="N184" s="204" t="s">
        <v>41</v>
      </c>
      <c r="O184" s="78"/>
      <c r="P184" s="205">
        <f t="shared" si="21"/>
        <v>0</v>
      </c>
      <c r="Q184" s="205">
        <v>0</v>
      </c>
      <c r="R184" s="205">
        <f t="shared" si="22"/>
        <v>0</v>
      </c>
      <c r="S184" s="205">
        <v>0</v>
      </c>
      <c r="T184" s="206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207" t="s">
        <v>650</v>
      </c>
      <c r="AT184" s="207" t="s">
        <v>201</v>
      </c>
      <c r="AU184" s="207" t="s">
        <v>84</v>
      </c>
      <c r="AY184" s="13" t="s">
        <v>199</v>
      </c>
      <c r="BE184" s="208">
        <f t="shared" si="24"/>
        <v>0</v>
      </c>
      <c r="BF184" s="208">
        <f t="shared" si="25"/>
        <v>0</v>
      </c>
      <c r="BG184" s="208">
        <f t="shared" si="26"/>
        <v>0</v>
      </c>
      <c r="BH184" s="208">
        <f t="shared" si="27"/>
        <v>0</v>
      </c>
      <c r="BI184" s="208">
        <f t="shared" si="28"/>
        <v>0</v>
      </c>
      <c r="BJ184" s="13" t="s">
        <v>84</v>
      </c>
      <c r="BK184" s="208">
        <f t="shared" si="29"/>
        <v>0</v>
      </c>
      <c r="BL184" s="13" t="s">
        <v>650</v>
      </c>
      <c r="BM184" s="207" t="s">
        <v>2876</v>
      </c>
    </row>
    <row r="185" spans="1:65" s="36" customFormat="1" ht="16.5" customHeight="1">
      <c r="A185" s="30"/>
      <c r="B185" s="31"/>
      <c r="C185" s="197" t="s">
        <v>582</v>
      </c>
      <c r="D185" s="197" t="s">
        <v>201</v>
      </c>
      <c r="E185" s="198" t="s">
        <v>2877</v>
      </c>
      <c r="F185" s="199" t="s">
        <v>2878</v>
      </c>
      <c r="G185" s="200" t="s">
        <v>2057</v>
      </c>
      <c r="H185" s="201">
        <v>240</v>
      </c>
      <c r="I185" s="2"/>
      <c r="J185" s="202">
        <f t="shared" si="20"/>
        <v>0</v>
      </c>
      <c r="K185" s="199" t="s">
        <v>1</v>
      </c>
      <c r="L185" s="31"/>
      <c r="M185" s="203" t="s">
        <v>1</v>
      </c>
      <c r="N185" s="204" t="s">
        <v>41</v>
      </c>
      <c r="O185" s="78"/>
      <c r="P185" s="205">
        <f t="shared" si="21"/>
        <v>0</v>
      </c>
      <c r="Q185" s="205">
        <v>0</v>
      </c>
      <c r="R185" s="205">
        <f t="shared" si="22"/>
        <v>0</v>
      </c>
      <c r="S185" s="205">
        <v>0</v>
      </c>
      <c r="T185" s="206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207" t="s">
        <v>650</v>
      </c>
      <c r="AT185" s="207" t="s">
        <v>201</v>
      </c>
      <c r="AU185" s="207" t="s">
        <v>84</v>
      </c>
      <c r="AY185" s="13" t="s">
        <v>199</v>
      </c>
      <c r="BE185" s="208">
        <f t="shared" si="24"/>
        <v>0</v>
      </c>
      <c r="BF185" s="208">
        <f t="shared" si="25"/>
        <v>0</v>
      </c>
      <c r="BG185" s="208">
        <f t="shared" si="26"/>
        <v>0</v>
      </c>
      <c r="BH185" s="208">
        <f t="shared" si="27"/>
        <v>0</v>
      </c>
      <c r="BI185" s="208">
        <f t="shared" si="28"/>
        <v>0</v>
      </c>
      <c r="BJ185" s="13" t="s">
        <v>84</v>
      </c>
      <c r="BK185" s="208">
        <f t="shared" si="29"/>
        <v>0</v>
      </c>
      <c r="BL185" s="13" t="s">
        <v>650</v>
      </c>
      <c r="BM185" s="207" t="s">
        <v>2879</v>
      </c>
    </row>
    <row r="186" spans="2:63" s="184" customFormat="1" ht="25.9" customHeight="1">
      <c r="B186" s="185"/>
      <c r="D186" s="186" t="s">
        <v>75</v>
      </c>
      <c r="E186" s="187" t="s">
        <v>2161</v>
      </c>
      <c r="F186" s="187" t="s">
        <v>2880</v>
      </c>
      <c r="J186" s="188">
        <f>BK186</f>
        <v>0</v>
      </c>
      <c r="L186" s="185"/>
      <c r="M186" s="189"/>
      <c r="N186" s="190"/>
      <c r="O186" s="190"/>
      <c r="P186" s="191">
        <f>SUM(P187:P191)</f>
        <v>0</v>
      </c>
      <c r="Q186" s="190"/>
      <c r="R186" s="191">
        <f>SUM(R187:R191)</f>
        <v>0</v>
      </c>
      <c r="S186" s="190"/>
      <c r="T186" s="192">
        <f>SUM(T187:T191)</f>
        <v>0</v>
      </c>
      <c r="AR186" s="186" t="s">
        <v>84</v>
      </c>
      <c r="AT186" s="193" t="s">
        <v>75</v>
      </c>
      <c r="AU186" s="193" t="s">
        <v>76</v>
      </c>
      <c r="AY186" s="186" t="s">
        <v>199</v>
      </c>
      <c r="BK186" s="194">
        <f>SUM(BK187:BK191)</f>
        <v>0</v>
      </c>
    </row>
    <row r="187" spans="1:65" s="36" customFormat="1" ht="16.5" customHeight="1">
      <c r="A187" s="30"/>
      <c r="B187" s="31"/>
      <c r="C187" s="197" t="s">
        <v>588</v>
      </c>
      <c r="D187" s="197" t="s">
        <v>201</v>
      </c>
      <c r="E187" s="198" t="s">
        <v>2881</v>
      </c>
      <c r="F187" s="199" t="s">
        <v>2882</v>
      </c>
      <c r="G187" s="200" t="s">
        <v>252</v>
      </c>
      <c r="H187" s="201">
        <v>24</v>
      </c>
      <c r="I187" s="2"/>
      <c r="J187" s="202">
        <f>ROUND(I187*H187,2)</f>
        <v>0</v>
      </c>
      <c r="K187" s="199" t="s">
        <v>1</v>
      </c>
      <c r="L187" s="31"/>
      <c r="M187" s="203" t="s">
        <v>1</v>
      </c>
      <c r="N187" s="204" t="s">
        <v>41</v>
      </c>
      <c r="O187" s="78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207" t="s">
        <v>650</v>
      </c>
      <c r="AT187" s="207" t="s">
        <v>201</v>
      </c>
      <c r="AU187" s="207" t="s">
        <v>84</v>
      </c>
      <c r="AY187" s="13" t="s">
        <v>199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3" t="s">
        <v>84</v>
      </c>
      <c r="BK187" s="208">
        <f>ROUND(I187*H187,2)</f>
        <v>0</v>
      </c>
      <c r="BL187" s="13" t="s">
        <v>650</v>
      </c>
      <c r="BM187" s="207" t="s">
        <v>2883</v>
      </c>
    </row>
    <row r="188" spans="1:65" s="36" customFormat="1" ht="16.5" customHeight="1">
      <c r="A188" s="30"/>
      <c r="B188" s="31"/>
      <c r="C188" s="197" t="s">
        <v>593</v>
      </c>
      <c r="D188" s="197" t="s">
        <v>201</v>
      </c>
      <c r="E188" s="198" t="s">
        <v>2884</v>
      </c>
      <c r="F188" s="199" t="s">
        <v>2885</v>
      </c>
      <c r="G188" s="200" t="s">
        <v>2057</v>
      </c>
      <c r="H188" s="201">
        <v>24</v>
      </c>
      <c r="I188" s="2"/>
      <c r="J188" s="202">
        <f>ROUND(I188*H188,2)</f>
        <v>0</v>
      </c>
      <c r="K188" s="199" t="s">
        <v>1</v>
      </c>
      <c r="L188" s="31"/>
      <c r="M188" s="203" t="s">
        <v>1</v>
      </c>
      <c r="N188" s="204" t="s">
        <v>41</v>
      </c>
      <c r="O188" s="78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207" t="s">
        <v>650</v>
      </c>
      <c r="AT188" s="207" t="s">
        <v>201</v>
      </c>
      <c r="AU188" s="207" t="s">
        <v>84</v>
      </c>
      <c r="AY188" s="13" t="s">
        <v>199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3" t="s">
        <v>84</v>
      </c>
      <c r="BK188" s="208">
        <f>ROUND(I188*H188,2)</f>
        <v>0</v>
      </c>
      <c r="BL188" s="13" t="s">
        <v>650</v>
      </c>
      <c r="BM188" s="207" t="s">
        <v>2886</v>
      </c>
    </row>
    <row r="189" spans="1:65" s="36" customFormat="1" ht="16.5" customHeight="1">
      <c r="A189" s="30"/>
      <c r="B189" s="31"/>
      <c r="C189" s="197" t="s">
        <v>600</v>
      </c>
      <c r="D189" s="197" t="s">
        <v>201</v>
      </c>
      <c r="E189" s="198" t="s">
        <v>2887</v>
      </c>
      <c r="F189" s="199" t="s">
        <v>2888</v>
      </c>
      <c r="G189" s="200" t="s">
        <v>2057</v>
      </c>
      <c r="H189" s="201">
        <v>6</v>
      </c>
      <c r="I189" s="2"/>
      <c r="J189" s="202">
        <f>ROUND(I189*H189,2)</f>
        <v>0</v>
      </c>
      <c r="K189" s="199" t="s">
        <v>1</v>
      </c>
      <c r="L189" s="31"/>
      <c r="M189" s="203" t="s">
        <v>1</v>
      </c>
      <c r="N189" s="204" t="s">
        <v>41</v>
      </c>
      <c r="O189" s="78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207" t="s">
        <v>650</v>
      </c>
      <c r="AT189" s="207" t="s">
        <v>201</v>
      </c>
      <c r="AU189" s="207" t="s">
        <v>84</v>
      </c>
      <c r="AY189" s="13" t="s">
        <v>199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3" t="s">
        <v>84</v>
      </c>
      <c r="BK189" s="208">
        <f>ROUND(I189*H189,2)</f>
        <v>0</v>
      </c>
      <c r="BL189" s="13" t="s">
        <v>650</v>
      </c>
      <c r="BM189" s="207" t="s">
        <v>2889</v>
      </c>
    </row>
    <row r="190" spans="1:65" s="36" customFormat="1" ht="16.5" customHeight="1">
      <c r="A190" s="30"/>
      <c r="B190" s="31"/>
      <c r="C190" s="197" t="s">
        <v>605</v>
      </c>
      <c r="D190" s="197" t="s">
        <v>201</v>
      </c>
      <c r="E190" s="198" t="s">
        <v>2890</v>
      </c>
      <c r="F190" s="199" t="s">
        <v>2891</v>
      </c>
      <c r="G190" s="200" t="s">
        <v>2057</v>
      </c>
      <c r="H190" s="201">
        <v>1</v>
      </c>
      <c r="I190" s="2"/>
      <c r="J190" s="202">
        <f>ROUND(I190*H190,2)</f>
        <v>0</v>
      </c>
      <c r="K190" s="199" t="s">
        <v>1</v>
      </c>
      <c r="L190" s="31"/>
      <c r="M190" s="203" t="s">
        <v>1</v>
      </c>
      <c r="N190" s="204" t="s">
        <v>41</v>
      </c>
      <c r="O190" s="78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207" t="s">
        <v>650</v>
      </c>
      <c r="AT190" s="207" t="s">
        <v>201</v>
      </c>
      <c r="AU190" s="207" t="s">
        <v>84</v>
      </c>
      <c r="AY190" s="13" t="s">
        <v>199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3" t="s">
        <v>84</v>
      </c>
      <c r="BK190" s="208">
        <f>ROUND(I190*H190,2)</f>
        <v>0</v>
      </c>
      <c r="BL190" s="13" t="s">
        <v>650</v>
      </c>
      <c r="BM190" s="207" t="s">
        <v>2892</v>
      </c>
    </row>
    <row r="191" spans="1:65" s="36" customFormat="1" ht="16.5" customHeight="1">
      <c r="A191" s="30"/>
      <c r="B191" s="31"/>
      <c r="C191" s="197" t="s">
        <v>610</v>
      </c>
      <c r="D191" s="197" t="s">
        <v>201</v>
      </c>
      <c r="E191" s="198" t="s">
        <v>2893</v>
      </c>
      <c r="F191" s="199" t="s">
        <v>2404</v>
      </c>
      <c r="G191" s="200" t="s">
        <v>2405</v>
      </c>
      <c r="H191" s="201">
        <v>1</v>
      </c>
      <c r="I191" s="2"/>
      <c r="J191" s="202">
        <f>ROUND(I191*H191,2)</f>
        <v>0</v>
      </c>
      <c r="K191" s="199" t="s">
        <v>1</v>
      </c>
      <c r="L191" s="31"/>
      <c r="M191" s="203" t="s">
        <v>1</v>
      </c>
      <c r="N191" s="204" t="s">
        <v>41</v>
      </c>
      <c r="O191" s="78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207" t="s">
        <v>650</v>
      </c>
      <c r="AT191" s="207" t="s">
        <v>201</v>
      </c>
      <c r="AU191" s="207" t="s">
        <v>84</v>
      </c>
      <c r="AY191" s="13" t="s">
        <v>199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3" t="s">
        <v>84</v>
      </c>
      <c r="BK191" s="208">
        <f>ROUND(I191*H191,2)</f>
        <v>0</v>
      </c>
      <c r="BL191" s="13" t="s">
        <v>650</v>
      </c>
      <c r="BM191" s="207" t="s">
        <v>2894</v>
      </c>
    </row>
    <row r="192" spans="2:63" s="184" customFormat="1" ht="25.9" customHeight="1">
      <c r="B192" s="185"/>
      <c r="D192" s="186" t="s">
        <v>75</v>
      </c>
      <c r="E192" s="187" t="s">
        <v>2895</v>
      </c>
      <c r="F192" s="187" t="s">
        <v>2162</v>
      </c>
      <c r="J192" s="188">
        <f>BK192</f>
        <v>0</v>
      </c>
      <c r="L192" s="185"/>
      <c r="M192" s="189"/>
      <c r="N192" s="190"/>
      <c r="O192" s="190"/>
      <c r="P192" s="191">
        <f>SUM(P193:P203)</f>
        <v>0</v>
      </c>
      <c r="Q192" s="190"/>
      <c r="R192" s="191">
        <f>SUM(R193:R203)</f>
        <v>0</v>
      </c>
      <c r="S192" s="190"/>
      <c r="T192" s="192">
        <f>SUM(T193:T203)</f>
        <v>0</v>
      </c>
      <c r="AR192" s="186" t="s">
        <v>84</v>
      </c>
      <c r="AT192" s="193" t="s">
        <v>75</v>
      </c>
      <c r="AU192" s="193" t="s">
        <v>76</v>
      </c>
      <c r="AY192" s="186" t="s">
        <v>199</v>
      </c>
      <c r="BK192" s="194">
        <f>SUM(BK193:BK203)</f>
        <v>0</v>
      </c>
    </row>
    <row r="193" spans="1:65" s="36" customFormat="1" ht="16.5" customHeight="1">
      <c r="A193" s="30"/>
      <c r="B193" s="31"/>
      <c r="C193" s="197" t="s">
        <v>620</v>
      </c>
      <c r="D193" s="197" t="s">
        <v>201</v>
      </c>
      <c r="E193" s="198" t="s">
        <v>84</v>
      </c>
      <c r="F193" s="199" t="s">
        <v>2422</v>
      </c>
      <c r="G193" s="200" t="s">
        <v>749</v>
      </c>
      <c r="H193" s="4"/>
      <c r="I193" s="2"/>
      <c r="J193" s="202">
        <f aca="true" t="shared" si="30" ref="J193:J203">ROUND(I193*H193,2)</f>
        <v>0</v>
      </c>
      <c r="K193" s="199" t="s">
        <v>1</v>
      </c>
      <c r="L193" s="31"/>
      <c r="M193" s="203" t="s">
        <v>1</v>
      </c>
      <c r="N193" s="204" t="s">
        <v>41</v>
      </c>
      <c r="O193" s="78"/>
      <c r="P193" s="205">
        <f aca="true" t="shared" si="31" ref="P193:P203">O193*H193</f>
        <v>0</v>
      </c>
      <c r="Q193" s="205">
        <v>0</v>
      </c>
      <c r="R193" s="205">
        <f aca="true" t="shared" si="32" ref="R193:R203">Q193*H193</f>
        <v>0</v>
      </c>
      <c r="S193" s="205">
        <v>0</v>
      </c>
      <c r="T193" s="206">
        <f aca="true" t="shared" si="33" ref="T193:T203"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207" t="s">
        <v>650</v>
      </c>
      <c r="AT193" s="207" t="s">
        <v>201</v>
      </c>
      <c r="AU193" s="207" t="s">
        <v>84</v>
      </c>
      <c r="AY193" s="13" t="s">
        <v>199</v>
      </c>
      <c r="BE193" s="208">
        <f aca="true" t="shared" si="34" ref="BE193:BE203">IF(N193="základní",J193,0)</f>
        <v>0</v>
      </c>
      <c r="BF193" s="208">
        <f aca="true" t="shared" si="35" ref="BF193:BF203">IF(N193="snížená",J193,0)</f>
        <v>0</v>
      </c>
      <c r="BG193" s="208">
        <f aca="true" t="shared" si="36" ref="BG193:BG203">IF(N193="zákl. přenesená",J193,0)</f>
        <v>0</v>
      </c>
      <c r="BH193" s="208">
        <f aca="true" t="shared" si="37" ref="BH193:BH203">IF(N193="sníž. přenesená",J193,0)</f>
        <v>0</v>
      </c>
      <c r="BI193" s="208">
        <f aca="true" t="shared" si="38" ref="BI193:BI203">IF(N193="nulová",J193,0)</f>
        <v>0</v>
      </c>
      <c r="BJ193" s="13" t="s">
        <v>84</v>
      </c>
      <c r="BK193" s="208">
        <f aca="true" t="shared" si="39" ref="BK193:BK203">ROUND(I193*H193,2)</f>
        <v>0</v>
      </c>
      <c r="BL193" s="13" t="s">
        <v>650</v>
      </c>
      <c r="BM193" s="207" t="s">
        <v>2896</v>
      </c>
    </row>
    <row r="194" spans="1:65" s="36" customFormat="1" ht="16.5" customHeight="1">
      <c r="A194" s="30"/>
      <c r="B194" s="31"/>
      <c r="C194" s="197" t="s">
        <v>625</v>
      </c>
      <c r="D194" s="197" t="s">
        <v>201</v>
      </c>
      <c r="E194" s="198" t="s">
        <v>86</v>
      </c>
      <c r="F194" s="199" t="s">
        <v>2424</v>
      </c>
      <c r="G194" s="200" t="s">
        <v>749</v>
      </c>
      <c r="H194" s="4"/>
      <c r="I194" s="2"/>
      <c r="J194" s="202">
        <f t="shared" si="30"/>
        <v>0</v>
      </c>
      <c r="K194" s="199" t="s">
        <v>1</v>
      </c>
      <c r="L194" s="31"/>
      <c r="M194" s="203" t="s">
        <v>1</v>
      </c>
      <c r="N194" s="204" t="s">
        <v>41</v>
      </c>
      <c r="O194" s="78"/>
      <c r="P194" s="205">
        <f t="shared" si="31"/>
        <v>0</v>
      </c>
      <c r="Q194" s="205">
        <v>0</v>
      </c>
      <c r="R194" s="205">
        <f t="shared" si="32"/>
        <v>0</v>
      </c>
      <c r="S194" s="205">
        <v>0</v>
      </c>
      <c r="T194" s="206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207" t="s">
        <v>650</v>
      </c>
      <c r="AT194" s="207" t="s">
        <v>201</v>
      </c>
      <c r="AU194" s="207" t="s">
        <v>84</v>
      </c>
      <c r="AY194" s="13" t="s">
        <v>199</v>
      </c>
      <c r="BE194" s="208">
        <f t="shared" si="34"/>
        <v>0</v>
      </c>
      <c r="BF194" s="208">
        <f t="shared" si="35"/>
        <v>0</v>
      </c>
      <c r="BG194" s="208">
        <f t="shared" si="36"/>
        <v>0</v>
      </c>
      <c r="BH194" s="208">
        <f t="shared" si="37"/>
        <v>0</v>
      </c>
      <c r="BI194" s="208">
        <f t="shared" si="38"/>
        <v>0</v>
      </c>
      <c r="BJ194" s="13" t="s">
        <v>84</v>
      </c>
      <c r="BK194" s="208">
        <f t="shared" si="39"/>
        <v>0</v>
      </c>
      <c r="BL194" s="13" t="s">
        <v>650</v>
      </c>
      <c r="BM194" s="207" t="s">
        <v>2897</v>
      </c>
    </row>
    <row r="195" spans="1:65" s="36" customFormat="1" ht="33" customHeight="1">
      <c r="A195" s="30"/>
      <c r="B195" s="31"/>
      <c r="C195" s="197" t="s">
        <v>635</v>
      </c>
      <c r="D195" s="197" t="s">
        <v>201</v>
      </c>
      <c r="E195" s="198" t="s">
        <v>2898</v>
      </c>
      <c r="F195" s="199" t="s">
        <v>2899</v>
      </c>
      <c r="G195" s="200" t="s">
        <v>2037</v>
      </c>
      <c r="H195" s="201">
        <v>60</v>
      </c>
      <c r="I195" s="2"/>
      <c r="J195" s="202">
        <f t="shared" si="30"/>
        <v>0</v>
      </c>
      <c r="K195" s="199" t="s">
        <v>1</v>
      </c>
      <c r="L195" s="31"/>
      <c r="M195" s="203" t="s">
        <v>1</v>
      </c>
      <c r="N195" s="204" t="s">
        <v>41</v>
      </c>
      <c r="O195" s="78"/>
      <c r="P195" s="205">
        <f t="shared" si="31"/>
        <v>0</v>
      </c>
      <c r="Q195" s="205">
        <v>0</v>
      </c>
      <c r="R195" s="205">
        <f t="shared" si="32"/>
        <v>0</v>
      </c>
      <c r="S195" s="205">
        <v>0</v>
      </c>
      <c r="T195" s="206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207" t="s">
        <v>650</v>
      </c>
      <c r="AT195" s="207" t="s">
        <v>201</v>
      </c>
      <c r="AU195" s="207" t="s">
        <v>84</v>
      </c>
      <c r="AY195" s="13" t="s">
        <v>199</v>
      </c>
      <c r="BE195" s="208">
        <f t="shared" si="34"/>
        <v>0</v>
      </c>
      <c r="BF195" s="208">
        <f t="shared" si="35"/>
        <v>0</v>
      </c>
      <c r="BG195" s="208">
        <f t="shared" si="36"/>
        <v>0</v>
      </c>
      <c r="BH195" s="208">
        <f t="shared" si="37"/>
        <v>0</v>
      </c>
      <c r="BI195" s="208">
        <f t="shared" si="38"/>
        <v>0</v>
      </c>
      <c r="BJ195" s="13" t="s">
        <v>84</v>
      </c>
      <c r="BK195" s="208">
        <f t="shared" si="39"/>
        <v>0</v>
      </c>
      <c r="BL195" s="13" t="s">
        <v>650</v>
      </c>
      <c r="BM195" s="207" t="s">
        <v>2900</v>
      </c>
    </row>
    <row r="196" spans="1:65" s="36" customFormat="1" ht="37.9" customHeight="1">
      <c r="A196" s="30"/>
      <c r="B196" s="31"/>
      <c r="C196" s="197" t="s">
        <v>640</v>
      </c>
      <c r="D196" s="197" t="s">
        <v>201</v>
      </c>
      <c r="E196" s="198" t="s">
        <v>2901</v>
      </c>
      <c r="F196" s="199" t="s">
        <v>2902</v>
      </c>
      <c r="G196" s="200" t="s">
        <v>2057</v>
      </c>
      <c r="H196" s="201">
        <v>1</v>
      </c>
      <c r="I196" s="2"/>
      <c r="J196" s="202">
        <f t="shared" si="30"/>
        <v>0</v>
      </c>
      <c r="K196" s="199" t="s">
        <v>1</v>
      </c>
      <c r="L196" s="31"/>
      <c r="M196" s="203" t="s">
        <v>1</v>
      </c>
      <c r="N196" s="204" t="s">
        <v>41</v>
      </c>
      <c r="O196" s="78"/>
      <c r="P196" s="205">
        <f t="shared" si="31"/>
        <v>0</v>
      </c>
      <c r="Q196" s="205">
        <v>0</v>
      </c>
      <c r="R196" s="205">
        <f t="shared" si="32"/>
        <v>0</v>
      </c>
      <c r="S196" s="205">
        <v>0</v>
      </c>
      <c r="T196" s="206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207" t="s">
        <v>650</v>
      </c>
      <c r="AT196" s="207" t="s">
        <v>201</v>
      </c>
      <c r="AU196" s="207" t="s">
        <v>84</v>
      </c>
      <c r="AY196" s="13" t="s">
        <v>199</v>
      </c>
      <c r="BE196" s="208">
        <f t="shared" si="34"/>
        <v>0</v>
      </c>
      <c r="BF196" s="208">
        <f t="shared" si="35"/>
        <v>0</v>
      </c>
      <c r="BG196" s="208">
        <f t="shared" si="36"/>
        <v>0</v>
      </c>
      <c r="BH196" s="208">
        <f t="shared" si="37"/>
        <v>0</v>
      </c>
      <c r="BI196" s="208">
        <f t="shared" si="38"/>
        <v>0</v>
      </c>
      <c r="BJ196" s="13" t="s">
        <v>84</v>
      </c>
      <c r="BK196" s="208">
        <f t="shared" si="39"/>
        <v>0</v>
      </c>
      <c r="BL196" s="13" t="s">
        <v>650</v>
      </c>
      <c r="BM196" s="207" t="s">
        <v>2903</v>
      </c>
    </row>
    <row r="197" spans="1:65" s="36" customFormat="1" ht="16.5" customHeight="1">
      <c r="A197" s="30"/>
      <c r="B197" s="31"/>
      <c r="C197" s="197" t="s">
        <v>645</v>
      </c>
      <c r="D197" s="197" t="s">
        <v>201</v>
      </c>
      <c r="E197" s="198" t="s">
        <v>2904</v>
      </c>
      <c r="F197" s="199" t="s">
        <v>2905</v>
      </c>
      <c r="G197" s="200" t="s">
        <v>2037</v>
      </c>
      <c r="H197" s="201">
        <v>32</v>
      </c>
      <c r="I197" s="2"/>
      <c r="J197" s="202">
        <f t="shared" si="30"/>
        <v>0</v>
      </c>
      <c r="K197" s="199" t="s">
        <v>1</v>
      </c>
      <c r="L197" s="31"/>
      <c r="M197" s="203" t="s">
        <v>1</v>
      </c>
      <c r="N197" s="204" t="s">
        <v>41</v>
      </c>
      <c r="O197" s="78"/>
      <c r="P197" s="205">
        <f t="shared" si="31"/>
        <v>0</v>
      </c>
      <c r="Q197" s="205">
        <v>0</v>
      </c>
      <c r="R197" s="205">
        <f t="shared" si="32"/>
        <v>0</v>
      </c>
      <c r="S197" s="205">
        <v>0</v>
      </c>
      <c r="T197" s="206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207" t="s">
        <v>650</v>
      </c>
      <c r="AT197" s="207" t="s">
        <v>201</v>
      </c>
      <c r="AU197" s="207" t="s">
        <v>84</v>
      </c>
      <c r="AY197" s="13" t="s">
        <v>199</v>
      </c>
      <c r="BE197" s="208">
        <f t="shared" si="34"/>
        <v>0</v>
      </c>
      <c r="BF197" s="208">
        <f t="shared" si="35"/>
        <v>0</v>
      </c>
      <c r="BG197" s="208">
        <f t="shared" si="36"/>
        <v>0</v>
      </c>
      <c r="BH197" s="208">
        <f t="shared" si="37"/>
        <v>0</v>
      </c>
      <c r="BI197" s="208">
        <f t="shared" si="38"/>
        <v>0</v>
      </c>
      <c r="BJ197" s="13" t="s">
        <v>84</v>
      </c>
      <c r="BK197" s="208">
        <f t="shared" si="39"/>
        <v>0</v>
      </c>
      <c r="BL197" s="13" t="s">
        <v>650</v>
      </c>
      <c r="BM197" s="207" t="s">
        <v>2906</v>
      </c>
    </row>
    <row r="198" spans="1:65" s="36" customFormat="1" ht="16.5" customHeight="1">
      <c r="A198" s="30"/>
      <c r="B198" s="31"/>
      <c r="C198" s="197" t="s">
        <v>650</v>
      </c>
      <c r="D198" s="197" t="s">
        <v>201</v>
      </c>
      <c r="E198" s="198" t="s">
        <v>2907</v>
      </c>
      <c r="F198" s="199" t="s">
        <v>2408</v>
      </c>
      <c r="G198" s="200" t="s">
        <v>2037</v>
      </c>
      <c r="H198" s="201">
        <v>18</v>
      </c>
      <c r="I198" s="2"/>
      <c r="J198" s="202">
        <f t="shared" si="30"/>
        <v>0</v>
      </c>
      <c r="K198" s="199" t="s">
        <v>1</v>
      </c>
      <c r="L198" s="31"/>
      <c r="M198" s="203" t="s">
        <v>1</v>
      </c>
      <c r="N198" s="204" t="s">
        <v>41</v>
      </c>
      <c r="O198" s="78"/>
      <c r="P198" s="205">
        <f t="shared" si="31"/>
        <v>0</v>
      </c>
      <c r="Q198" s="205">
        <v>0</v>
      </c>
      <c r="R198" s="205">
        <f t="shared" si="32"/>
        <v>0</v>
      </c>
      <c r="S198" s="205">
        <v>0</v>
      </c>
      <c r="T198" s="206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207" t="s">
        <v>650</v>
      </c>
      <c r="AT198" s="207" t="s">
        <v>201</v>
      </c>
      <c r="AU198" s="207" t="s">
        <v>84</v>
      </c>
      <c r="AY198" s="13" t="s">
        <v>199</v>
      </c>
      <c r="BE198" s="208">
        <f t="shared" si="34"/>
        <v>0</v>
      </c>
      <c r="BF198" s="208">
        <f t="shared" si="35"/>
        <v>0</v>
      </c>
      <c r="BG198" s="208">
        <f t="shared" si="36"/>
        <v>0</v>
      </c>
      <c r="BH198" s="208">
        <f t="shared" si="37"/>
        <v>0</v>
      </c>
      <c r="BI198" s="208">
        <f t="shared" si="38"/>
        <v>0</v>
      </c>
      <c r="BJ198" s="13" t="s">
        <v>84</v>
      </c>
      <c r="BK198" s="208">
        <f t="shared" si="39"/>
        <v>0</v>
      </c>
      <c r="BL198" s="13" t="s">
        <v>650</v>
      </c>
      <c r="BM198" s="207" t="s">
        <v>2908</v>
      </c>
    </row>
    <row r="199" spans="1:65" s="36" customFormat="1" ht="16.5" customHeight="1">
      <c r="A199" s="30"/>
      <c r="B199" s="31"/>
      <c r="C199" s="197" t="s">
        <v>655</v>
      </c>
      <c r="D199" s="197" t="s">
        <v>201</v>
      </c>
      <c r="E199" s="198" t="s">
        <v>2909</v>
      </c>
      <c r="F199" s="199" t="s">
        <v>2411</v>
      </c>
      <c r="G199" s="200" t="s">
        <v>2037</v>
      </c>
      <c r="H199" s="201">
        <v>24</v>
      </c>
      <c r="I199" s="2"/>
      <c r="J199" s="202">
        <f t="shared" si="30"/>
        <v>0</v>
      </c>
      <c r="K199" s="199" t="s">
        <v>1</v>
      </c>
      <c r="L199" s="31"/>
      <c r="M199" s="203" t="s">
        <v>1</v>
      </c>
      <c r="N199" s="204" t="s">
        <v>41</v>
      </c>
      <c r="O199" s="78"/>
      <c r="P199" s="205">
        <f t="shared" si="31"/>
        <v>0</v>
      </c>
      <c r="Q199" s="205">
        <v>0</v>
      </c>
      <c r="R199" s="205">
        <f t="shared" si="32"/>
        <v>0</v>
      </c>
      <c r="S199" s="205">
        <v>0</v>
      </c>
      <c r="T199" s="206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207" t="s">
        <v>650</v>
      </c>
      <c r="AT199" s="207" t="s">
        <v>201</v>
      </c>
      <c r="AU199" s="207" t="s">
        <v>84</v>
      </c>
      <c r="AY199" s="13" t="s">
        <v>199</v>
      </c>
      <c r="BE199" s="208">
        <f t="shared" si="34"/>
        <v>0</v>
      </c>
      <c r="BF199" s="208">
        <f t="shared" si="35"/>
        <v>0</v>
      </c>
      <c r="BG199" s="208">
        <f t="shared" si="36"/>
        <v>0</v>
      </c>
      <c r="BH199" s="208">
        <f t="shared" si="37"/>
        <v>0</v>
      </c>
      <c r="BI199" s="208">
        <f t="shared" si="38"/>
        <v>0</v>
      </c>
      <c r="BJ199" s="13" t="s">
        <v>84</v>
      </c>
      <c r="BK199" s="208">
        <f t="shared" si="39"/>
        <v>0</v>
      </c>
      <c r="BL199" s="13" t="s">
        <v>650</v>
      </c>
      <c r="BM199" s="207" t="s">
        <v>2910</v>
      </c>
    </row>
    <row r="200" spans="1:65" s="36" customFormat="1" ht="16.5" customHeight="1">
      <c r="A200" s="30"/>
      <c r="B200" s="31"/>
      <c r="C200" s="197" t="s">
        <v>661</v>
      </c>
      <c r="D200" s="197" t="s">
        <v>201</v>
      </c>
      <c r="E200" s="198" t="s">
        <v>2911</v>
      </c>
      <c r="F200" s="199" t="s">
        <v>2414</v>
      </c>
      <c r="G200" s="200" t="s">
        <v>2037</v>
      </c>
      <c r="H200" s="201">
        <v>60</v>
      </c>
      <c r="I200" s="2"/>
      <c r="J200" s="202">
        <f t="shared" si="30"/>
        <v>0</v>
      </c>
      <c r="K200" s="199" t="s">
        <v>1</v>
      </c>
      <c r="L200" s="31"/>
      <c r="M200" s="203" t="s">
        <v>1</v>
      </c>
      <c r="N200" s="204" t="s">
        <v>41</v>
      </c>
      <c r="O200" s="78"/>
      <c r="P200" s="205">
        <f t="shared" si="31"/>
        <v>0</v>
      </c>
      <c r="Q200" s="205">
        <v>0</v>
      </c>
      <c r="R200" s="205">
        <f t="shared" si="32"/>
        <v>0</v>
      </c>
      <c r="S200" s="205">
        <v>0</v>
      </c>
      <c r="T200" s="206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207" t="s">
        <v>650</v>
      </c>
      <c r="AT200" s="207" t="s">
        <v>201</v>
      </c>
      <c r="AU200" s="207" t="s">
        <v>84</v>
      </c>
      <c r="AY200" s="13" t="s">
        <v>199</v>
      </c>
      <c r="BE200" s="208">
        <f t="shared" si="34"/>
        <v>0</v>
      </c>
      <c r="BF200" s="208">
        <f t="shared" si="35"/>
        <v>0</v>
      </c>
      <c r="BG200" s="208">
        <f t="shared" si="36"/>
        <v>0</v>
      </c>
      <c r="BH200" s="208">
        <f t="shared" si="37"/>
        <v>0</v>
      </c>
      <c r="BI200" s="208">
        <f t="shared" si="38"/>
        <v>0</v>
      </c>
      <c r="BJ200" s="13" t="s">
        <v>84</v>
      </c>
      <c r="BK200" s="208">
        <f t="shared" si="39"/>
        <v>0</v>
      </c>
      <c r="BL200" s="13" t="s">
        <v>650</v>
      </c>
      <c r="BM200" s="207" t="s">
        <v>2912</v>
      </c>
    </row>
    <row r="201" spans="1:65" s="36" customFormat="1" ht="16.5" customHeight="1">
      <c r="A201" s="30"/>
      <c r="B201" s="31"/>
      <c r="C201" s="197" t="s">
        <v>667</v>
      </c>
      <c r="D201" s="197" t="s">
        <v>201</v>
      </c>
      <c r="E201" s="198" t="s">
        <v>2913</v>
      </c>
      <c r="F201" s="199" t="s">
        <v>2417</v>
      </c>
      <c r="G201" s="200" t="s">
        <v>2037</v>
      </c>
      <c r="H201" s="201">
        <v>24</v>
      </c>
      <c r="I201" s="2"/>
      <c r="J201" s="202">
        <f t="shared" si="30"/>
        <v>0</v>
      </c>
      <c r="K201" s="199" t="s">
        <v>1</v>
      </c>
      <c r="L201" s="31"/>
      <c r="M201" s="203" t="s">
        <v>1</v>
      </c>
      <c r="N201" s="204" t="s">
        <v>41</v>
      </c>
      <c r="O201" s="78"/>
      <c r="P201" s="205">
        <f t="shared" si="31"/>
        <v>0</v>
      </c>
      <c r="Q201" s="205">
        <v>0</v>
      </c>
      <c r="R201" s="205">
        <f t="shared" si="32"/>
        <v>0</v>
      </c>
      <c r="S201" s="205">
        <v>0</v>
      </c>
      <c r="T201" s="206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207" t="s">
        <v>650</v>
      </c>
      <c r="AT201" s="207" t="s">
        <v>201</v>
      </c>
      <c r="AU201" s="207" t="s">
        <v>84</v>
      </c>
      <c r="AY201" s="13" t="s">
        <v>199</v>
      </c>
      <c r="BE201" s="208">
        <f t="shared" si="34"/>
        <v>0</v>
      </c>
      <c r="BF201" s="208">
        <f t="shared" si="35"/>
        <v>0</v>
      </c>
      <c r="BG201" s="208">
        <f t="shared" si="36"/>
        <v>0</v>
      </c>
      <c r="BH201" s="208">
        <f t="shared" si="37"/>
        <v>0</v>
      </c>
      <c r="BI201" s="208">
        <f t="shared" si="38"/>
        <v>0</v>
      </c>
      <c r="BJ201" s="13" t="s">
        <v>84</v>
      </c>
      <c r="BK201" s="208">
        <f t="shared" si="39"/>
        <v>0</v>
      </c>
      <c r="BL201" s="13" t="s">
        <v>650</v>
      </c>
      <c r="BM201" s="207" t="s">
        <v>2914</v>
      </c>
    </row>
    <row r="202" spans="1:65" s="36" customFormat="1" ht="16.5" customHeight="1">
      <c r="A202" s="30"/>
      <c r="B202" s="31"/>
      <c r="C202" s="197" t="s">
        <v>673</v>
      </c>
      <c r="D202" s="197" t="s">
        <v>201</v>
      </c>
      <c r="E202" s="198" t="s">
        <v>2915</v>
      </c>
      <c r="F202" s="199" t="s">
        <v>2916</v>
      </c>
      <c r="G202" s="200" t="s">
        <v>2037</v>
      </c>
      <c r="H202" s="201">
        <v>16</v>
      </c>
      <c r="I202" s="2"/>
      <c r="J202" s="202">
        <f t="shared" si="30"/>
        <v>0</v>
      </c>
      <c r="K202" s="199" t="s">
        <v>1</v>
      </c>
      <c r="L202" s="31"/>
      <c r="M202" s="203" t="s">
        <v>1</v>
      </c>
      <c r="N202" s="204" t="s">
        <v>41</v>
      </c>
      <c r="O202" s="78"/>
      <c r="P202" s="205">
        <f t="shared" si="31"/>
        <v>0</v>
      </c>
      <c r="Q202" s="205">
        <v>0</v>
      </c>
      <c r="R202" s="205">
        <f t="shared" si="32"/>
        <v>0</v>
      </c>
      <c r="S202" s="205">
        <v>0</v>
      </c>
      <c r="T202" s="206">
        <f t="shared" si="3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207" t="s">
        <v>650</v>
      </c>
      <c r="AT202" s="207" t="s">
        <v>201</v>
      </c>
      <c r="AU202" s="207" t="s">
        <v>84</v>
      </c>
      <c r="AY202" s="13" t="s">
        <v>199</v>
      </c>
      <c r="BE202" s="208">
        <f t="shared" si="34"/>
        <v>0</v>
      </c>
      <c r="BF202" s="208">
        <f t="shared" si="35"/>
        <v>0</v>
      </c>
      <c r="BG202" s="208">
        <f t="shared" si="36"/>
        <v>0</v>
      </c>
      <c r="BH202" s="208">
        <f t="shared" si="37"/>
        <v>0</v>
      </c>
      <c r="BI202" s="208">
        <f t="shared" si="38"/>
        <v>0</v>
      </c>
      <c r="BJ202" s="13" t="s">
        <v>84</v>
      </c>
      <c r="BK202" s="208">
        <f t="shared" si="39"/>
        <v>0</v>
      </c>
      <c r="BL202" s="13" t="s">
        <v>650</v>
      </c>
      <c r="BM202" s="207" t="s">
        <v>2917</v>
      </c>
    </row>
    <row r="203" spans="1:65" s="36" customFormat="1" ht="21.75" customHeight="1">
      <c r="A203" s="30"/>
      <c r="B203" s="31"/>
      <c r="C203" s="197" t="s">
        <v>680</v>
      </c>
      <c r="D203" s="197" t="s">
        <v>201</v>
      </c>
      <c r="E203" s="198" t="s">
        <v>2918</v>
      </c>
      <c r="F203" s="199" t="s">
        <v>2420</v>
      </c>
      <c r="G203" s="200" t="s">
        <v>2037</v>
      </c>
      <c r="H203" s="201">
        <v>8</v>
      </c>
      <c r="I203" s="2"/>
      <c r="J203" s="202">
        <f t="shared" si="30"/>
        <v>0</v>
      </c>
      <c r="K203" s="199" t="s">
        <v>1</v>
      </c>
      <c r="L203" s="31"/>
      <c r="M203" s="257" t="s">
        <v>1</v>
      </c>
      <c r="N203" s="258" t="s">
        <v>41</v>
      </c>
      <c r="O203" s="259"/>
      <c r="P203" s="260">
        <f t="shared" si="31"/>
        <v>0</v>
      </c>
      <c r="Q203" s="260">
        <v>0</v>
      </c>
      <c r="R203" s="260">
        <f t="shared" si="32"/>
        <v>0</v>
      </c>
      <c r="S203" s="260">
        <v>0</v>
      </c>
      <c r="T203" s="261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207" t="s">
        <v>650</v>
      </c>
      <c r="AT203" s="207" t="s">
        <v>201</v>
      </c>
      <c r="AU203" s="207" t="s">
        <v>84</v>
      </c>
      <c r="AY203" s="13" t="s">
        <v>199</v>
      </c>
      <c r="BE203" s="208">
        <f t="shared" si="34"/>
        <v>0</v>
      </c>
      <c r="BF203" s="208">
        <f t="shared" si="35"/>
        <v>0</v>
      </c>
      <c r="BG203" s="208">
        <f t="shared" si="36"/>
        <v>0</v>
      </c>
      <c r="BH203" s="208">
        <f t="shared" si="37"/>
        <v>0</v>
      </c>
      <c r="BI203" s="208">
        <f t="shared" si="38"/>
        <v>0</v>
      </c>
      <c r="BJ203" s="13" t="s">
        <v>84</v>
      </c>
      <c r="BK203" s="208">
        <f t="shared" si="39"/>
        <v>0</v>
      </c>
      <c r="BL203" s="13" t="s">
        <v>650</v>
      </c>
      <c r="BM203" s="207" t="s">
        <v>2919</v>
      </c>
    </row>
    <row r="204" spans="1:31" s="36" customFormat="1" ht="6.95" customHeight="1">
      <c r="A204" s="30"/>
      <c r="B204" s="57"/>
      <c r="C204" s="58"/>
      <c r="D204" s="58"/>
      <c r="E204" s="58"/>
      <c r="F204" s="58"/>
      <c r="G204" s="58"/>
      <c r="H204" s="58"/>
      <c r="I204" s="58"/>
      <c r="J204" s="58"/>
      <c r="K204" s="58"/>
      <c r="L204" s="31"/>
      <c r="M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</sheetData>
  <sheetProtection algorithmName="SHA-512" hashValue="cXw0cZ9gBomOH3TRh8pJfcyDxMaw6U/a4W9nXnCC3ZXlPhQfKe/iob3N2BeRjkzh67ZieD+F4pC6Lh/+th4XZg==" saltValue="kWSp5yYwoUc//PDXIzorhw==" spinCount="100000" sheet="1" objects="1" scenarios="1" selectLockedCells="1"/>
  <autoFilter ref="C128:K203"/>
  <mergeCells count="15">
    <mergeCell ref="E115:H115"/>
    <mergeCell ref="E119:H119"/>
    <mergeCell ref="E117:H117"/>
    <mergeCell ref="E121:H121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134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2713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2920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ROUND(J127,2)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ROUND((SUM(BE127:BE160)),2)</f>
        <v>0</v>
      </c>
      <c r="G37" s="30"/>
      <c r="H37" s="30"/>
      <c r="I37" s="151">
        <v>0.21</v>
      </c>
      <c r="J37" s="150">
        <f>ROUND(((SUM(BE127:BE160))*I37),2)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ROUND((SUM(BF127:BF160)),2)</f>
        <v>0</v>
      </c>
      <c r="G38" s="30"/>
      <c r="H38" s="30"/>
      <c r="I38" s="151">
        <v>0.12</v>
      </c>
      <c r="J38" s="150">
        <f>ROUND(((SUM(BF127:BF160))*I38),2)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ROUND((SUM(BG127:BG160)),2)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ROUND((SUM(BH127:BH160)),2)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ROUND((SUM(BI127:BI160)),2)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2713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252 - KT Kabelové trasy slaboproudých rozvodů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J127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2578</v>
      </c>
      <c r="E101" s="167"/>
      <c r="F101" s="167"/>
      <c r="G101" s="167"/>
      <c r="H101" s="167"/>
      <c r="I101" s="167"/>
      <c r="J101" s="168">
        <f>J128</f>
        <v>0</v>
      </c>
      <c r="L101" s="164"/>
    </row>
    <row r="102" spans="2:12" s="165" customFormat="1" ht="24.95" customHeight="1">
      <c r="B102" s="164"/>
      <c r="D102" s="166" t="s">
        <v>2314</v>
      </c>
      <c r="E102" s="167"/>
      <c r="F102" s="167"/>
      <c r="G102" s="167"/>
      <c r="H102" s="167"/>
      <c r="I102" s="167"/>
      <c r="J102" s="168">
        <f>J149</f>
        <v>0</v>
      </c>
      <c r="L102" s="164"/>
    </row>
    <row r="103" spans="2:12" s="165" customFormat="1" ht="24.95" customHeight="1">
      <c r="B103" s="164"/>
      <c r="D103" s="166" t="s">
        <v>2191</v>
      </c>
      <c r="E103" s="167"/>
      <c r="F103" s="167"/>
      <c r="G103" s="167"/>
      <c r="H103" s="167"/>
      <c r="I103" s="167"/>
      <c r="J103" s="168">
        <f>J158</f>
        <v>0</v>
      </c>
      <c r="L103" s="164"/>
    </row>
    <row r="104" spans="1:31" s="36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5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36" customFormat="1" ht="6.95" customHeight="1">
      <c r="A105" s="30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36" customFormat="1" ht="6.95" customHeight="1">
      <c r="A109" s="30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24.95" customHeight="1">
      <c r="A110" s="30"/>
      <c r="B110" s="31"/>
      <c r="C110" s="17" t="s">
        <v>184</v>
      </c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2" customHeight="1">
      <c r="A112" s="30"/>
      <c r="B112" s="31"/>
      <c r="C112" s="26" t="s">
        <v>16</v>
      </c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6.5" customHeight="1">
      <c r="A113" s="30"/>
      <c r="B113" s="31"/>
      <c r="C113" s="30"/>
      <c r="D113" s="30"/>
      <c r="E113" s="138" t="str">
        <f>E7</f>
        <v>Dům sociálních služeb-stavební úpravy 1.NP</v>
      </c>
      <c r="F113" s="139"/>
      <c r="G113" s="139"/>
      <c r="H113" s="139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ht="12" customHeight="1">
      <c r="B114" s="16"/>
      <c r="C114" s="26" t="s">
        <v>158</v>
      </c>
      <c r="L114" s="16"/>
    </row>
    <row r="115" spans="2:12" ht="16.5" customHeight="1">
      <c r="B115" s="16"/>
      <c r="E115" s="138" t="s">
        <v>2365</v>
      </c>
      <c r="F115" s="12"/>
      <c r="G115" s="12"/>
      <c r="H115" s="12"/>
      <c r="L115" s="16"/>
    </row>
    <row r="116" spans="2:12" ht="12" customHeight="1">
      <c r="B116" s="16"/>
      <c r="C116" s="26" t="s">
        <v>2041</v>
      </c>
      <c r="L116" s="16"/>
    </row>
    <row r="117" spans="1:31" s="36" customFormat="1" ht="16.5" customHeight="1">
      <c r="A117" s="30"/>
      <c r="B117" s="31"/>
      <c r="C117" s="30"/>
      <c r="D117" s="30"/>
      <c r="E117" s="262" t="s">
        <v>2713</v>
      </c>
      <c r="F117" s="140"/>
      <c r="G117" s="140"/>
      <c r="H117" s="140"/>
      <c r="I117" s="30"/>
      <c r="J117" s="30"/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12" customHeight="1">
      <c r="A118" s="30"/>
      <c r="B118" s="31"/>
      <c r="C118" s="26" t="s">
        <v>2367</v>
      </c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6.5" customHeight="1">
      <c r="A119" s="30"/>
      <c r="B119" s="31"/>
      <c r="C119" s="30"/>
      <c r="D119" s="30"/>
      <c r="E119" s="66" t="str">
        <f>E13</f>
        <v>252 - KT Kabelové trasy slaboproudých rozvodů</v>
      </c>
      <c r="F119" s="140"/>
      <c r="G119" s="140"/>
      <c r="H119" s="14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2" customHeight="1">
      <c r="A121" s="30"/>
      <c r="B121" s="31"/>
      <c r="C121" s="26" t="s">
        <v>20</v>
      </c>
      <c r="D121" s="30"/>
      <c r="E121" s="30"/>
      <c r="F121" s="27" t="str">
        <f>F16</f>
        <v>Valašské Meziříčí</v>
      </c>
      <c r="G121" s="30"/>
      <c r="H121" s="30"/>
      <c r="I121" s="26" t="s">
        <v>22</v>
      </c>
      <c r="J121" s="141" t="str">
        <f>IF(J16="","",J16)</f>
        <v>2. 11. 2023</v>
      </c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15.2" customHeight="1">
      <c r="A123" s="30"/>
      <c r="B123" s="31"/>
      <c r="C123" s="26" t="s">
        <v>24</v>
      </c>
      <c r="D123" s="30"/>
      <c r="E123" s="30"/>
      <c r="F123" s="27" t="str">
        <f>E19</f>
        <v>Město Valašské Meziříčí</v>
      </c>
      <c r="G123" s="30"/>
      <c r="H123" s="30"/>
      <c r="I123" s="26" t="s">
        <v>30</v>
      </c>
      <c r="J123" s="160" t="str">
        <f>E25</f>
        <v>BP projekt,s.r.o.</v>
      </c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28</v>
      </c>
      <c r="D124" s="30"/>
      <c r="E124" s="30"/>
      <c r="F124" s="27" t="str">
        <f>IF(E22="","",E22)</f>
        <v>Vyplň údaj</v>
      </c>
      <c r="G124" s="30"/>
      <c r="H124" s="30"/>
      <c r="I124" s="26" t="s">
        <v>33</v>
      </c>
      <c r="J124" s="160" t="str">
        <f>E28</f>
        <v>Fajfrová Irena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79" customFormat="1" ht="29.25" customHeight="1">
      <c r="A126" s="173"/>
      <c r="B126" s="174"/>
      <c r="C126" s="175" t="s">
        <v>185</v>
      </c>
      <c r="D126" s="176" t="s">
        <v>61</v>
      </c>
      <c r="E126" s="176" t="s">
        <v>57</v>
      </c>
      <c r="F126" s="176" t="s">
        <v>58</v>
      </c>
      <c r="G126" s="176" t="s">
        <v>186</v>
      </c>
      <c r="H126" s="176" t="s">
        <v>187</v>
      </c>
      <c r="I126" s="176" t="s">
        <v>188</v>
      </c>
      <c r="J126" s="176" t="s">
        <v>162</v>
      </c>
      <c r="K126" s="177" t="s">
        <v>189</v>
      </c>
      <c r="L126" s="178"/>
      <c r="M126" s="87" t="s">
        <v>1</v>
      </c>
      <c r="N126" s="88" t="s">
        <v>40</v>
      </c>
      <c r="O126" s="88" t="s">
        <v>190</v>
      </c>
      <c r="P126" s="88" t="s">
        <v>191</v>
      </c>
      <c r="Q126" s="88" t="s">
        <v>192</v>
      </c>
      <c r="R126" s="88" t="s">
        <v>193</v>
      </c>
      <c r="S126" s="88" t="s">
        <v>194</v>
      </c>
      <c r="T126" s="89" t="s">
        <v>195</v>
      </c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</row>
    <row r="127" spans="1:63" s="36" customFormat="1" ht="22.9" customHeight="1">
      <c r="A127" s="30"/>
      <c r="B127" s="31"/>
      <c r="C127" s="95" t="s">
        <v>196</v>
      </c>
      <c r="D127" s="30"/>
      <c r="E127" s="30"/>
      <c r="F127" s="30"/>
      <c r="G127" s="30"/>
      <c r="H127" s="30"/>
      <c r="I127" s="30"/>
      <c r="J127" s="180">
        <f>BK127</f>
        <v>0</v>
      </c>
      <c r="K127" s="30"/>
      <c r="L127" s="31"/>
      <c r="M127" s="90"/>
      <c r="N127" s="74"/>
      <c r="O127" s="91"/>
      <c r="P127" s="181">
        <f>P128+P149+P158</f>
        <v>0</v>
      </c>
      <c r="Q127" s="91"/>
      <c r="R127" s="181">
        <f>R128+R149+R158</f>
        <v>0</v>
      </c>
      <c r="S127" s="91"/>
      <c r="T127" s="182">
        <f>T128+T149+T158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3" t="s">
        <v>75</v>
      </c>
      <c r="AU127" s="13" t="s">
        <v>164</v>
      </c>
      <c r="BK127" s="183">
        <f>BK128+BK149+BK158</f>
        <v>0</v>
      </c>
    </row>
    <row r="128" spans="2:63" s="184" customFormat="1" ht="25.9" customHeight="1">
      <c r="B128" s="185"/>
      <c r="D128" s="186" t="s">
        <v>75</v>
      </c>
      <c r="E128" s="187" t="s">
        <v>2047</v>
      </c>
      <c r="F128" s="187" t="s">
        <v>2579</v>
      </c>
      <c r="J128" s="188">
        <f>BK128</f>
        <v>0</v>
      </c>
      <c r="L128" s="185"/>
      <c r="M128" s="189"/>
      <c r="N128" s="190"/>
      <c r="O128" s="190"/>
      <c r="P128" s="191">
        <f>SUM(P129:P148)</f>
        <v>0</v>
      </c>
      <c r="Q128" s="190"/>
      <c r="R128" s="191">
        <f>SUM(R129:R148)</f>
        <v>0</v>
      </c>
      <c r="S128" s="190"/>
      <c r="T128" s="192">
        <f>SUM(T129:T148)</f>
        <v>0</v>
      </c>
      <c r="AR128" s="186" t="s">
        <v>84</v>
      </c>
      <c r="AT128" s="193" t="s">
        <v>75</v>
      </c>
      <c r="AU128" s="193" t="s">
        <v>76</v>
      </c>
      <c r="AY128" s="186" t="s">
        <v>199</v>
      </c>
      <c r="BK128" s="194">
        <f>SUM(BK129:BK148)</f>
        <v>0</v>
      </c>
    </row>
    <row r="129" spans="1:65" s="36" customFormat="1" ht="21.75" customHeight="1">
      <c r="A129" s="30"/>
      <c r="B129" s="31"/>
      <c r="C129" s="197" t="s">
        <v>84</v>
      </c>
      <c r="D129" s="197" t="s">
        <v>201</v>
      </c>
      <c r="E129" s="198" t="s">
        <v>2580</v>
      </c>
      <c r="F129" s="199" t="s">
        <v>2674</v>
      </c>
      <c r="G129" s="200" t="s">
        <v>252</v>
      </c>
      <c r="H129" s="201">
        <v>250</v>
      </c>
      <c r="I129" s="2"/>
      <c r="J129" s="202">
        <f aca="true" t="shared" si="0" ref="J129:J148">ROUND(I129*H129,2)</f>
        <v>0</v>
      </c>
      <c r="K129" s="199" t="s">
        <v>1</v>
      </c>
      <c r="L129" s="31"/>
      <c r="M129" s="203" t="s">
        <v>1</v>
      </c>
      <c r="N129" s="204" t="s">
        <v>41</v>
      </c>
      <c r="O129" s="78"/>
      <c r="P129" s="205">
        <f aca="true" t="shared" si="1" ref="P129:P148">O129*H129</f>
        <v>0</v>
      </c>
      <c r="Q129" s="205">
        <v>0</v>
      </c>
      <c r="R129" s="205">
        <f aca="true" t="shared" si="2" ref="R129:R148">Q129*H129</f>
        <v>0</v>
      </c>
      <c r="S129" s="205">
        <v>0</v>
      </c>
      <c r="T129" s="206">
        <f aca="true" t="shared" si="3" ref="T129:T148"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207" t="s">
        <v>650</v>
      </c>
      <c r="AT129" s="207" t="s">
        <v>201</v>
      </c>
      <c r="AU129" s="207" t="s">
        <v>84</v>
      </c>
      <c r="AY129" s="13" t="s">
        <v>199</v>
      </c>
      <c r="BE129" s="208">
        <f aca="true" t="shared" si="4" ref="BE129:BE148">IF(N129="základní",J129,0)</f>
        <v>0</v>
      </c>
      <c r="BF129" s="208">
        <f aca="true" t="shared" si="5" ref="BF129:BF148">IF(N129="snížená",J129,0)</f>
        <v>0</v>
      </c>
      <c r="BG129" s="208">
        <f aca="true" t="shared" si="6" ref="BG129:BG148">IF(N129="zákl. přenesená",J129,0)</f>
        <v>0</v>
      </c>
      <c r="BH129" s="208">
        <f aca="true" t="shared" si="7" ref="BH129:BH148">IF(N129="sníž. přenesená",J129,0)</f>
        <v>0</v>
      </c>
      <c r="BI129" s="208">
        <f aca="true" t="shared" si="8" ref="BI129:BI148">IF(N129="nulová",J129,0)</f>
        <v>0</v>
      </c>
      <c r="BJ129" s="13" t="s">
        <v>84</v>
      </c>
      <c r="BK129" s="208">
        <f aca="true" t="shared" si="9" ref="BK129:BK148">ROUND(I129*H129,2)</f>
        <v>0</v>
      </c>
      <c r="BL129" s="13" t="s">
        <v>650</v>
      </c>
      <c r="BM129" s="207" t="s">
        <v>2921</v>
      </c>
    </row>
    <row r="130" spans="1:65" s="36" customFormat="1" ht="16.5" customHeight="1">
      <c r="A130" s="30"/>
      <c r="B130" s="31"/>
      <c r="C130" s="197" t="s">
        <v>86</v>
      </c>
      <c r="D130" s="197" t="s">
        <v>201</v>
      </c>
      <c r="E130" s="198" t="s">
        <v>2922</v>
      </c>
      <c r="F130" s="199" t="s">
        <v>2635</v>
      </c>
      <c r="G130" s="200" t="s">
        <v>252</v>
      </c>
      <c r="H130" s="201">
        <v>310</v>
      </c>
      <c r="I130" s="2"/>
      <c r="J130" s="202">
        <f t="shared" si="0"/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3" t="s">
        <v>84</v>
      </c>
      <c r="BK130" s="208">
        <f t="shared" si="9"/>
        <v>0</v>
      </c>
      <c r="BL130" s="13" t="s">
        <v>650</v>
      </c>
      <c r="BM130" s="207" t="s">
        <v>2923</v>
      </c>
    </row>
    <row r="131" spans="1:65" s="36" customFormat="1" ht="21.75" customHeight="1">
      <c r="A131" s="30"/>
      <c r="B131" s="31"/>
      <c r="C131" s="197" t="s">
        <v>114</v>
      </c>
      <c r="D131" s="197" t="s">
        <v>201</v>
      </c>
      <c r="E131" s="198" t="s">
        <v>2583</v>
      </c>
      <c r="F131" s="199" t="s">
        <v>2124</v>
      </c>
      <c r="G131" s="200" t="s">
        <v>2057</v>
      </c>
      <c r="H131" s="201">
        <v>26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2924</v>
      </c>
    </row>
    <row r="132" spans="1:65" s="36" customFormat="1" ht="21.75" customHeight="1">
      <c r="A132" s="30"/>
      <c r="B132" s="31"/>
      <c r="C132" s="197" t="s">
        <v>206</v>
      </c>
      <c r="D132" s="197" t="s">
        <v>201</v>
      </c>
      <c r="E132" s="198" t="s">
        <v>2586</v>
      </c>
      <c r="F132" s="199" t="s">
        <v>2130</v>
      </c>
      <c r="G132" s="200" t="s">
        <v>252</v>
      </c>
      <c r="H132" s="201">
        <v>290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2925</v>
      </c>
    </row>
    <row r="133" spans="1:65" s="36" customFormat="1" ht="21.75" customHeight="1">
      <c r="A133" s="30"/>
      <c r="B133" s="31"/>
      <c r="C133" s="197" t="s">
        <v>242</v>
      </c>
      <c r="D133" s="197" t="s">
        <v>201</v>
      </c>
      <c r="E133" s="198" t="s">
        <v>2589</v>
      </c>
      <c r="F133" s="199" t="s">
        <v>2133</v>
      </c>
      <c r="G133" s="200" t="s">
        <v>2057</v>
      </c>
      <c r="H133" s="201">
        <v>20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2926</v>
      </c>
    </row>
    <row r="134" spans="1:65" s="36" customFormat="1" ht="16.5" customHeight="1">
      <c r="A134" s="30"/>
      <c r="B134" s="31"/>
      <c r="C134" s="197" t="s">
        <v>249</v>
      </c>
      <c r="D134" s="197" t="s">
        <v>201</v>
      </c>
      <c r="E134" s="198" t="s">
        <v>2592</v>
      </c>
      <c r="F134" s="199" t="s">
        <v>2650</v>
      </c>
      <c r="G134" s="200" t="s">
        <v>252</v>
      </c>
      <c r="H134" s="201">
        <v>310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2927</v>
      </c>
    </row>
    <row r="135" spans="1:65" s="36" customFormat="1" ht="16.5" customHeight="1">
      <c r="A135" s="30"/>
      <c r="B135" s="31"/>
      <c r="C135" s="197" t="s">
        <v>257</v>
      </c>
      <c r="D135" s="197" t="s">
        <v>201</v>
      </c>
      <c r="E135" s="198" t="s">
        <v>2595</v>
      </c>
      <c r="F135" s="199" t="s">
        <v>2653</v>
      </c>
      <c r="G135" s="200" t="s">
        <v>245</v>
      </c>
      <c r="H135" s="201">
        <v>1.2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2928</v>
      </c>
    </row>
    <row r="136" spans="1:65" s="36" customFormat="1" ht="16.5" customHeight="1">
      <c r="A136" s="30"/>
      <c r="B136" s="31"/>
      <c r="C136" s="197" t="s">
        <v>267</v>
      </c>
      <c r="D136" s="197" t="s">
        <v>201</v>
      </c>
      <c r="E136" s="198" t="s">
        <v>2929</v>
      </c>
      <c r="F136" s="199" t="s">
        <v>2656</v>
      </c>
      <c r="G136" s="200" t="s">
        <v>743</v>
      </c>
      <c r="H136" s="201">
        <v>250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2930</v>
      </c>
    </row>
    <row r="137" spans="1:65" s="36" customFormat="1" ht="16.5" customHeight="1">
      <c r="A137" s="30"/>
      <c r="B137" s="31"/>
      <c r="C137" s="197" t="s">
        <v>273</v>
      </c>
      <c r="D137" s="197" t="s">
        <v>201</v>
      </c>
      <c r="E137" s="198" t="s">
        <v>2598</v>
      </c>
      <c r="F137" s="199" t="s">
        <v>2659</v>
      </c>
      <c r="G137" s="200" t="s">
        <v>2057</v>
      </c>
      <c r="H137" s="201">
        <v>24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2931</v>
      </c>
    </row>
    <row r="138" spans="1:65" s="36" customFormat="1" ht="16.5" customHeight="1">
      <c r="A138" s="30"/>
      <c r="B138" s="31"/>
      <c r="C138" s="197" t="s">
        <v>279</v>
      </c>
      <c r="D138" s="197" t="s">
        <v>201</v>
      </c>
      <c r="E138" s="198" t="s">
        <v>2932</v>
      </c>
      <c r="F138" s="199" t="s">
        <v>2662</v>
      </c>
      <c r="G138" s="200" t="s">
        <v>2057</v>
      </c>
      <c r="H138" s="201">
        <v>15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2933</v>
      </c>
    </row>
    <row r="139" spans="1:65" s="36" customFormat="1" ht="16.5" customHeight="1">
      <c r="A139" s="30"/>
      <c r="B139" s="31"/>
      <c r="C139" s="197" t="s">
        <v>287</v>
      </c>
      <c r="D139" s="197" t="s">
        <v>201</v>
      </c>
      <c r="E139" s="198" t="s">
        <v>2601</v>
      </c>
      <c r="F139" s="199" t="s">
        <v>2665</v>
      </c>
      <c r="G139" s="200" t="s">
        <v>2057</v>
      </c>
      <c r="H139" s="201">
        <v>6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2934</v>
      </c>
    </row>
    <row r="140" spans="1:65" s="36" customFormat="1" ht="21.75" customHeight="1">
      <c r="A140" s="30"/>
      <c r="B140" s="31"/>
      <c r="C140" s="197" t="s">
        <v>8</v>
      </c>
      <c r="D140" s="197" t="s">
        <v>201</v>
      </c>
      <c r="E140" s="198" t="s">
        <v>2604</v>
      </c>
      <c r="F140" s="199" t="s">
        <v>2677</v>
      </c>
      <c r="G140" s="200" t="s">
        <v>252</v>
      </c>
      <c r="H140" s="201">
        <v>40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2935</v>
      </c>
    </row>
    <row r="141" spans="1:65" s="36" customFormat="1" ht="16.5" customHeight="1">
      <c r="A141" s="30"/>
      <c r="B141" s="31"/>
      <c r="C141" s="197" t="s">
        <v>296</v>
      </c>
      <c r="D141" s="197" t="s">
        <v>201</v>
      </c>
      <c r="E141" s="198" t="s">
        <v>2607</v>
      </c>
      <c r="F141" s="199" t="s">
        <v>2671</v>
      </c>
      <c r="G141" s="200" t="s">
        <v>2057</v>
      </c>
      <c r="H141" s="201">
        <v>4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2936</v>
      </c>
    </row>
    <row r="142" spans="1:65" s="36" customFormat="1" ht="21.75" customHeight="1">
      <c r="A142" s="30"/>
      <c r="B142" s="31"/>
      <c r="C142" s="197" t="s">
        <v>302</v>
      </c>
      <c r="D142" s="197" t="s">
        <v>201</v>
      </c>
      <c r="E142" s="198" t="s">
        <v>2631</v>
      </c>
      <c r="F142" s="199" t="s">
        <v>2680</v>
      </c>
      <c r="G142" s="200" t="s">
        <v>252</v>
      </c>
      <c r="H142" s="201">
        <v>20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2937</v>
      </c>
    </row>
    <row r="143" spans="1:65" s="36" customFormat="1" ht="16.5" customHeight="1">
      <c r="A143" s="30"/>
      <c r="B143" s="31"/>
      <c r="C143" s="197" t="s">
        <v>307</v>
      </c>
      <c r="D143" s="197" t="s">
        <v>201</v>
      </c>
      <c r="E143" s="198" t="s">
        <v>2642</v>
      </c>
      <c r="F143" s="199" t="s">
        <v>2584</v>
      </c>
      <c r="G143" s="200" t="s">
        <v>2057</v>
      </c>
      <c r="H143" s="201">
        <v>26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2938</v>
      </c>
    </row>
    <row r="144" spans="1:65" s="36" customFormat="1" ht="24.2" customHeight="1">
      <c r="A144" s="30"/>
      <c r="B144" s="31"/>
      <c r="C144" s="197" t="s">
        <v>313</v>
      </c>
      <c r="D144" s="197" t="s">
        <v>201</v>
      </c>
      <c r="E144" s="198" t="s">
        <v>2667</v>
      </c>
      <c r="F144" s="199" t="s">
        <v>2939</v>
      </c>
      <c r="G144" s="200" t="s">
        <v>252</v>
      </c>
      <c r="H144" s="201">
        <v>140</v>
      </c>
      <c r="I144" s="2"/>
      <c r="J144" s="202">
        <f t="shared" si="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2940</v>
      </c>
    </row>
    <row r="145" spans="1:65" s="36" customFormat="1" ht="24.2" customHeight="1">
      <c r="A145" s="30"/>
      <c r="B145" s="31"/>
      <c r="C145" s="197" t="s">
        <v>321</v>
      </c>
      <c r="D145" s="197" t="s">
        <v>201</v>
      </c>
      <c r="E145" s="198" t="s">
        <v>2673</v>
      </c>
      <c r="F145" s="199" t="s">
        <v>2941</v>
      </c>
      <c r="G145" s="200" t="s">
        <v>252</v>
      </c>
      <c r="H145" s="201">
        <v>20</v>
      </c>
      <c r="I145" s="2"/>
      <c r="J145" s="202">
        <f t="shared" si="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650</v>
      </c>
      <c r="BM145" s="207" t="s">
        <v>2942</v>
      </c>
    </row>
    <row r="146" spans="1:65" s="36" customFormat="1" ht="21.75" customHeight="1">
      <c r="A146" s="30"/>
      <c r="B146" s="31"/>
      <c r="C146" s="197" t="s">
        <v>363</v>
      </c>
      <c r="D146" s="197" t="s">
        <v>201</v>
      </c>
      <c r="E146" s="198" t="s">
        <v>2676</v>
      </c>
      <c r="F146" s="199" t="s">
        <v>2623</v>
      </c>
      <c r="G146" s="200" t="s">
        <v>2057</v>
      </c>
      <c r="H146" s="201">
        <v>2</v>
      </c>
      <c r="I146" s="2"/>
      <c r="J146" s="202">
        <f t="shared" si="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650</v>
      </c>
      <c r="BM146" s="207" t="s">
        <v>2943</v>
      </c>
    </row>
    <row r="147" spans="1:65" s="36" customFormat="1" ht="16.5" customHeight="1">
      <c r="A147" s="30"/>
      <c r="B147" s="31"/>
      <c r="C147" s="197" t="s">
        <v>372</v>
      </c>
      <c r="D147" s="197" t="s">
        <v>201</v>
      </c>
      <c r="E147" s="198" t="s">
        <v>2679</v>
      </c>
      <c r="F147" s="199" t="s">
        <v>2626</v>
      </c>
      <c r="G147" s="200" t="s">
        <v>2057</v>
      </c>
      <c r="H147" s="201">
        <v>80</v>
      </c>
      <c r="I147" s="2"/>
      <c r="J147" s="202">
        <f t="shared" si="0"/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3" t="s">
        <v>84</v>
      </c>
      <c r="BK147" s="208">
        <f t="shared" si="9"/>
        <v>0</v>
      </c>
      <c r="BL147" s="13" t="s">
        <v>650</v>
      </c>
      <c r="BM147" s="207" t="s">
        <v>2944</v>
      </c>
    </row>
    <row r="148" spans="1:65" s="36" customFormat="1" ht="16.5" customHeight="1">
      <c r="A148" s="30"/>
      <c r="B148" s="31"/>
      <c r="C148" s="197" t="s">
        <v>377</v>
      </c>
      <c r="D148" s="197" t="s">
        <v>201</v>
      </c>
      <c r="E148" s="198" t="s">
        <v>2945</v>
      </c>
      <c r="F148" s="199" t="s">
        <v>2629</v>
      </c>
      <c r="G148" s="200" t="s">
        <v>2057</v>
      </c>
      <c r="H148" s="201">
        <v>360</v>
      </c>
      <c r="I148" s="2"/>
      <c r="J148" s="202">
        <f t="shared" si="0"/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650</v>
      </c>
      <c r="BM148" s="207" t="s">
        <v>2946</v>
      </c>
    </row>
    <row r="149" spans="2:63" s="184" customFormat="1" ht="25.9" customHeight="1">
      <c r="B149" s="185"/>
      <c r="D149" s="186" t="s">
        <v>75</v>
      </c>
      <c r="E149" s="187" t="s">
        <v>2068</v>
      </c>
      <c r="F149" s="187" t="s">
        <v>2162</v>
      </c>
      <c r="J149" s="188">
        <f>BK149</f>
        <v>0</v>
      </c>
      <c r="L149" s="185"/>
      <c r="M149" s="189"/>
      <c r="N149" s="190"/>
      <c r="O149" s="190"/>
      <c r="P149" s="191">
        <f>SUM(P150:P157)</f>
        <v>0</v>
      </c>
      <c r="Q149" s="190"/>
      <c r="R149" s="191">
        <f>SUM(R150:R157)</f>
        <v>0</v>
      </c>
      <c r="S149" s="190"/>
      <c r="T149" s="192">
        <f>SUM(T150:T157)</f>
        <v>0</v>
      </c>
      <c r="AR149" s="186" t="s">
        <v>84</v>
      </c>
      <c r="AT149" s="193" t="s">
        <v>75</v>
      </c>
      <c r="AU149" s="193" t="s">
        <v>76</v>
      </c>
      <c r="AY149" s="186" t="s">
        <v>199</v>
      </c>
      <c r="BK149" s="194">
        <f>SUM(BK150:BK157)</f>
        <v>0</v>
      </c>
    </row>
    <row r="150" spans="1:65" s="36" customFormat="1" ht="16.5" customHeight="1">
      <c r="A150" s="30"/>
      <c r="B150" s="31"/>
      <c r="C150" s="197" t="s">
        <v>7</v>
      </c>
      <c r="D150" s="197" t="s">
        <v>201</v>
      </c>
      <c r="E150" s="198" t="s">
        <v>2682</v>
      </c>
      <c r="F150" s="199" t="s">
        <v>2683</v>
      </c>
      <c r="G150" s="200" t="s">
        <v>2037</v>
      </c>
      <c r="H150" s="201">
        <v>32</v>
      </c>
      <c r="I150" s="2"/>
      <c r="J150" s="202">
        <f aca="true" t="shared" si="10" ref="J150:J157">ROUND(I150*H150,2)</f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aca="true" t="shared" si="11" ref="P150:P157">O150*H150</f>
        <v>0</v>
      </c>
      <c r="Q150" s="205">
        <v>0</v>
      </c>
      <c r="R150" s="205">
        <f aca="true" t="shared" si="12" ref="R150:R157">Q150*H150</f>
        <v>0</v>
      </c>
      <c r="S150" s="205">
        <v>0</v>
      </c>
      <c r="T150" s="206">
        <f aca="true" t="shared" si="13" ref="T150:T157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aca="true" t="shared" si="14" ref="BE150:BE157">IF(N150="základní",J150,0)</f>
        <v>0</v>
      </c>
      <c r="BF150" s="208">
        <f aca="true" t="shared" si="15" ref="BF150:BF157">IF(N150="snížená",J150,0)</f>
        <v>0</v>
      </c>
      <c r="BG150" s="208">
        <f aca="true" t="shared" si="16" ref="BG150:BG157">IF(N150="zákl. přenesená",J150,0)</f>
        <v>0</v>
      </c>
      <c r="BH150" s="208">
        <f aca="true" t="shared" si="17" ref="BH150:BH157">IF(N150="sníž. přenesená",J150,0)</f>
        <v>0</v>
      </c>
      <c r="BI150" s="208">
        <f aca="true" t="shared" si="18" ref="BI150:BI157">IF(N150="nulová",J150,0)</f>
        <v>0</v>
      </c>
      <c r="BJ150" s="13" t="s">
        <v>84</v>
      </c>
      <c r="BK150" s="208">
        <f aca="true" t="shared" si="19" ref="BK150:BK157">ROUND(I150*H150,2)</f>
        <v>0</v>
      </c>
      <c r="BL150" s="13" t="s">
        <v>650</v>
      </c>
      <c r="BM150" s="207" t="s">
        <v>2947</v>
      </c>
    </row>
    <row r="151" spans="1:65" s="36" customFormat="1" ht="16.5" customHeight="1">
      <c r="A151" s="30"/>
      <c r="B151" s="31"/>
      <c r="C151" s="197" t="s">
        <v>407</v>
      </c>
      <c r="D151" s="197" t="s">
        <v>201</v>
      </c>
      <c r="E151" s="198" t="s">
        <v>2691</v>
      </c>
      <c r="F151" s="199" t="s">
        <v>2692</v>
      </c>
      <c r="G151" s="200" t="s">
        <v>233</v>
      </c>
      <c r="H151" s="201">
        <v>1.8</v>
      </c>
      <c r="I151" s="2"/>
      <c r="J151" s="202">
        <f t="shared" si="1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11"/>
        <v>0</v>
      </c>
      <c r="Q151" s="205">
        <v>0</v>
      </c>
      <c r="R151" s="205">
        <f t="shared" si="12"/>
        <v>0</v>
      </c>
      <c r="S151" s="205">
        <v>0</v>
      </c>
      <c r="T151" s="206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 t="shared" si="14"/>
        <v>0</v>
      </c>
      <c r="BF151" s="208">
        <f t="shared" si="15"/>
        <v>0</v>
      </c>
      <c r="BG151" s="208">
        <f t="shared" si="16"/>
        <v>0</v>
      </c>
      <c r="BH151" s="208">
        <f t="shared" si="17"/>
        <v>0</v>
      </c>
      <c r="BI151" s="208">
        <f t="shared" si="18"/>
        <v>0</v>
      </c>
      <c r="BJ151" s="13" t="s">
        <v>84</v>
      </c>
      <c r="BK151" s="208">
        <f t="shared" si="19"/>
        <v>0</v>
      </c>
      <c r="BL151" s="13" t="s">
        <v>650</v>
      </c>
      <c r="BM151" s="207" t="s">
        <v>2948</v>
      </c>
    </row>
    <row r="152" spans="1:65" s="36" customFormat="1" ht="16.5" customHeight="1">
      <c r="A152" s="30"/>
      <c r="B152" s="31"/>
      <c r="C152" s="197" t="s">
        <v>411</v>
      </c>
      <c r="D152" s="197" t="s">
        <v>201</v>
      </c>
      <c r="E152" s="198" t="s">
        <v>2694</v>
      </c>
      <c r="F152" s="199" t="s">
        <v>2695</v>
      </c>
      <c r="G152" s="200" t="s">
        <v>233</v>
      </c>
      <c r="H152" s="201">
        <v>1.8</v>
      </c>
      <c r="I152" s="2"/>
      <c r="J152" s="202">
        <f t="shared" si="10"/>
        <v>0</v>
      </c>
      <c r="K152" s="199" t="s">
        <v>1</v>
      </c>
      <c r="L152" s="31"/>
      <c r="M152" s="203" t="s">
        <v>1</v>
      </c>
      <c r="N152" s="204" t="s">
        <v>41</v>
      </c>
      <c r="O152" s="78"/>
      <c r="P152" s="205">
        <f t="shared" si="11"/>
        <v>0</v>
      </c>
      <c r="Q152" s="205">
        <v>0</v>
      </c>
      <c r="R152" s="205">
        <f t="shared" si="12"/>
        <v>0</v>
      </c>
      <c r="S152" s="205">
        <v>0</v>
      </c>
      <c r="T152" s="206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650</v>
      </c>
      <c r="AT152" s="207" t="s">
        <v>201</v>
      </c>
      <c r="AU152" s="207" t="s">
        <v>84</v>
      </c>
      <c r="AY152" s="13" t="s">
        <v>199</v>
      </c>
      <c r="BE152" s="208">
        <f t="shared" si="14"/>
        <v>0</v>
      </c>
      <c r="BF152" s="208">
        <f t="shared" si="15"/>
        <v>0</v>
      </c>
      <c r="BG152" s="208">
        <f t="shared" si="16"/>
        <v>0</v>
      </c>
      <c r="BH152" s="208">
        <f t="shared" si="17"/>
        <v>0</v>
      </c>
      <c r="BI152" s="208">
        <f t="shared" si="18"/>
        <v>0</v>
      </c>
      <c r="BJ152" s="13" t="s">
        <v>84</v>
      </c>
      <c r="BK152" s="208">
        <f t="shared" si="19"/>
        <v>0</v>
      </c>
      <c r="BL152" s="13" t="s">
        <v>650</v>
      </c>
      <c r="BM152" s="207" t="s">
        <v>2949</v>
      </c>
    </row>
    <row r="153" spans="1:65" s="36" customFormat="1" ht="16.5" customHeight="1">
      <c r="A153" s="30"/>
      <c r="B153" s="31"/>
      <c r="C153" s="197" t="s">
        <v>418</v>
      </c>
      <c r="D153" s="197" t="s">
        <v>201</v>
      </c>
      <c r="E153" s="198" t="s">
        <v>2697</v>
      </c>
      <c r="F153" s="199" t="s">
        <v>2698</v>
      </c>
      <c r="G153" s="200" t="s">
        <v>233</v>
      </c>
      <c r="H153" s="201">
        <v>1.8</v>
      </c>
      <c r="I153" s="2"/>
      <c r="J153" s="202">
        <f t="shared" si="10"/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 t="shared" si="11"/>
        <v>0</v>
      </c>
      <c r="Q153" s="205">
        <v>0</v>
      </c>
      <c r="R153" s="205">
        <f t="shared" si="12"/>
        <v>0</v>
      </c>
      <c r="S153" s="205">
        <v>0</v>
      </c>
      <c r="T153" s="206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 t="shared" si="14"/>
        <v>0</v>
      </c>
      <c r="BF153" s="208">
        <f t="shared" si="15"/>
        <v>0</v>
      </c>
      <c r="BG153" s="208">
        <f t="shared" si="16"/>
        <v>0</v>
      </c>
      <c r="BH153" s="208">
        <f t="shared" si="17"/>
        <v>0</v>
      </c>
      <c r="BI153" s="208">
        <f t="shared" si="18"/>
        <v>0</v>
      </c>
      <c r="BJ153" s="13" t="s">
        <v>84</v>
      </c>
      <c r="BK153" s="208">
        <f t="shared" si="19"/>
        <v>0</v>
      </c>
      <c r="BL153" s="13" t="s">
        <v>650</v>
      </c>
      <c r="BM153" s="207" t="s">
        <v>2950</v>
      </c>
    </row>
    <row r="154" spans="1:65" s="36" customFormat="1" ht="16.5" customHeight="1">
      <c r="A154" s="30"/>
      <c r="B154" s="31"/>
      <c r="C154" s="197" t="s">
        <v>422</v>
      </c>
      <c r="D154" s="197" t="s">
        <v>201</v>
      </c>
      <c r="E154" s="198" t="s">
        <v>2700</v>
      </c>
      <c r="F154" s="199" t="s">
        <v>2701</v>
      </c>
      <c r="G154" s="200" t="s">
        <v>2702</v>
      </c>
      <c r="H154" s="201">
        <v>40</v>
      </c>
      <c r="I154" s="2"/>
      <c r="J154" s="202">
        <f t="shared" si="10"/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 t="shared" si="11"/>
        <v>0</v>
      </c>
      <c r="Q154" s="205">
        <v>0</v>
      </c>
      <c r="R154" s="205">
        <f t="shared" si="12"/>
        <v>0</v>
      </c>
      <c r="S154" s="205">
        <v>0</v>
      </c>
      <c r="T154" s="206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 t="shared" si="14"/>
        <v>0</v>
      </c>
      <c r="BF154" s="208">
        <f t="shared" si="15"/>
        <v>0</v>
      </c>
      <c r="BG154" s="208">
        <f t="shared" si="16"/>
        <v>0</v>
      </c>
      <c r="BH154" s="208">
        <f t="shared" si="17"/>
        <v>0</v>
      </c>
      <c r="BI154" s="208">
        <f t="shared" si="18"/>
        <v>0</v>
      </c>
      <c r="BJ154" s="13" t="s">
        <v>84</v>
      </c>
      <c r="BK154" s="208">
        <f t="shared" si="19"/>
        <v>0</v>
      </c>
      <c r="BL154" s="13" t="s">
        <v>650</v>
      </c>
      <c r="BM154" s="207" t="s">
        <v>2951</v>
      </c>
    </row>
    <row r="155" spans="1:65" s="36" customFormat="1" ht="16.5" customHeight="1">
      <c r="A155" s="30"/>
      <c r="B155" s="31"/>
      <c r="C155" s="197" t="s">
        <v>426</v>
      </c>
      <c r="D155" s="197" t="s">
        <v>201</v>
      </c>
      <c r="E155" s="198" t="s">
        <v>2704</v>
      </c>
      <c r="F155" s="199" t="s">
        <v>2572</v>
      </c>
      <c r="G155" s="200" t="s">
        <v>2037</v>
      </c>
      <c r="H155" s="201">
        <v>12</v>
      </c>
      <c r="I155" s="2"/>
      <c r="J155" s="202">
        <f t="shared" si="10"/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 t="shared" si="14"/>
        <v>0</v>
      </c>
      <c r="BF155" s="208">
        <f t="shared" si="15"/>
        <v>0</v>
      </c>
      <c r="BG155" s="208">
        <f t="shared" si="16"/>
        <v>0</v>
      </c>
      <c r="BH155" s="208">
        <f t="shared" si="17"/>
        <v>0</v>
      </c>
      <c r="BI155" s="208">
        <f t="shared" si="18"/>
        <v>0</v>
      </c>
      <c r="BJ155" s="13" t="s">
        <v>84</v>
      </c>
      <c r="BK155" s="208">
        <f t="shared" si="19"/>
        <v>0</v>
      </c>
      <c r="BL155" s="13" t="s">
        <v>650</v>
      </c>
      <c r="BM155" s="207" t="s">
        <v>2952</v>
      </c>
    </row>
    <row r="156" spans="1:65" s="36" customFormat="1" ht="16.5" customHeight="1">
      <c r="A156" s="30"/>
      <c r="B156" s="31"/>
      <c r="C156" s="197" t="s">
        <v>431</v>
      </c>
      <c r="D156" s="197" t="s">
        <v>201</v>
      </c>
      <c r="E156" s="198" t="s">
        <v>2706</v>
      </c>
      <c r="F156" s="199" t="s">
        <v>2408</v>
      </c>
      <c r="G156" s="200" t="s">
        <v>2037</v>
      </c>
      <c r="H156" s="201">
        <v>10</v>
      </c>
      <c r="I156" s="2"/>
      <c r="J156" s="202">
        <f t="shared" si="10"/>
        <v>0</v>
      </c>
      <c r="K156" s="199" t="s">
        <v>1</v>
      </c>
      <c r="L156" s="31"/>
      <c r="M156" s="203" t="s">
        <v>1</v>
      </c>
      <c r="N156" s="204" t="s">
        <v>41</v>
      </c>
      <c r="O156" s="78"/>
      <c r="P156" s="205">
        <f t="shared" si="11"/>
        <v>0</v>
      </c>
      <c r="Q156" s="205">
        <v>0</v>
      </c>
      <c r="R156" s="205">
        <f t="shared" si="12"/>
        <v>0</v>
      </c>
      <c r="S156" s="205">
        <v>0</v>
      </c>
      <c r="T156" s="206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650</v>
      </c>
      <c r="AT156" s="207" t="s">
        <v>201</v>
      </c>
      <c r="AU156" s="207" t="s">
        <v>84</v>
      </c>
      <c r="AY156" s="13" t="s">
        <v>199</v>
      </c>
      <c r="BE156" s="208">
        <f t="shared" si="14"/>
        <v>0</v>
      </c>
      <c r="BF156" s="208">
        <f t="shared" si="15"/>
        <v>0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13" t="s">
        <v>84</v>
      </c>
      <c r="BK156" s="208">
        <f t="shared" si="19"/>
        <v>0</v>
      </c>
      <c r="BL156" s="13" t="s">
        <v>650</v>
      </c>
      <c r="BM156" s="207" t="s">
        <v>2953</v>
      </c>
    </row>
    <row r="157" spans="1:65" s="36" customFormat="1" ht="16.5" customHeight="1">
      <c r="A157" s="30"/>
      <c r="B157" s="31"/>
      <c r="C157" s="197" t="s">
        <v>435</v>
      </c>
      <c r="D157" s="197" t="s">
        <v>201</v>
      </c>
      <c r="E157" s="198" t="s">
        <v>2708</v>
      </c>
      <c r="F157" s="199" t="s">
        <v>2709</v>
      </c>
      <c r="G157" s="200" t="s">
        <v>2037</v>
      </c>
      <c r="H157" s="201">
        <v>10</v>
      </c>
      <c r="I157" s="2"/>
      <c r="J157" s="202">
        <f t="shared" si="10"/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6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 t="shared" si="14"/>
        <v>0</v>
      </c>
      <c r="BF157" s="208">
        <f t="shared" si="15"/>
        <v>0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13" t="s">
        <v>84</v>
      </c>
      <c r="BK157" s="208">
        <f t="shared" si="19"/>
        <v>0</v>
      </c>
      <c r="BL157" s="13" t="s">
        <v>650</v>
      </c>
      <c r="BM157" s="207" t="s">
        <v>2954</v>
      </c>
    </row>
    <row r="158" spans="2:63" s="184" customFormat="1" ht="25.9" customHeight="1">
      <c r="B158" s="185"/>
      <c r="D158" s="186" t="s">
        <v>75</v>
      </c>
      <c r="E158" s="187" t="s">
        <v>2115</v>
      </c>
      <c r="F158" s="187" t="s">
        <v>2162</v>
      </c>
      <c r="J158" s="188">
        <f>BK158</f>
        <v>0</v>
      </c>
      <c r="L158" s="185"/>
      <c r="M158" s="189"/>
      <c r="N158" s="190"/>
      <c r="O158" s="190"/>
      <c r="P158" s="191">
        <f>SUM(P159:P160)</f>
        <v>0</v>
      </c>
      <c r="Q158" s="190"/>
      <c r="R158" s="191">
        <f>SUM(R159:R160)</f>
        <v>0</v>
      </c>
      <c r="S158" s="190"/>
      <c r="T158" s="192">
        <f>SUM(T159:T160)</f>
        <v>0</v>
      </c>
      <c r="AR158" s="186" t="s">
        <v>114</v>
      </c>
      <c r="AT158" s="193" t="s">
        <v>75</v>
      </c>
      <c r="AU158" s="193" t="s">
        <v>76</v>
      </c>
      <c r="AY158" s="186" t="s">
        <v>199</v>
      </c>
      <c r="BK158" s="194">
        <f>SUM(BK159:BK160)</f>
        <v>0</v>
      </c>
    </row>
    <row r="159" spans="1:65" s="36" customFormat="1" ht="16.5" customHeight="1">
      <c r="A159" s="30"/>
      <c r="B159" s="31"/>
      <c r="C159" s="197" t="s">
        <v>440</v>
      </c>
      <c r="D159" s="197" t="s">
        <v>201</v>
      </c>
      <c r="E159" s="198" t="s">
        <v>84</v>
      </c>
      <c r="F159" s="199" t="s">
        <v>2422</v>
      </c>
      <c r="G159" s="200" t="s">
        <v>749</v>
      </c>
      <c r="H159" s="4"/>
      <c r="I159" s="2"/>
      <c r="J159" s="202">
        <f>ROUND(I159*H159,2)</f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3" t="s">
        <v>84</v>
      </c>
      <c r="BK159" s="208">
        <f>ROUND(I159*H159,2)</f>
        <v>0</v>
      </c>
      <c r="BL159" s="13" t="s">
        <v>650</v>
      </c>
      <c r="BM159" s="207" t="s">
        <v>2955</v>
      </c>
    </row>
    <row r="160" spans="1:65" s="36" customFormat="1" ht="16.5" customHeight="1">
      <c r="A160" s="30"/>
      <c r="B160" s="31"/>
      <c r="C160" s="197" t="s">
        <v>446</v>
      </c>
      <c r="D160" s="197" t="s">
        <v>201</v>
      </c>
      <c r="E160" s="198" t="s">
        <v>86</v>
      </c>
      <c r="F160" s="199" t="s">
        <v>2424</v>
      </c>
      <c r="G160" s="200" t="s">
        <v>749</v>
      </c>
      <c r="H160" s="4"/>
      <c r="I160" s="2"/>
      <c r="J160" s="202">
        <f>ROUND(I160*H160,2)</f>
        <v>0</v>
      </c>
      <c r="K160" s="199" t="s">
        <v>1</v>
      </c>
      <c r="L160" s="31"/>
      <c r="M160" s="257" t="s">
        <v>1</v>
      </c>
      <c r="N160" s="258" t="s">
        <v>41</v>
      </c>
      <c r="O160" s="259"/>
      <c r="P160" s="260">
        <f>O160*H160</f>
        <v>0</v>
      </c>
      <c r="Q160" s="260">
        <v>0</v>
      </c>
      <c r="R160" s="260">
        <f>Q160*H160</f>
        <v>0</v>
      </c>
      <c r="S160" s="260">
        <v>0</v>
      </c>
      <c r="T160" s="261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650</v>
      </c>
      <c r="AT160" s="207" t="s">
        <v>201</v>
      </c>
      <c r="AU160" s="207" t="s">
        <v>84</v>
      </c>
      <c r="AY160" s="13" t="s">
        <v>199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3" t="s">
        <v>84</v>
      </c>
      <c r="BK160" s="208">
        <f>ROUND(I160*H160,2)</f>
        <v>0</v>
      </c>
      <c r="BL160" s="13" t="s">
        <v>650</v>
      </c>
      <c r="BM160" s="207" t="s">
        <v>2956</v>
      </c>
    </row>
    <row r="161" spans="1:31" s="36" customFormat="1" ht="6.95" customHeight="1">
      <c r="A161" s="30"/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31"/>
      <c r="M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</sheetData>
  <sheetProtection algorithmName="SHA-512" hashValue="MbpNEUaQhudfXd9sSh9civLOBqbZ1QEgFW6uAZ6B47v9J2ZBYIteuBzDvbGbg5YtaAFSQq5tSx8LUxuW/vOcDA==" saltValue="qLVDDm8SYQ/SmuumRjYt0A==" spinCount="100000" sheet="1" objects="1" scenarios="1" selectLockedCells="1"/>
  <autoFilter ref="C126:K160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140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2957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2958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ROUND(J128,2)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ROUND((SUM(BE128:BE154)),2)</f>
        <v>0</v>
      </c>
      <c r="G37" s="30"/>
      <c r="H37" s="30"/>
      <c r="I37" s="151">
        <v>0.21</v>
      </c>
      <c r="J37" s="150">
        <f>ROUND(((SUM(BE128:BE154))*I37),2)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ROUND((SUM(BF128:BF154)),2)</f>
        <v>0</v>
      </c>
      <c r="G38" s="30"/>
      <c r="H38" s="30"/>
      <c r="I38" s="151">
        <v>0.12</v>
      </c>
      <c r="J38" s="150">
        <f>ROUND(((SUM(BF128:BF154))*I38),2)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ROUND((SUM(BG128:BG154)),2)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ROUND((SUM(BH128:BH154)),2)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ROUND((SUM(BI128:BI154)),2)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2957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351 - EKV Elektronická kontrola vstupu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J128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2959</v>
      </c>
      <c r="E101" s="167"/>
      <c r="F101" s="167"/>
      <c r="G101" s="167"/>
      <c r="H101" s="167"/>
      <c r="I101" s="167"/>
      <c r="J101" s="168">
        <f>J129</f>
        <v>0</v>
      </c>
      <c r="L101" s="164"/>
    </row>
    <row r="102" spans="2:12" s="165" customFormat="1" ht="24.95" customHeight="1">
      <c r="B102" s="164"/>
      <c r="D102" s="166" t="s">
        <v>2960</v>
      </c>
      <c r="E102" s="167"/>
      <c r="F102" s="167"/>
      <c r="G102" s="167"/>
      <c r="H102" s="167"/>
      <c r="I102" s="167"/>
      <c r="J102" s="168">
        <f>J142</f>
        <v>0</v>
      </c>
      <c r="L102" s="164"/>
    </row>
    <row r="103" spans="2:12" s="165" customFormat="1" ht="24.95" customHeight="1">
      <c r="B103" s="164"/>
      <c r="D103" s="166" t="s">
        <v>2191</v>
      </c>
      <c r="E103" s="167"/>
      <c r="F103" s="167"/>
      <c r="G103" s="167"/>
      <c r="H103" s="167"/>
      <c r="I103" s="167"/>
      <c r="J103" s="168">
        <f>J145</f>
        <v>0</v>
      </c>
      <c r="L103" s="164"/>
    </row>
    <row r="104" spans="2:12" s="165" customFormat="1" ht="24.95" customHeight="1">
      <c r="B104" s="164"/>
      <c r="D104" s="166" t="s">
        <v>2718</v>
      </c>
      <c r="E104" s="167"/>
      <c r="F104" s="167"/>
      <c r="G104" s="167"/>
      <c r="H104" s="167"/>
      <c r="I104" s="167"/>
      <c r="J104" s="168">
        <f>J152</f>
        <v>0</v>
      </c>
      <c r="L104" s="164"/>
    </row>
    <row r="105" spans="1:31" s="36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6" customFormat="1" ht="6.95" customHeight="1">
      <c r="A106" s="30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36" customFormat="1" ht="6.95" customHeight="1">
      <c r="A110" s="30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24.95" customHeight="1">
      <c r="A111" s="30"/>
      <c r="B111" s="31"/>
      <c r="C111" s="17" t="s">
        <v>184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16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138" t="str">
        <f>E7</f>
        <v>Dům sociálních služeb-stavební úpravy 1.NP</v>
      </c>
      <c r="F114" s="139"/>
      <c r="G114" s="139"/>
      <c r="H114" s="139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ht="12" customHeight="1">
      <c r="B115" s="16"/>
      <c r="C115" s="26" t="s">
        <v>158</v>
      </c>
      <c r="L115" s="16"/>
    </row>
    <row r="116" spans="2:12" ht="16.5" customHeight="1">
      <c r="B116" s="16"/>
      <c r="E116" s="138" t="s">
        <v>2365</v>
      </c>
      <c r="F116" s="12"/>
      <c r="G116" s="12"/>
      <c r="H116" s="12"/>
      <c r="L116" s="16"/>
    </row>
    <row r="117" spans="2:12" ht="12" customHeight="1">
      <c r="B117" s="16"/>
      <c r="C117" s="26" t="s">
        <v>2041</v>
      </c>
      <c r="L117" s="16"/>
    </row>
    <row r="118" spans="1:31" s="36" customFormat="1" ht="16.5" customHeight="1">
      <c r="A118" s="30"/>
      <c r="B118" s="31"/>
      <c r="C118" s="30"/>
      <c r="D118" s="30"/>
      <c r="E118" s="262" t="s">
        <v>2957</v>
      </c>
      <c r="F118" s="140"/>
      <c r="G118" s="140"/>
      <c r="H118" s="14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2367</v>
      </c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6.5" customHeight="1">
      <c r="A120" s="30"/>
      <c r="B120" s="31"/>
      <c r="C120" s="30"/>
      <c r="D120" s="30"/>
      <c r="E120" s="66" t="str">
        <f>E13</f>
        <v>351 - EKV Elektronická kontrola vstupu</v>
      </c>
      <c r="F120" s="140"/>
      <c r="G120" s="140"/>
      <c r="H120" s="14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20</v>
      </c>
      <c r="D122" s="30"/>
      <c r="E122" s="30"/>
      <c r="F122" s="27" t="str">
        <f>F16</f>
        <v>Valašské Meziříčí</v>
      </c>
      <c r="G122" s="30"/>
      <c r="H122" s="30"/>
      <c r="I122" s="26" t="s">
        <v>22</v>
      </c>
      <c r="J122" s="141" t="str">
        <f>IF(J16="","",J16)</f>
        <v>2. 11. 2023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24</v>
      </c>
      <c r="D124" s="30"/>
      <c r="E124" s="30"/>
      <c r="F124" s="27" t="str">
        <f>E19</f>
        <v>Město Valašské Meziříčí</v>
      </c>
      <c r="G124" s="30"/>
      <c r="H124" s="30"/>
      <c r="I124" s="26" t="s">
        <v>30</v>
      </c>
      <c r="J124" s="160" t="str">
        <f>E25</f>
        <v>BP projekt,s.r.o.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28</v>
      </c>
      <c r="D125" s="30"/>
      <c r="E125" s="30"/>
      <c r="F125" s="27" t="str">
        <f>IF(E22="","",E22)</f>
        <v>Vyplň údaj</v>
      </c>
      <c r="G125" s="30"/>
      <c r="H125" s="30"/>
      <c r="I125" s="26" t="s">
        <v>33</v>
      </c>
      <c r="J125" s="160" t="str">
        <f>E28</f>
        <v>Fajfrová Irena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79" customFormat="1" ht="29.25" customHeight="1">
      <c r="A127" s="173"/>
      <c r="B127" s="174"/>
      <c r="C127" s="175" t="s">
        <v>185</v>
      </c>
      <c r="D127" s="176" t="s">
        <v>61</v>
      </c>
      <c r="E127" s="176" t="s">
        <v>57</v>
      </c>
      <c r="F127" s="176" t="s">
        <v>58</v>
      </c>
      <c r="G127" s="176" t="s">
        <v>186</v>
      </c>
      <c r="H127" s="176" t="s">
        <v>187</v>
      </c>
      <c r="I127" s="176" t="s">
        <v>188</v>
      </c>
      <c r="J127" s="176" t="s">
        <v>162</v>
      </c>
      <c r="K127" s="177" t="s">
        <v>189</v>
      </c>
      <c r="L127" s="178"/>
      <c r="M127" s="87" t="s">
        <v>1</v>
      </c>
      <c r="N127" s="88" t="s">
        <v>40</v>
      </c>
      <c r="O127" s="88" t="s">
        <v>190</v>
      </c>
      <c r="P127" s="88" t="s">
        <v>191</v>
      </c>
      <c r="Q127" s="88" t="s">
        <v>192</v>
      </c>
      <c r="R127" s="88" t="s">
        <v>193</v>
      </c>
      <c r="S127" s="88" t="s">
        <v>194</v>
      </c>
      <c r="T127" s="89" t="s">
        <v>195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36" customFormat="1" ht="22.9" customHeight="1">
      <c r="A128" s="30"/>
      <c r="B128" s="31"/>
      <c r="C128" s="95" t="s">
        <v>196</v>
      </c>
      <c r="D128" s="30"/>
      <c r="E128" s="30"/>
      <c r="F128" s="30"/>
      <c r="G128" s="30"/>
      <c r="H128" s="30"/>
      <c r="I128" s="30"/>
      <c r="J128" s="180">
        <f>BK128</f>
        <v>0</v>
      </c>
      <c r="K128" s="30"/>
      <c r="L128" s="31"/>
      <c r="M128" s="90"/>
      <c r="N128" s="74"/>
      <c r="O128" s="91"/>
      <c r="P128" s="181">
        <f>P129+P142+P145+P152</f>
        <v>0</v>
      </c>
      <c r="Q128" s="91"/>
      <c r="R128" s="181">
        <f>R129+R142+R145+R152</f>
        <v>0</v>
      </c>
      <c r="S128" s="91"/>
      <c r="T128" s="182">
        <f>T129+T142+T145+T152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75</v>
      </c>
      <c r="AU128" s="13" t="s">
        <v>164</v>
      </c>
      <c r="BK128" s="183">
        <f>BK129+BK142+BK145+BK152</f>
        <v>0</v>
      </c>
    </row>
    <row r="129" spans="2:63" s="184" customFormat="1" ht="25.9" customHeight="1">
      <c r="B129" s="185"/>
      <c r="D129" s="186" t="s">
        <v>75</v>
      </c>
      <c r="E129" s="187" t="s">
        <v>2047</v>
      </c>
      <c r="F129" s="187" t="s">
        <v>2961</v>
      </c>
      <c r="J129" s="188">
        <f>BK129</f>
        <v>0</v>
      </c>
      <c r="L129" s="185"/>
      <c r="M129" s="189"/>
      <c r="N129" s="190"/>
      <c r="O129" s="190"/>
      <c r="P129" s="191">
        <f>SUM(P130:P141)</f>
        <v>0</v>
      </c>
      <c r="Q129" s="190"/>
      <c r="R129" s="191">
        <f>SUM(R130:R141)</f>
        <v>0</v>
      </c>
      <c r="S129" s="190"/>
      <c r="T129" s="192">
        <f>SUM(T130:T141)</f>
        <v>0</v>
      </c>
      <c r="AR129" s="186" t="s">
        <v>84</v>
      </c>
      <c r="AT129" s="193" t="s">
        <v>75</v>
      </c>
      <c r="AU129" s="193" t="s">
        <v>76</v>
      </c>
      <c r="AY129" s="186" t="s">
        <v>199</v>
      </c>
      <c r="BK129" s="194">
        <f>SUM(BK130:BK141)</f>
        <v>0</v>
      </c>
    </row>
    <row r="130" spans="1:65" s="36" customFormat="1" ht="24.2" customHeight="1">
      <c r="A130" s="30"/>
      <c r="B130" s="31"/>
      <c r="C130" s="197" t="s">
        <v>84</v>
      </c>
      <c r="D130" s="197" t="s">
        <v>201</v>
      </c>
      <c r="E130" s="198" t="s">
        <v>2962</v>
      </c>
      <c r="F130" s="199" t="s">
        <v>2963</v>
      </c>
      <c r="G130" s="200" t="s">
        <v>2057</v>
      </c>
      <c r="H130" s="201">
        <v>4</v>
      </c>
      <c r="I130" s="2"/>
      <c r="J130" s="202">
        <f aca="true" t="shared" si="0" ref="J130:J141"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aca="true" t="shared" si="1" ref="P130:P141">O130*H130</f>
        <v>0</v>
      </c>
      <c r="Q130" s="205">
        <v>0</v>
      </c>
      <c r="R130" s="205">
        <f aca="true" t="shared" si="2" ref="R130:R141">Q130*H130</f>
        <v>0</v>
      </c>
      <c r="S130" s="205">
        <v>0</v>
      </c>
      <c r="T130" s="206">
        <f aca="true" t="shared" si="3" ref="T130:T141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aca="true" t="shared" si="4" ref="BE130:BE141">IF(N130="základní",J130,0)</f>
        <v>0</v>
      </c>
      <c r="BF130" s="208">
        <f aca="true" t="shared" si="5" ref="BF130:BF141">IF(N130="snížená",J130,0)</f>
        <v>0</v>
      </c>
      <c r="BG130" s="208">
        <f aca="true" t="shared" si="6" ref="BG130:BG141">IF(N130="zákl. přenesená",J130,0)</f>
        <v>0</v>
      </c>
      <c r="BH130" s="208">
        <f aca="true" t="shared" si="7" ref="BH130:BH141">IF(N130="sníž. přenesená",J130,0)</f>
        <v>0</v>
      </c>
      <c r="BI130" s="208">
        <f aca="true" t="shared" si="8" ref="BI130:BI141">IF(N130="nulová",J130,0)</f>
        <v>0</v>
      </c>
      <c r="BJ130" s="13" t="s">
        <v>84</v>
      </c>
      <c r="BK130" s="208">
        <f aca="true" t="shared" si="9" ref="BK130:BK141">ROUND(I130*H130,2)</f>
        <v>0</v>
      </c>
      <c r="BL130" s="13" t="s">
        <v>650</v>
      </c>
      <c r="BM130" s="207" t="s">
        <v>2964</v>
      </c>
    </row>
    <row r="131" spans="1:65" s="36" customFormat="1" ht="16.5" customHeight="1">
      <c r="A131" s="30"/>
      <c r="B131" s="31"/>
      <c r="C131" s="197" t="s">
        <v>86</v>
      </c>
      <c r="D131" s="197" t="s">
        <v>201</v>
      </c>
      <c r="E131" s="198" t="s">
        <v>2965</v>
      </c>
      <c r="F131" s="199" t="s">
        <v>2966</v>
      </c>
      <c r="G131" s="200" t="s">
        <v>2057</v>
      </c>
      <c r="H131" s="201">
        <v>4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2967</v>
      </c>
    </row>
    <row r="132" spans="1:65" s="36" customFormat="1" ht="16.5" customHeight="1">
      <c r="A132" s="30"/>
      <c r="B132" s="31"/>
      <c r="C132" s="197" t="s">
        <v>114</v>
      </c>
      <c r="D132" s="197" t="s">
        <v>201</v>
      </c>
      <c r="E132" s="198" t="s">
        <v>2968</v>
      </c>
      <c r="F132" s="199" t="s">
        <v>2969</v>
      </c>
      <c r="G132" s="200" t="s">
        <v>2057</v>
      </c>
      <c r="H132" s="201">
        <v>4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2970</v>
      </c>
    </row>
    <row r="133" spans="1:65" s="36" customFormat="1" ht="21.75" customHeight="1">
      <c r="A133" s="30"/>
      <c r="B133" s="31"/>
      <c r="C133" s="197" t="s">
        <v>206</v>
      </c>
      <c r="D133" s="197" t="s">
        <v>201</v>
      </c>
      <c r="E133" s="198" t="s">
        <v>2971</v>
      </c>
      <c r="F133" s="199" t="s">
        <v>2972</v>
      </c>
      <c r="G133" s="200" t="s">
        <v>2057</v>
      </c>
      <c r="H133" s="201">
        <v>15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2973</v>
      </c>
    </row>
    <row r="134" spans="1:65" s="36" customFormat="1" ht="55.5" customHeight="1">
      <c r="A134" s="30"/>
      <c r="B134" s="31"/>
      <c r="C134" s="197" t="s">
        <v>242</v>
      </c>
      <c r="D134" s="197" t="s">
        <v>201</v>
      </c>
      <c r="E134" s="198" t="s">
        <v>2974</v>
      </c>
      <c r="F134" s="199" t="s">
        <v>2975</v>
      </c>
      <c r="G134" s="200" t="s">
        <v>2057</v>
      </c>
      <c r="H134" s="201">
        <v>8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2976</v>
      </c>
    </row>
    <row r="135" spans="1:65" s="36" customFormat="1" ht="24.2" customHeight="1">
      <c r="A135" s="30"/>
      <c r="B135" s="31"/>
      <c r="C135" s="197" t="s">
        <v>249</v>
      </c>
      <c r="D135" s="197" t="s">
        <v>201</v>
      </c>
      <c r="E135" s="198" t="s">
        <v>2977</v>
      </c>
      <c r="F135" s="199" t="s">
        <v>2978</v>
      </c>
      <c r="G135" s="200" t="s">
        <v>2057</v>
      </c>
      <c r="H135" s="201">
        <v>8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2979</v>
      </c>
    </row>
    <row r="136" spans="1:65" s="36" customFormat="1" ht="16.5" customHeight="1">
      <c r="A136" s="30"/>
      <c r="B136" s="31"/>
      <c r="C136" s="197" t="s">
        <v>257</v>
      </c>
      <c r="D136" s="197" t="s">
        <v>201</v>
      </c>
      <c r="E136" s="198" t="s">
        <v>2980</v>
      </c>
      <c r="F136" s="199" t="s">
        <v>2981</v>
      </c>
      <c r="G136" s="200" t="s">
        <v>252</v>
      </c>
      <c r="H136" s="201">
        <v>300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2982</v>
      </c>
    </row>
    <row r="137" spans="1:65" s="36" customFormat="1" ht="16.5" customHeight="1">
      <c r="A137" s="30"/>
      <c r="B137" s="31"/>
      <c r="C137" s="197" t="s">
        <v>267</v>
      </c>
      <c r="D137" s="197" t="s">
        <v>201</v>
      </c>
      <c r="E137" s="198" t="s">
        <v>2983</v>
      </c>
      <c r="F137" s="199" t="s">
        <v>2984</v>
      </c>
      <c r="G137" s="200" t="s">
        <v>252</v>
      </c>
      <c r="H137" s="201">
        <v>300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2985</v>
      </c>
    </row>
    <row r="138" spans="1:65" s="36" customFormat="1" ht="16.5" customHeight="1">
      <c r="A138" s="30"/>
      <c r="B138" s="31"/>
      <c r="C138" s="197" t="s">
        <v>273</v>
      </c>
      <c r="D138" s="197" t="s">
        <v>201</v>
      </c>
      <c r="E138" s="198" t="s">
        <v>2986</v>
      </c>
      <c r="F138" s="199" t="s">
        <v>2987</v>
      </c>
      <c r="G138" s="200" t="s">
        <v>252</v>
      </c>
      <c r="H138" s="201">
        <v>180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2988</v>
      </c>
    </row>
    <row r="139" spans="1:65" s="36" customFormat="1" ht="16.5" customHeight="1">
      <c r="A139" s="30"/>
      <c r="B139" s="31"/>
      <c r="C139" s="197" t="s">
        <v>279</v>
      </c>
      <c r="D139" s="197" t="s">
        <v>201</v>
      </c>
      <c r="E139" s="198" t="s">
        <v>2989</v>
      </c>
      <c r="F139" s="199" t="s">
        <v>2990</v>
      </c>
      <c r="G139" s="200" t="s">
        <v>252</v>
      </c>
      <c r="H139" s="201">
        <v>160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2991</v>
      </c>
    </row>
    <row r="140" spans="1:65" s="36" customFormat="1" ht="16.5" customHeight="1">
      <c r="A140" s="30"/>
      <c r="B140" s="31"/>
      <c r="C140" s="197" t="s">
        <v>287</v>
      </c>
      <c r="D140" s="197" t="s">
        <v>201</v>
      </c>
      <c r="E140" s="198" t="s">
        <v>2992</v>
      </c>
      <c r="F140" s="199" t="s">
        <v>2993</v>
      </c>
      <c r="G140" s="200" t="s">
        <v>2057</v>
      </c>
      <c r="H140" s="201">
        <v>3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2994</v>
      </c>
    </row>
    <row r="141" spans="1:65" s="36" customFormat="1" ht="16.5" customHeight="1">
      <c r="A141" s="30"/>
      <c r="B141" s="31"/>
      <c r="C141" s="197" t="s">
        <v>8</v>
      </c>
      <c r="D141" s="197" t="s">
        <v>201</v>
      </c>
      <c r="E141" s="198" t="s">
        <v>2995</v>
      </c>
      <c r="F141" s="199" t="s">
        <v>2996</v>
      </c>
      <c r="G141" s="200" t="s">
        <v>2057</v>
      </c>
      <c r="H141" s="201">
        <v>1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2997</v>
      </c>
    </row>
    <row r="142" spans="2:63" s="184" customFormat="1" ht="25.9" customHeight="1">
      <c r="B142" s="185"/>
      <c r="D142" s="186" t="s">
        <v>75</v>
      </c>
      <c r="E142" s="187" t="s">
        <v>2068</v>
      </c>
      <c r="F142" s="187" t="s">
        <v>2998</v>
      </c>
      <c r="J142" s="188">
        <f>BK142</f>
        <v>0</v>
      </c>
      <c r="L142" s="185"/>
      <c r="M142" s="189"/>
      <c r="N142" s="190"/>
      <c r="O142" s="190"/>
      <c r="P142" s="191">
        <f>SUM(P143:P144)</f>
        <v>0</v>
      </c>
      <c r="Q142" s="190"/>
      <c r="R142" s="191">
        <f>SUM(R143:R144)</f>
        <v>0</v>
      </c>
      <c r="S142" s="190"/>
      <c r="T142" s="192">
        <f>SUM(T143:T144)</f>
        <v>0</v>
      </c>
      <c r="AR142" s="186" t="s">
        <v>84</v>
      </c>
      <c r="AT142" s="193" t="s">
        <v>75</v>
      </c>
      <c r="AU142" s="193" t="s">
        <v>76</v>
      </c>
      <c r="AY142" s="186" t="s">
        <v>199</v>
      </c>
      <c r="BK142" s="194">
        <f>SUM(BK143:BK144)</f>
        <v>0</v>
      </c>
    </row>
    <row r="143" spans="1:65" s="36" customFormat="1" ht="24.2" customHeight="1">
      <c r="A143" s="30"/>
      <c r="B143" s="31"/>
      <c r="C143" s="197" t="s">
        <v>296</v>
      </c>
      <c r="D143" s="197" t="s">
        <v>201</v>
      </c>
      <c r="E143" s="198" t="s">
        <v>2999</v>
      </c>
      <c r="F143" s="199" t="s">
        <v>3000</v>
      </c>
      <c r="G143" s="200" t="s">
        <v>2057</v>
      </c>
      <c r="H143" s="201">
        <v>1</v>
      </c>
      <c r="I143" s="2"/>
      <c r="J143" s="202">
        <f>ROUND(I143*H143,2)</f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3" t="s">
        <v>84</v>
      </c>
      <c r="BK143" s="208">
        <f>ROUND(I143*H143,2)</f>
        <v>0</v>
      </c>
      <c r="BL143" s="13" t="s">
        <v>650</v>
      </c>
      <c r="BM143" s="207" t="s">
        <v>3001</v>
      </c>
    </row>
    <row r="144" spans="1:65" s="36" customFormat="1" ht="16.5" customHeight="1">
      <c r="A144" s="30"/>
      <c r="B144" s="31"/>
      <c r="C144" s="197" t="s">
        <v>302</v>
      </c>
      <c r="D144" s="197" t="s">
        <v>201</v>
      </c>
      <c r="E144" s="198" t="s">
        <v>3002</v>
      </c>
      <c r="F144" s="199" t="s">
        <v>3003</v>
      </c>
      <c r="G144" s="200" t="s">
        <v>2057</v>
      </c>
      <c r="H144" s="201">
        <v>1</v>
      </c>
      <c r="I144" s="2"/>
      <c r="J144" s="202">
        <f>ROUND(I144*H144,2)</f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3" t="s">
        <v>84</v>
      </c>
      <c r="BK144" s="208">
        <f>ROUND(I144*H144,2)</f>
        <v>0</v>
      </c>
      <c r="BL144" s="13" t="s">
        <v>650</v>
      </c>
      <c r="BM144" s="207" t="s">
        <v>3004</v>
      </c>
    </row>
    <row r="145" spans="2:63" s="184" customFormat="1" ht="25.9" customHeight="1">
      <c r="B145" s="185"/>
      <c r="D145" s="186" t="s">
        <v>75</v>
      </c>
      <c r="E145" s="187" t="s">
        <v>2115</v>
      </c>
      <c r="F145" s="187" t="s">
        <v>2162</v>
      </c>
      <c r="J145" s="188">
        <f>BK145</f>
        <v>0</v>
      </c>
      <c r="L145" s="185"/>
      <c r="M145" s="189"/>
      <c r="N145" s="190"/>
      <c r="O145" s="190"/>
      <c r="P145" s="191">
        <f>SUM(P146:P151)</f>
        <v>0</v>
      </c>
      <c r="Q145" s="190"/>
      <c r="R145" s="191">
        <f>SUM(R146:R151)</f>
        <v>0</v>
      </c>
      <c r="S145" s="190"/>
      <c r="T145" s="192">
        <f>SUM(T146:T151)</f>
        <v>0</v>
      </c>
      <c r="AR145" s="186" t="s">
        <v>84</v>
      </c>
      <c r="AT145" s="193" t="s">
        <v>75</v>
      </c>
      <c r="AU145" s="193" t="s">
        <v>76</v>
      </c>
      <c r="AY145" s="186" t="s">
        <v>199</v>
      </c>
      <c r="BK145" s="194">
        <f>SUM(BK146:BK151)</f>
        <v>0</v>
      </c>
    </row>
    <row r="146" spans="1:65" s="36" customFormat="1" ht="16.5" customHeight="1">
      <c r="A146" s="30"/>
      <c r="B146" s="31"/>
      <c r="C146" s="197" t="s">
        <v>307</v>
      </c>
      <c r="D146" s="197" t="s">
        <v>201</v>
      </c>
      <c r="E146" s="198" t="s">
        <v>3005</v>
      </c>
      <c r="F146" s="199" t="s">
        <v>2408</v>
      </c>
      <c r="G146" s="200" t="s">
        <v>2405</v>
      </c>
      <c r="H146" s="201">
        <v>1</v>
      </c>
      <c r="I146" s="2"/>
      <c r="J146" s="202">
        <f aca="true" t="shared" si="10" ref="J146:J151">ROUND(I146*H146,2)</f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aca="true" t="shared" si="11" ref="P146:P151">O146*H146</f>
        <v>0</v>
      </c>
      <c r="Q146" s="205">
        <v>0</v>
      </c>
      <c r="R146" s="205">
        <f aca="true" t="shared" si="12" ref="R146:R151">Q146*H146</f>
        <v>0</v>
      </c>
      <c r="S146" s="205">
        <v>0</v>
      </c>
      <c r="T146" s="206">
        <f aca="true" t="shared" si="13" ref="T146:T151"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aca="true" t="shared" si="14" ref="BE146:BE151">IF(N146="základní",J146,0)</f>
        <v>0</v>
      </c>
      <c r="BF146" s="208">
        <f aca="true" t="shared" si="15" ref="BF146:BF151">IF(N146="snížená",J146,0)</f>
        <v>0</v>
      </c>
      <c r="BG146" s="208">
        <f aca="true" t="shared" si="16" ref="BG146:BG151">IF(N146="zákl. přenesená",J146,0)</f>
        <v>0</v>
      </c>
      <c r="BH146" s="208">
        <f aca="true" t="shared" si="17" ref="BH146:BH151">IF(N146="sníž. přenesená",J146,0)</f>
        <v>0</v>
      </c>
      <c r="BI146" s="208">
        <f aca="true" t="shared" si="18" ref="BI146:BI151">IF(N146="nulová",J146,0)</f>
        <v>0</v>
      </c>
      <c r="BJ146" s="13" t="s">
        <v>84</v>
      </c>
      <c r="BK146" s="208">
        <f aca="true" t="shared" si="19" ref="BK146:BK151">ROUND(I146*H146,2)</f>
        <v>0</v>
      </c>
      <c r="BL146" s="13" t="s">
        <v>650</v>
      </c>
      <c r="BM146" s="207" t="s">
        <v>3006</v>
      </c>
    </row>
    <row r="147" spans="1:65" s="36" customFormat="1" ht="21.75" customHeight="1">
      <c r="A147" s="30"/>
      <c r="B147" s="31"/>
      <c r="C147" s="197" t="s">
        <v>313</v>
      </c>
      <c r="D147" s="197" t="s">
        <v>201</v>
      </c>
      <c r="E147" s="198" t="s">
        <v>3007</v>
      </c>
      <c r="F147" s="199" t="s">
        <v>3008</v>
      </c>
      <c r="G147" s="200" t="s">
        <v>2037</v>
      </c>
      <c r="H147" s="201">
        <v>8</v>
      </c>
      <c r="I147" s="2"/>
      <c r="J147" s="202">
        <f t="shared" si="10"/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 t="shared" si="11"/>
        <v>0</v>
      </c>
      <c r="Q147" s="205">
        <v>0</v>
      </c>
      <c r="R147" s="205">
        <f t="shared" si="12"/>
        <v>0</v>
      </c>
      <c r="S147" s="205">
        <v>0</v>
      </c>
      <c r="T147" s="206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 t="shared" si="14"/>
        <v>0</v>
      </c>
      <c r="BF147" s="208">
        <f t="shared" si="15"/>
        <v>0</v>
      </c>
      <c r="BG147" s="208">
        <f t="shared" si="16"/>
        <v>0</v>
      </c>
      <c r="BH147" s="208">
        <f t="shared" si="17"/>
        <v>0</v>
      </c>
      <c r="BI147" s="208">
        <f t="shared" si="18"/>
        <v>0</v>
      </c>
      <c r="BJ147" s="13" t="s">
        <v>84</v>
      </c>
      <c r="BK147" s="208">
        <f t="shared" si="19"/>
        <v>0</v>
      </c>
      <c r="BL147" s="13" t="s">
        <v>650</v>
      </c>
      <c r="BM147" s="207" t="s">
        <v>3009</v>
      </c>
    </row>
    <row r="148" spans="1:65" s="36" customFormat="1" ht="16.5" customHeight="1">
      <c r="A148" s="30"/>
      <c r="B148" s="31"/>
      <c r="C148" s="197" t="s">
        <v>321</v>
      </c>
      <c r="D148" s="197" t="s">
        <v>201</v>
      </c>
      <c r="E148" s="198" t="s">
        <v>3010</v>
      </c>
      <c r="F148" s="199" t="s">
        <v>2414</v>
      </c>
      <c r="G148" s="200" t="s">
        <v>2037</v>
      </c>
      <c r="H148" s="201">
        <v>24</v>
      </c>
      <c r="I148" s="2"/>
      <c r="J148" s="202">
        <f t="shared" si="10"/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 t="shared" si="11"/>
        <v>0</v>
      </c>
      <c r="Q148" s="205">
        <v>0</v>
      </c>
      <c r="R148" s="205">
        <f t="shared" si="12"/>
        <v>0</v>
      </c>
      <c r="S148" s="205">
        <v>0</v>
      </c>
      <c r="T148" s="206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 t="shared" si="14"/>
        <v>0</v>
      </c>
      <c r="BF148" s="208">
        <f t="shared" si="15"/>
        <v>0</v>
      </c>
      <c r="BG148" s="208">
        <f t="shared" si="16"/>
        <v>0</v>
      </c>
      <c r="BH148" s="208">
        <f t="shared" si="17"/>
        <v>0</v>
      </c>
      <c r="BI148" s="208">
        <f t="shared" si="18"/>
        <v>0</v>
      </c>
      <c r="BJ148" s="13" t="s">
        <v>84</v>
      </c>
      <c r="BK148" s="208">
        <f t="shared" si="19"/>
        <v>0</v>
      </c>
      <c r="BL148" s="13" t="s">
        <v>650</v>
      </c>
      <c r="BM148" s="207" t="s">
        <v>3011</v>
      </c>
    </row>
    <row r="149" spans="1:65" s="36" customFormat="1" ht="16.5" customHeight="1">
      <c r="A149" s="30"/>
      <c r="B149" s="31"/>
      <c r="C149" s="197" t="s">
        <v>363</v>
      </c>
      <c r="D149" s="197" t="s">
        <v>201</v>
      </c>
      <c r="E149" s="198" t="s">
        <v>3012</v>
      </c>
      <c r="F149" s="199" t="s">
        <v>2417</v>
      </c>
      <c r="G149" s="200" t="s">
        <v>2037</v>
      </c>
      <c r="H149" s="201">
        <v>12</v>
      </c>
      <c r="I149" s="2"/>
      <c r="J149" s="202">
        <f t="shared" si="10"/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 t="shared" si="11"/>
        <v>0</v>
      </c>
      <c r="Q149" s="205">
        <v>0</v>
      </c>
      <c r="R149" s="205">
        <f t="shared" si="12"/>
        <v>0</v>
      </c>
      <c r="S149" s="205">
        <v>0</v>
      </c>
      <c r="T149" s="206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 t="shared" si="14"/>
        <v>0</v>
      </c>
      <c r="BF149" s="208">
        <f t="shared" si="15"/>
        <v>0</v>
      </c>
      <c r="BG149" s="208">
        <f t="shared" si="16"/>
        <v>0</v>
      </c>
      <c r="BH149" s="208">
        <f t="shared" si="17"/>
        <v>0</v>
      </c>
      <c r="BI149" s="208">
        <f t="shared" si="18"/>
        <v>0</v>
      </c>
      <c r="BJ149" s="13" t="s">
        <v>84</v>
      </c>
      <c r="BK149" s="208">
        <f t="shared" si="19"/>
        <v>0</v>
      </c>
      <c r="BL149" s="13" t="s">
        <v>650</v>
      </c>
      <c r="BM149" s="207" t="s">
        <v>3013</v>
      </c>
    </row>
    <row r="150" spans="1:65" s="36" customFormat="1" ht="16.5" customHeight="1">
      <c r="A150" s="30"/>
      <c r="B150" s="31"/>
      <c r="C150" s="197" t="s">
        <v>372</v>
      </c>
      <c r="D150" s="197" t="s">
        <v>201</v>
      </c>
      <c r="E150" s="198" t="s">
        <v>3014</v>
      </c>
      <c r="F150" s="199" t="s">
        <v>2916</v>
      </c>
      <c r="G150" s="200" t="s">
        <v>2037</v>
      </c>
      <c r="H150" s="201">
        <v>8</v>
      </c>
      <c r="I150" s="2"/>
      <c r="J150" s="202">
        <f t="shared" si="10"/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t="shared" si="11"/>
        <v>0</v>
      </c>
      <c r="Q150" s="205">
        <v>0</v>
      </c>
      <c r="R150" s="205">
        <f t="shared" si="12"/>
        <v>0</v>
      </c>
      <c r="S150" s="205">
        <v>0</v>
      </c>
      <c r="T150" s="206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t="shared" si="14"/>
        <v>0</v>
      </c>
      <c r="BF150" s="208">
        <f t="shared" si="15"/>
        <v>0</v>
      </c>
      <c r="BG150" s="208">
        <f t="shared" si="16"/>
        <v>0</v>
      </c>
      <c r="BH150" s="208">
        <f t="shared" si="17"/>
        <v>0</v>
      </c>
      <c r="BI150" s="208">
        <f t="shared" si="18"/>
        <v>0</v>
      </c>
      <c r="BJ150" s="13" t="s">
        <v>84</v>
      </c>
      <c r="BK150" s="208">
        <f t="shared" si="19"/>
        <v>0</v>
      </c>
      <c r="BL150" s="13" t="s">
        <v>650</v>
      </c>
      <c r="BM150" s="207" t="s">
        <v>3015</v>
      </c>
    </row>
    <row r="151" spans="1:65" s="36" customFormat="1" ht="21.75" customHeight="1">
      <c r="A151" s="30"/>
      <c r="B151" s="31"/>
      <c r="C151" s="197" t="s">
        <v>377</v>
      </c>
      <c r="D151" s="197" t="s">
        <v>201</v>
      </c>
      <c r="E151" s="198" t="s">
        <v>3016</v>
      </c>
      <c r="F151" s="199" t="s">
        <v>2420</v>
      </c>
      <c r="G151" s="200" t="s">
        <v>2037</v>
      </c>
      <c r="H151" s="201">
        <v>6</v>
      </c>
      <c r="I151" s="2"/>
      <c r="J151" s="202">
        <f t="shared" si="1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11"/>
        <v>0</v>
      </c>
      <c r="Q151" s="205">
        <v>0</v>
      </c>
      <c r="R151" s="205">
        <f t="shared" si="12"/>
        <v>0</v>
      </c>
      <c r="S151" s="205">
        <v>0</v>
      </c>
      <c r="T151" s="206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 t="shared" si="14"/>
        <v>0</v>
      </c>
      <c r="BF151" s="208">
        <f t="shared" si="15"/>
        <v>0</v>
      </c>
      <c r="BG151" s="208">
        <f t="shared" si="16"/>
        <v>0</v>
      </c>
      <c r="BH151" s="208">
        <f t="shared" si="17"/>
        <v>0</v>
      </c>
      <c r="BI151" s="208">
        <f t="shared" si="18"/>
        <v>0</v>
      </c>
      <c r="BJ151" s="13" t="s">
        <v>84</v>
      </c>
      <c r="BK151" s="208">
        <f t="shared" si="19"/>
        <v>0</v>
      </c>
      <c r="BL151" s="13" t="s">
        <v>650</v>
      </c>
      <c r="BM151" s="207" t="s">
        <v>3017</v>
      </c>
    </row>
    <row r="152" spans="2:63" s="184" customFormat="1" ht="25.9" customHeight="1">
      <c r="B152" s="185"/>
      <c r="D152" s="186" t="s">
        <v>75</v>
      </c>
      <c r="E152" s="187" t="s">
        <v>2895</v>
      </c>
      <c r="F152" s="187" t="s">
        <v>2162</v>
      </c>
      <c r="J152" s="188">
        <f>BK152</f>
        <v>0</v>
      </c>
      <c r="L152" s="185"/>
      <c r="M152" s="189"/>
      <c r="N152" s="190"/>
      <c r="O152" s="190"/>
      <c r="P152" s="191">
        <f>SUM(P153:P154)</f>
        <v>0</v>
      </c>
      <c r="Q152" s="190"/>
      <c r="R152" s="191">
        <f>SUM(R153:R154)</f>
        <v>0</v>
      </c>
      <c r="S152" s="190"/>
      <c r="T152" s="192">
        <f>SUM(T153:T154)</f>
        <v>0</v>
      </c>
      <c r="AR152" s="186" t="s">
        <v>84</v>
      </c>
      <c r="AT152" s="193" t="s">
        <v>75</v>
      </c>
      <c r="AU152" s="193" t="s">
        <v>76</v>
      </c>
      <c r="AY152" s="186" t="s">
        <v>199</v>
      </c>
      <c r="BK152" s="194">
        <f>SUM(BK153:BK154)</f>
        <v>0</v>
      </c>
    </row>
    <row r="153" spans="1:65" s="36" customFormat="1" ht="16.5" customHeight="1">
      <c r="A153" s="30"/>
      <c r="B153" s="31"/>
      <c r="C153" s="197" t="s">
        <v>7</v>
      </c>
      <c r="D153" s="197" t="s">
        <v>201</v>
      </c>
      <c r="E153" s="198" t="s">
        <v>84</v>
      </c>
      <c r="F153" s="199" t="s">
        <v>2422</v>
      </c>
      <c r="G153" s="200" t="s">
        <v>749</v>
      </c>
      <c r="H153" s="4"/>
      <c r="I153" s="2"/>
      <c r="J153" s="202">
        <f>ROUND(I153*H153,2)</f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3" t="s">
        <v>84</v>
      </c>
      <c r="BK153" s="208">
        <f>ROUND(I153*H153,2)</f>
        <v>0</v>
      </c>
      <c r="BL153" s="13" t="s">
        <v>650</v>
      </c>
      <c r="BM153" s="207" t="s">
        <v>3018</v>
      </c>
    </row>
    <row r="154" spans="1:65" s="36" customFormat="1" ht="16.5" customHeight="1">
      <c r="A154" s="30"/>
      <c r="B154" s="31"/>
      <c r="C154" s="197" t="s">
        <v>407</v>
      </c>
      <c r="D154" s="197" t="s">
        <v>201</v>
      </c>
      <c r="E154" s="198" t="s">
        <v>86</v>
      </c>
      <c r="F154" s="199" t="s">
        <v>2424</v>
      </c>
      <c r="G154" s="200" t="s">
        <v>749</v>
      </c>
      <c r="H154" s="4"/>
      <c r="I154" s="2"/>
      <c r="J154" s="202">
        <f>ROUND(I154*H154,2)</f>
        <v>0</v>
      </c>
      <c r="K154" s="199" t="s">
        <v>1</v>
      </c>
      <c r="L154" s="31"/>
      <c r="M154" s="257" t="s">
        <v>1</v>
      </c>
      <c r="N154" s="258" t="s">
        <v>41</v>
      </c>
      <c r="O154" s="259"/>
      <c r="P154" s="260">
        <f>O154*H154</f>
        <v>0</v>
      </c>
      <c r="Q154" s="260">
        <v>0</v>
      </c>
      <c r="R154" s="260">
        <f>Q154*H154</f>
        <v>0</v>
      </c>
      <c r="S154" s="260">
        <v>0</v>
      </c>
      <c r="T154" s="261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3" t="s">
        <v>84</v>
      </c>
      <c r="BK154" s="208">
        <f>ROUND(I154*H154,2)</f>
        <v>0</v>
      </c>
      <c r="BL154" s="13" t="s">
        <v>650</v>
      </c>
      <c r="BM154" s="207" t="s">
        <v>3019</v>
      </c>
    </row>
    <row r="155" spans="1:31" s="36" customFormat="1" ht="6.95" customHeight="1">
      <c r="A155" s="30"/>
      <c r="B155" s="57"/>
      <c r="C155" s="58"/>
      <c r="D155" s="58"/>
      <c r="E155" s="58"/>
      <c r="F155" s="58"/>
      <c r="G155" s="58"/>
      <c r="H155" s="58"/>
      <c r="I155" s="58"/>
      <c r="J155" s="58"/>
      <c r="K155" s="58"/>
      <c r="L155" s="31"/>
      <c r="M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</sheetData>
  <sheetProtection algorithmName="SHA-512" hashValue="/PYgvK5+H8YZdfVLnyVde0lJbyXTxVeIkWIDk2zJGmTff8hWo+GKnsuoPWLQ5ha2a5wWqIKTh+/OMC7YNAacfQ==" saltValue="CmhSrNTuI5uP7hrjbPR/rQ==" spinCount="100000" sheet="1" objects="1" scenarios="1" selectLockedCells="1"/>
  <autoFilter ref="C127:K154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142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2957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3020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ROUND(J127,2)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ROUND((SUM(BE127:BE165)),2)</f>
        <v>0</v>
      </c>
      <c r="G37" s="30"/>
      <c r="H37" s="30"/>
      <c r="I37" s="151">
        <v>0.21</v>
      </c>
      <c r="J37" s="150">
        <f>ROUND(((SUM(BE127:BE165))*I37),2)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ROUND((SUM(BF127:BF165)),2)</f>
        <v>0</v>
      </c>
      <c r="G38" s="30"/>
      <c r="H38" s="30"/>
      <c r="I38" s="151">
        <v>0.12</v>
      </c>
      <c r="J38" s="150">
        <f>ROUND(((SUM(BF127:BF165))*I38),2)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ROUND((SUM(BG127:BG165)),2)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ROUND((SUM(BH127:BH165)),2)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ROUND((SUM(BI127:BI165)),2)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2957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352 - KT Kabelové trasy slaboproudých rozvodů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J127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2578</v>
      </c>
      <c r="E101" s="167"/>
      <c r="F101" s="167"/>
      <c r="G101" s="167"/>
      <c r="H101" s="167"/>
      <c r="I101" s="167"/>
      <c r="J101" s="168">
        <f>J128</f>
        <v>0</v>
      </c>
      <c r="L101" s="164"/>
    </row>
    <row r="102" spans="2:12" s="165" customFormat="1" ht="24.95" customHeight="1">
      <c r="B102" s="164"/>
      <c r="D102" s="166" t="s">
        <v>2314</v>
      </c>
      <c r="E102" s="167"/>
      <c r="F102" s="167"/>
      <c r="G102" s="167"/>
      <c r="H102" s="167"/>
      <c r="I102" s="167"/>
      <c r="J102" s="168">
        <f>J154</f>
        <v>0</v>
      </c>
      <c r="L102" s="164"/>
    </row>
    <row r="103" spans="2:12" s="165" customFormat="1" ht="24.95" customHeight="1">
      <c r="B103" s="164"/>
      <c r="D103" s="166" t="s">
        <v>2718</v>
      </c>
      <c r="E103" s="167"/>
      <c r="F103" s="167"/>
      <c r="G103" s="167"/>
      <c r="H103" s="167"/>
      <c r="I103" s="167"/>
      <c r="J103" s="168">
        <f>J163</f>
        <v>0</v>
      </c>
      <c r="L103" s="164"/>
    </row>
    <row r="104" spans="1:31" s="36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5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36" customFormat="1" ht="6.95" customHeight="1">
      <c r="A105" s="30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36" customFormat="1" ht="6.95" customHeight="1">
      <c r="A109" s="30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24.95" customHeight="1">
      <c r="A110" s="30"/>
      <c r="B110" s="31"/>
      <c r="C110" s="17" t="s">
        <v>184</v>
      </c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2" customHeight="1">
      <c r="A112" s="30"/>
      <c r="B112" s="31"/>
      <c r="C112" s="26" t="s">
        <v>16</v>
      </c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6.5" customHeight="1">
      <c r="A113" s="30"/>
      <c r="B113" s="31"/>
      <c r="C113" s="30"/>
      <c r="D113" s="30"/>
      <c r="E113" s="138" t="str">
        <f>E7</f>
        <v>Dům sociálních služeb-stavební úpravy 1.NP</v>
      </c>
      <c r="F113" s="139"/>
      <c r="G113" s="139"/>
      <c r="H113" s="139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ht="12" customHeight="1">
      <c r="B114" s="16"/>
      <c r="C114" s="26" t="s">
        <v>158</v>
      </c>
      <c r="L114" s="16"/>
    </row>
    <row r="115" spans="2:12" ht="16.5" customHeight="1">
      <c r="B115" s="16"/>
      <c r="E115" s="138" t="s">
        <v>2365</v>
      </c>
      <c r="F115" s="12"/>
      <c r="G115" s="12"/>
      <c r="H115" s="12"/>
      <c r="L115" s="16"/>
    </row>
    <row r="116" spans="2:12" ht="12" customHeight="1">
      <c r="B116" s="16"/>
      <c r="C116" s="26" t="s">
        <v>2041</v>
      </c>
      <c r="L116" s="16"/>
    </row>
    <row r="117" spans="1:31" s="36" customFormat="1" ht="16.5" customHeight="1">
      <c r="A117" s="30"/>
      <c r="B117" s="31"/>
      <c r="C117" s="30"/>
      <c r="D117" s="30"/>
      <c r="E117" s="262" t="s">
        <v>2957</v>
      </c>
      <c r="F117" s="140"/>
      <c r="G117" s="140"/>
      <c r="H117" s="140"/>
      <c r="I117" s="30"/>
      <c r="J117" s="30"/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12" customHeight="1">
      <c r="A118" s="30"/>
      <c r="B118" s="31"/>
      <c r="C118" s="26" t="s">
        <v>2367</v>
      </c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6.5" customHeight="1">
      <c r="A119" s="30"/>
      <c r="B119" s="31"/>
      <c r="C119" s="30"/>
      <c r="D119" s="30"/>
      <c r="E119" s="66" t="str">
        <f>E13</f>
        <v>352 - KT Kabelové trasy slaboproudých rozvodů</v>
      </c>
      <c r="F119" s="140"/>
      <c r="G119" s="140"/>
      <c r="H119" s="14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2" customHeight="1">
      <c r="A121" s="30"/>
      <c r="B121" s="31"/>
      <c r="C121" s="26" t="s">
        <v>20</v>
      </c>
      <c r="D121" s="30"/>
      <c r="E121" s="30"/>
      <c r="F121" s="27" t="str">
        <f>F16</f>
        <v>Valašské Meziříčí</v>
      </c>
      <c r="G121" s="30"/>
      <c r="H121" s="30"/>
      <c r="I121" s="26" t="s">
        <v>22</v>
      </c>
      <c r="J121" s="141" t="str">
        <f>IF(J16="","",J16)</f>
        <v>2. 11. 2023</v>
      </c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15.2" customHeight="1">
      <c r="A123" s="30"/>
      <c r="B123" s="31"/>
      <c r="C123" s="26" t="s">
        <v>24</v>
      </c>
      <c r="D123" s="30"/>
      <c r="E123" s="30"/>
      <c r="F123" s="27" t="str">
        <f>E19</f>
        <v>Město Valašské Meziříčí</v>
      </c>
      <c r="G123" s="30"/>
      <c r="H123" s="30"/>
      <c r="I123" s="26" t="s">
        <v>30</v>
      </c>
      <c r="J123" s="160" t="str">
        <f>E25</f>
        <v>BP projekt,s.r.o.</v>
      </c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28</v>
      </c>
      <c r="D124" s="30"/>
      <c r="E124" s="30"/>
      <c r="F124" s="27" t="str">
        <f>IF(E22="","",E22)</f>
        <v>Vyplň údaj</v>
      </c>
      <c r="G124" s="30"/>
      <c r="H124" s="30"/>
      <c r="I124" s="26" t="s">
        <v>33</v>
      </c>
      <c r="J124" s="160" t="str">
        <f>E28</f>
        <v>Fajfrová Irena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79" customFormat="1" ht="29.25" customHeight="1">
      <c r="A126" s="173"/>
      <c r="B126" s="174"/>
      <c r="C126" s="175" t="s">
        <v>185</v>
      </c>
      <c r="D126" s="176" t="s">
        <v>61</v>
      </c>
      <c r="E126" s="176" t="s">
        <v>57</v>
      </c>
      <c r="F126" s="176" t="s">
        <v>58</v>
      </c>
      <c r="G126" s="176" t="s">
        <v>186</v>
      </c>
      <c r="H126" s="176" t="s">
        <v>187</v>
      </c>
      <c r="I126" s="176" t="s">
        <v>188</v>
      </c>
      <c r="J126" s="176" t="s">
        <v>162</v>
      </c>
      <c r="K126" s="177" t="s">
        <v>189</v>
      </c>
      <c r="L126" s="178"/>
      <c r="M126" s="87" t="s">
        <v>1</v>
      </c>
      <c r="N126" s="88" t="s">
        <v>40</v>
      </c>
      <c r="O126" s="88" t="s">
        <v>190</v>
      </c>
      <c r="P126" s="88" t="s">
        <v>191</v>
      </c>
      <c r="Q126" s="88" t="s">
        <v>192</v>
      </c>
      <c r="R126" s="88" t="s">
        <v>193</v>
      </c>
      <c r="S126" s="88" t="s">
        <v>194</v>
      </c>
      <c r="T126" s="89" t="s">
        <v>195</v>
      </c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</row>
    <row r="127" spans="1:63" s="36" customFormat="1" ht="22.9" customHeight="1">
      <c r="A127" s="30"/>
      <c r="B127" s="31"/>
      <c r="C127" s="95" t="s">
        <v>196</v>
      </c>
      <c r="D127" s="30"/>
      <c r="E127" s="30"/>
      <c r="F127" s="30"/>
      <c r="G127" s="30"/>
      <c r="H127" s="30"/>
      <c r="I127" s="30"/>
      <c r="J127" s="180">
        <f>BK127</f>
        <v>0</v>
      </c>
      <c r="K127" s="30"/>
      <c r="L127" s="31"/>
      <c r="M127" s="90"/>
      <c r="N127" s="74"/>
      <c r="O127" s="91"/>
      <c r="P127" s="181">
        <f>P128+P154+P163</f>
        <v>0</v>
      </c>
      <c r="Q127" s="91"/>
      <c r="R127" s="181">
        <f>R128+R154+R163</f>
        <v>0</v>
      </c>
      <c r="S127" s="91"/>
      <c r="T127" s="182">
        <f>T128+T154+T163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3" t="s">
        <v>75</v>
      </c>
      <c r="AU127" s="13" t="s">
        <v>164</v>
      </c>
      <c r="BK127" s="183">
        <f>BK128+BK154+BK163</f>
        <v>0</v>
      </c>
    </row>
    <row r="128" spans="2:63" s="184" customFormat="1" ht="25.9" customHeight="1">
      <c r="B128" s="185"/>
      <c r="D128" s="186" t="s">
        <v>75</v>
      </c>
      <c r="E128" s="187" t="s">
        <v>2047</v>
      </c>
      <c r="F128" s="187" t="s">
        <v>2579</v>
      </c>
      <c r="J128" s="188">
        <f>BK128</f>
        <v>0</v>
      </c>
      <c r="L128" s="185"/>
      <c r="M128" s="189"/>
      <c r="N128" s="190"/>
      <c r="O128" s="190"/>
      <c r="P128" s="191">
        <f>SUM(P129:P153)</f>
        <v>0</v>
      </c>
      <c r="Q128" s="190"/>
      <c r="R128" s="191">
        <f>SUM(R129:R153)</f>
        <v>0</v>
      </c>
      <c r="S128" s="190"/>
      <c r="T128" s="192">
        <f>SUM(T129:T153)</f>
        <v>0</v>
      </c>
      <c r="AR128" s="186" t="s">
        <v>84</v>
      </c>
      <c r="AT128" s="193" t="s">
        <v>75</v>
      </c>
      <c r="AU128" s="193" t="s">
        <v>76</v>
      </c>
      <c r="AY128" s="186" t="s">
        <v>199</v>
      </c>
      <c r="BK128" s="194">
        <f>SUM(BK129:BK153)</f>
        <v>0</v>
      </c>
    </row>
    <row r="129" spans="1:65" s="36" customFormat="1" ht="16.5" customHeight="1">
      <c r="A129" s="30"/>
      <c r="B129" s="31"/>
      <c r="C129" s="197" t="s">
        <v>84</v>
      </c>
      <c r="D129" s="197" t="s">
        <v>201</v>
      </c>
      <c r="E129" s="198" t="s">
        <v>2580</v>
      </c>
      <c r="F129" s="199" t="s">
        <v>2833</v>
      </c>
      <c r="G129" s="200" t="s">
        <v>252</v>
      </c>
      <c r="H129" s="201">
        <v>160</v>
      </c>
      <c r="I129" s="2"/>
      <c r="J129" s="202">
        <f aca="true" t="shared" si="0" ref="J129:J153">ROUND(I129*H129,2)</f>
        <v>0</v>
      </c>
      <c r="K129" s="199" t="s">
        <v>1</v>
      </c>
      <c r="L129" s="31"/>
      <c r="M129" s="203" t="s">
        <v>1</v>
      </c>
      <c r="N129" s="204" t="s">
        <v>41</v>
      </c>
      <c r="O129" s="78"/>
      <c r="P129" s="205">
        <f aca="true" t="shared" si="1" ref="P129:P153">O129*H129</f>
        <v>0</v>
      </c>
      <c r="Q129" s="205">
        <v>0</v>
      </c>
      <c r="R129" s="205">
        <f aca="true" t="shared" si="2" ref="R129:R153">Q129*H129</f>
        <v>0</v>
      </c>
      <c r="S129" s="205">
        <v>0</v>
      </c>
      <c r="T129" s="206">
        <f aca="true" t="shared" si="3" ref="T129:T153"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207" t="s">
        <v>650</v>
      </c>
      <c r="AT129" s="207" t="s">
        <v>201</v>
      </c>
      <c r="AU129" s="207" t="s">
        <v>84</v>
      </c>
      <c r="AY129" s="13" t="s">
        <v>199</v>
      </c>
      <c r="BE129" s="208">
        <f aca="true" t="shared" si="4" ref="BE129:BE153">IF(N129="základní",J129,0)</f>
        <v>0</v>
      </c>
      <c r="BF129" s="208">
        <f aca="true" t="shared" si="5" ref="BF129:BF153">IF(N129="snížená",J129,0)</f>
        <v>0</v>
      </c>
      <c r="BG129" s="208">
        <f aca="true" t="shared" si="6" ref="BG129:BG153">IF(N129="zákl. přenesená",J129,0)</f>
        <v>0</v>
      </c>
      <c r="BH129" s="208">
        <f aca="true" t="shared" si="7" ref="BH129:BH153">IF(N129="sníž. přenesená",J129,0)</f>
        <v>0</v>
      </c>
      <c r="BI129" s="208">
        <f aca="true" t="shared" si="8" ref="BI129:BI153">IF(N129="nulová",J129,0)</f>
        <v>0</v>
      </c>
      <c r="BJ129" s="13" t="s">
        <v>84</v>
      </c>
      <c r="BK129" s="208">
        <f aca="true" t="shared" si="9" ref="BK129:BK153">ROUND(I129*H129,2)</f>
        <v>0</v>
      </c>
      <c r="BL129" s="13" t="s">
        <v>650</v>
      </c>
      <c r="BM129" s="207" t="s">
        <v>3021</v>
      </c>
    </row>
    <row r="130" spans="1:65" s="36" customFormat="1" ht="24.2" customHeight="1">
      <c r="A130" s="30"/>
      <c r="B130" s="31"/>
      <c r="C130" s="197" t="s">
        <v>86</v>
      </c>
      <c r="D130" s="197" t="s">
        <v>201</v>
      </c>
      <c r="E130" s="198" t="s">
        <v>2922</v>
      </c>
      <c r="F130" s="199" t="s">
        <v>2617</v>
      </c>
      <c r="G130" s="200" t="s">
        <v>2057</v>
      </c>
      <c r="H130" s="201">
        <v>50</v>
      </c>
      <c r="I130" s="2"/>
      <c r="J130" s="202">
        <f t="shared" si="0"/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3" t="s">
        <v>84</v>
      </c>
      <c r="BK130" s="208">
        <f t="shared" si="9"/>
        <v>0</v>
      </c>
      <c r="BL130" s="13" t="s">
        <v>650</v>
      </c>
      <c r="BM130" s="207" t="s">
        <v>3022</v>
      </c>
    </row>
    <row r="131" spans="1:65" s="36" customFormat="1" ht="24.2" customHeight="1">
      <c r="A131" s="30"/>
      <c r="B131" s="31"/>
      <c r="C131" s="197" t="s">
        <v>114</v>
      </c>
      <c r="D131" s="197" t="s">
        <v>201</v>
      </c>
      <c r="E131" s="198" t="s">
        <v>2583</v>
      </c>
      <c r="F131" s="199" t="s">
        <v>2620</v>
      </c>
      <c r="G131" s="200" t="s">
        <v>2057</v>
      </c>
      <c r="H131" s="201">
        <v>320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3023</v>
      </c>
    </row>
    <row r="132" spans="1:65" s="36" customFormat="1" ht="21.75" customHeight="1">
      <c r="A132" s="30"/>
      <c r="B132" s="31"/>
      <c r="C132" s="197" t="s">
        <v>206</v>
      </c>
      <c r="D132" s="197" t="s">
        <v>201</v>
      </c>
      <c r="E132" s="198" t="s">
        <v>2586</v>
      </c>
      <c r="F132" s="199" t="s">
        <v>2623</v>
      </c>
      <c r="G132" s="200" t="s">
        <v>2057</v>
      </c>
      <c r="H132" s="201">
        <v>2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3024</v>
      </c>
    </row>
    <row r="133" spans="1:65" s="36" customFormat="1" ht="16.5" customHeight="1">
      <c r="A133" s="30"/>
      <c r="B133" s="31"/>
      <c r="C133" s="197" t="s">
        <v>242</v>
      </c>
      <c r="D133" s="197" t="s">
        <v>201</v>
      </c>
      <c r="E133" s="198" t="s">
        <v>2589</v>
      </c>
      <c r="F133" s="199" t="s">
        <v>2626</v>
      </c>
      <c r="G133" s="200" t="s">
        <v>2057</v>
      </c>
      <c r="H133" s="201">
        <v>80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3025</v>
      </c>
    </row>
    <row r="134" spans="1:65" s="36" customFormat="1" ht="16.5" customHeight="1">
      <c r="A134" s="30"/>
      <c r="B134" s="31"/>
      <c r="C134" s="197" t="s">
        <v>249</v>
      </c>
      <c r="D134" s="197" t="s">
        <v>201</v>
      </c>
      <c r="E134" s="198" t="s">
        <v>2592</v>
      </c>
      <c r="F134" s="199" t="s">
        <v>2629</v>
      </c>
      <c r="G134" s="200" t="s">
        <v>2057</v>
      </c>
      <c r="H134" s="201">
        <v>500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3026</v>
      </c>
    </row>
    <row r="135" spans="1:65" s="36" customFormat="1" ht="16.5" customHeight="1">
      <c r="A135" s="30"/>
      <c r="B135" s="31"/>
      <c r="C135" s="197" t="s">
        <v>257</v>
      </c>
      <c r="D135" s="197" t="s">
        <v>201</v>
      </c>
      <c r="E135" s="198" t="s">
        <v>2595</v>
      </c>
      <c r="F135" s="199" t="s">
        <v>2635</v>
      </c>
      <c r="G135" s="200" t="s">
        <v>252</v>
      </c>
      <c r="H135" s="201">
        <v>135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3027</v>
      </c>
    </row>
    <row r="136" spans="1:65" s="36" customFormat="1" ht="21.75" customHeight="1">
      <c r="A136" s="30"/>
      <c r="B136" s="31"/>
      <c r="C136" s="197" t="s">
        <v>267</v>
      </c>
      <c r="D136" s="197" t="s">
        <v>201</v>
      </c>
      <c r="E136" s="198" t="s">
        <v>2929</v>
      </c>
      <c r="F136" s="199" t="s">
        <v>2124</v>
      </c>
      <c r="G136" s="200" t="s">
        <v>2057</v>
      </c>
      <c r="H136" s="201">
        <v>30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3028</v>
      </c>
    </row>
    <row r="137" spans="1:65" s="36" customFormat="1" ht="21.75" customHeight="1">
      <c r="A137" s="30"/>
      <c r="B137" s="31"/>
      <c r="C137" s="197" t="s">
        <v>273</v>
      </c>
      <c r="D137" s="197" t="s">
        <v>201</v>
      </c>
      <c r="E137" s="198" t="s">
        <v>2598</v>
      </c>
      <c r="F137" s="199" t="s">
        <v>2130</v>
      </c>
      <c r="G137" s="200" t="s">
        <v>252</v>
      </c>
      <c r="H137" s="201">
        <v>120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3029</v>
      </c>
    </row>
    <row r="138" spans="1:65" s="36" customFormat="1" ht="21.75" customHeight="1">
      <c r="A138" s="30"/>
      <c r="B138" s="31"/>
      <c r="C138" s="197" t="s">
        <v>279</v>
      </c>
      <c r="D138" s="197" t="s">
        <v>201</v>
      </c>
      <c r="E138" s="198" t="s">
        <v>2932</v>
      </c>
      <c r="F138" s="199" t="s">
        <v>2133</v>
      </c>
      <c r="G138" s="200" t="s">
        <v>2057</v>
      </c>
      <c r="H138" s="201">
        <v>15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3030</v>
      </c>
    </row>
    <row r="139" spans="1:65" s="36" customFormat="1" ht="16.5" customHeight="1">
      <c r="A139" s="30"/>
      <c r="B139" s="31"/>
      <c r="C139" s="197" t="s">
        <v>287</v>
      </c>
      <c r="D139" s="197" t="s">
        <v>201</v>
      </c>
      <c r="E139" s="198" t="s">
        <v>2601</v>
      </c>
      <c r="F139" s="199" t="s">
        <v>2650</v>
      </c>
      <c r="G139" s="200" t="s">
        <v>252</v>
      </c>
      <c r="H139" s="201">
        <v>135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3031</v>
      </c>
    </row>
    <row r="140" spans="1:65" s="36" customFormat="1" ht="21.75" customHeight="1">
      <c r="A140" s="30"/>
      <c r="B140" s="31"/>
      <c r="C140" s="197" t="s">
        <v>8</v>
      </c>
      <c r="D140" s="197" t="s">
        <v>201</v>
      </c>
      <c r="E140" s="198" t="s">
        <v>2604</v>
      </c>
      <c r="F140" s="199" t="s">
        <v>2674</v>
      </c>
      <c r="G140" s="200" t="s">
        <v>252</v>
      </c>
      <c r="H140" s="201">
        <v>80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3032</v>
      </c>
    </row>
    <row r="141" spans="1:65" s="36" customFormat="1" ht="16.5" customHeight="1">
      <c r="A141" s="30"/>
      <c r="B141" s="31"/>
      <c r="C141" s="197" t="s">
        <v>296</v>
      </c>
      <c r="D141" s="197" t="s">
        <v>201</v>
      </c>
      <c r="E141" s="198" t="s">
        <v>2607</v>
      </c>
      <c r="F141" s="199" t="s">
        <v>2653</v>
      </c>
      <c r="G141" s="200" t="s">
        <v>245</v>
      </c>
      <c r="H141" s="201">
        <v>0.4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3033</v>
      </c>
    </row>
    <row r="142" spans="1:65" s="36" customFormat="1" ht="16.5" customHeight="1">
      <c r="A142" s="30"/>
      <c r="B142" s="31"/>
      <c r="C142" s="197" t="s">
        <v>302</v>
      </c>
      <c r="D142" s="197" t="s">
        <v>201</v>
      </c>
      <c r="E142" s="198" t="s">
        <v>3034</v>
      </c>
      <c r="F142" s="199" t="s">
        <v>2656</v>
      </c>
      <c r="G142" s="200" t="s">
        <v>743</v>
      </c>
      <c r="H142" s="201">
        <v>50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3035</v>
      </c>
    </row>
    <row r="143" spans="1:65" s="36" customFormat="1" ht="16.5" customHeight="1">
      <c r="A143" s="30"/>
      <c r="B143" s="31"/>
      <c r="C143" s="197" t="s">
        <v>307</v>
      </c>
      <c r="D143" s="197" t="s">
        <v>201</v>
      </c>
      <c r="E143" s="198" t="s">
        <v>3036</v>
      </c>
      <c r="F143" s="199" t="s">
        <v>2659</v>
      </c>
      <c r="G143" s="200" t="s">
        <v>2057</v>
      </c>
      <c r="H143" s="201">
        <v>15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3037</v>
      </c>
    </row>
    <row r="144" spans="1:65" s="36" customFormat="1" ht="16.5" customHeight="1">
      <c r="A144" s="30"/>
      <c r="B144" s="31"/>
      <c r="C144" s="197" t="s">
        <v>313</v>
      </c>
      <c r="D144" s="197" t="s">
        <v>201</v>
      </c>
      <c r="E144" s="198" t="s">
        <v>2610</v>
      </c>
      <c r="F144" s="199" t="s">
        <v>2662</v>
      </c>
      <c r="G144" s="200" t="s">
        <v>2057</v>
      </c>
      <c r="H144" s="201">
        <v>6</v>
      </c>
      <c r="I144" s="2"/>
      <c r="J144" s="202">
        <f t="shared" si="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3038</v>
      </c>
    </row>
    <row r="145" spans="1:65" s="36" customFormat="1" ht="16.5" customHeight="1">
      <c r="A145" s="30"/>
      <c r="B145" s="31"/>
      <c r="C145" s="197" t="s">
        <v>321</v>
      </c>
      <c r="D145" s="197" t="s">
        <v>201</v>
      </c>
      <c r="E145" s="198" t="s">
        <v>2613</v>
      </c>
      <c r="F145" s="199" t="s">
        <v>2665</v>
      </c>
      <c r="G145" s="200" t="s">
        <v>2057</v>
      </c>
      <c r="H145" s="201">
        <v>2</v>
      </c>
      <c r="I145" s="2"/>
      <c r="J145" s="202">
        <f t="shared" si="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650</v>
      </c>
      <c r="BM145" s="207" t="s">
        <v>3039</v>
      </c>
    </row>
    <row r="146" spans="1:65" s="36" customFormat="1" ht="16.5" customHeight="1">
      <c r="A146" s="30"/>
      <c r="B146" s="31"/>
      <c r="C146" s="197" t="s">
        <v>363</v>
      </c>
      <c r="D146" s="197" t="s">
        <v>201</v>
      </c>
      <c r="E146" s="198" t="s">
        <v>2616</v>
      </c>
      <c r="F146" s="199" t="s">
        <v>2671</v>
      </c>
      <c r="G146" s="200" t="s">
        <v>2057</v>
      </c>
      <c r="H146" s="201">
        <v>2</v>
      </c>
      <c r="I146" s="2"/>
      <c r="J146" s="202">
        <f t="shared" si="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650</v>
      </c>
      <c r="BM146" s="207" t="s">
        <v>3040</v>
      </c>
    </row>
    <row r="147" spans="1:65" s="36" customFormat="1" ht="21.75" customHeight="1">
      <c r="A147" s="30"/>
      <c r="B147" s="31"/>
      <c r="C147" s="197" t="s">
        <v>372</v>
      </c>
      <c r="D147" s="197" t="s">
        <v>201</v>
      </c>
      <c r="E147" s="198" t="s">
        <v>2631</v>
      </c>
      <c r="F147" s="199" t="s">
        <v>2677</v>
      </c>
      <c r="G147" s="200" t="s">
        <v>252</v>
      </c>
      <c r="H147" s="201">
        <v>40</v>
      </c>
      <c r="I147" s="2"/>
      <c r="J147" s="202">
        <f t="shared" si="0"/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3" t="s">
        <v>84</v>
      </c>
      <c r="BK147" s="208">
        <f t="shared" si="9"/>
        <v>0</v>
      </c>
      <c r="BL147" s="13" t="s">
        <v>650</v>
      </c>
      <c r="BM147" s="207" t="s">
        <v>3041</v>
      </c>
    </row>
    <row r="148" spans="1:65" s="36" customFormat="1" ht="21.75" customHeight="1">
      <c r="A148" s="30"/>
      <c r="B148" s="31"/>
      <c r="C148" s="197" t="s">
        <v>377</v>
      </c>
      <c r="D148" s="197" t="s">
        <v>201</v>
      </c>
      <c r="E148" s="198" t="s">
        <v>2642</v>
      </c>
      <c r="F148" s="199" t="s">
        <v>2680</v>
      </c>
      <c r="G148" s="200" t="s">
        <v>252</v>
      </c>
      <c r="H148" s="201">
        <v>15</v>
      </c>
      <c r="I148" s="2"/>
      <c r="J148" s="202">
        <f t="shared" si="0"/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650</v>
      </c>
      <c r="BM148" s="207" t="s">
        <v>3042</v>
      </c>
    </row>
    <row r="149" spans="1:65" s="36" customFormat="1" ht="16.5" customHeight="1">
      <c r="A149" s="30"/>
      <c r="B149" s="31"/>
      <c r="C149" s="197" t="s">
        <v>7</v>
      </c>
      <c r="D149" s="197" t="s">
        <v>201</v>
      </c>
      <c r="E149" s="198" t="s">
        <v>2667</v>
      </c>
      <c r="F149" s="199" t="s">
        <v>2584</v>
      </c>
      <c r="G149" s="200" t="s">
        <v>2057</v>
      </c>
      <c r="H149" s="201">
        <v>30</v>
      </c>
      <c r="I149" s="2"/>
      <c r="J149" s="202">
        <f t="shared" si="0"/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3" t="s">
        <v>84</v>
      </c>
      <c r="BK149" s="208">
        <f t="shared" si="9"/>
        <v>0</v>
      </c>
      <c r="BL149" s="13" t="s">
        <v>650</v>
      </c>
      <c r="BM149" s="207" t="s">
        <v>3043</v>
      </c>
    </row>
    <row r="150" spans="1:65" s="36" customFormat="1" ht="24.2" customHeight="1">
      <c r="A150" s="30"/>
      <c r="B150" s="31"/>
      <c r="C150" s="197" t="s">
        <v>407</v>
      </c>
      <c r="D150" s="197" t="s">
        <v>201</v>
      </c>
      <c r="E150" s="198" t="s">
        <v>2673</v>
      </c>
      <c r="F150" s="199" t="s">
        <v>2939</v>
      </c>
      <c r="G150" s="200" t="s">
        <v>252</v>
      </c>
      <c r="H150" s="201">
        <v>140</v>
      </c>
      <c r="I150" s="2"/>
      <c r="J150" s="202">
        <f t="shared" si="0"/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3" t="s">
        <v>84</v>
      </c>
      <c r="BK150" s="208">
        <f t="shared" si="9"/>
        <v>0</v>
      </c>
      <c r="BL150" s="13" t="s">
        <v>650</v>
      </c>
      <c r="BM150" s="207" t="s">
        <v>3044</v>
      </c>
    </row>
    <row r="151" spans="1:65" s="36" customFormat="1" ht="24.2" customHeight="1">
      <c r="A151" s="30"/>
      <c r="B151" s="31"/>
      <c r="C151" s="197" t="s">
        <v>411</v>
      </c>
      <c r="D151" s="197" t="s">
        <v>201</v>
      </c>
      <c r="E151" s="198" t="s">
        <v>2676</v>
      </c>
      <c r="F151" s="199" t="s">
        <v>2941</v>
      </c>
      <c r="G151" s="200" t="s">
        <v>252</v>
      </c>
      <c r="H151" s="201">
        <v>60</v>
      </c>
      <c r="I151" s="2"/>
      <c r="J151" s="202">
        <f t="shared" si="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3" t="s">
        <v>84</v>
      </c>
      <c r="BK151" s="208">
        <f t="shared" si="9"/>
        <v>0</v>
      </c>
      <c r="BL151" s="13" t="s">
        <v>650</v>
      </c>
      <c r="BM151" s="207" t="s">
        <v>3045</v>
      </c>
    </row>
    <row r="152" spans="1:65" s="36" customFormat="1" ht="16.5" customHeight="1">
      <c r="A152" s="30"/>
      <c r="B152" s="31"/>
      <c r="C152" s="197" t="s">
        <v>418</v>
      </c>
      <c r="D152" s="197" t="s">
        <v>201</v>
      </c>
      <c r="E152" s="198" t="s">
        <v>2679</v>
      </c>
      <c r="F152" s="199" t="s">
        <v>2611</v>
      </c>
      <c r="G152" s="200" t="s">
        <v>252</v>
      </c>
      <c r="H152" s="201">
        <v>140</v>
      </c>
      <c r="I152" s="2"/>
      <c r="J152" s="202">
        <f t="shared" si="0"/>
        <v>0</v>
      </c>
      <c r="K152" s="199" t="s">
        <v>1</v>
      </c>
      <c r="L152" s="31"/>
      <c r="M152" s="203" t="s">
        <v>1</v>
      </c>
      <c r="N152" s="204" t="s">
        <v>41</v>
      </c>
      <c r="O152" s="78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650</v>
      </c>
      <c r="AT152" s="207" t="s">
        <v>201</v>
      </c>
      <c r="AU152" s="207" t="s">
        <v>84</v>
      </c>
      <c r="AY152" s="13" t="s">
        <v>199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3" t="s">
        <v>84</v>
      </c>
      <c r="BK152" s="208">
        <f t="shared" si="9"/>
        <v>0</v>
      </c>
      <c r="BL152" s="13" t="s">
        <v>650</v>
      </c>
      <c r="BM152" s="207" t="s">
        <v>3046</v>
      </c>
    </row>
    <row r="153" spans="1:65" s="36" customFormat="1" ht="16.5" customHeight="1">
      <c r="A153" s="30"/>
      <c r="B153" s="31"/>
      <c r="C153" s="197" t="s">
        <v>422</v>
      </c>
      <c r="D153" s="197" t="s">
        <v>201</v>
      </c>
      <c r="E153" s="198" t="s">
        <v>2945</v>
      </c>
      <c r="F153" s="199" t="s">
        <v>2614</v>
      </c>
      <c r="G153" s="200" t="s">
        <v>252</v>
      </c>
      <c r="H153" s="201">
        <v>140</v>
      </c>
      <c r="I153" s="2"/>
      <c r="J153" s="202">
        <f t="shared" si="0"/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3" t="s">
        <v>84</v>
      </c>
      <c r="BK153" s="208">
        <f t="shared" si="9"/>
        <v>0</v>
      </c>
      <c r="BL153" s="13" t="s">
        <v>650</v>
      </c>
      <c r="BM153" s="207" t="s">
        <v>3047</v>
      </c>
    </row>
    <row r="154" spans="2:63" s="184" customFormat="1" ht="25.9" customHeight="1">
      <c r="B154" s="185"/>
      <c r="D154" s="186" t="s">
        <v>75</v>
      </c>
      <c r="E154" s="187" t="s">
        <v>2068</v>
      </c>
      <c r="F154" s="187" t="s">
        <v>2162</v>
      </c>
      <c r="J154" s="188">
        <f>BK154</f>
        <v>0</v>
      </c>
      <c r="L154" s="185"/>
      <c r="M154" s="189"/>
      <c r="N154" s="190"/>
      <c r="O154" s="190"/>
      <c r="P154" s="191">
        <f>SUM(P155:P162)</f>
        <v>0</v>
      </c>
      <c r="Q154" s="190"/>
      <c r="R154" s="191">
        <f>SUM(R155:R162)</f>
        <v>0</v>
      </c>
      <c r="S154" s="190"/>
      <c r="T154" s="192">
        <f>SUM(T155:T162)</f>
        <v>0</v>
      </c>
      <c r="AR154" s="186" t="s">
        <v>84</v>
      </c>
      <c r="AT154" s="193" t="s">
        <v>75</v>
      </c>
      <c r="AU154" s="193" t="s">
        <v>76</v>
      </c>
      <c r="AY154" s="186" t="s">
        <v>199</v>
      </c>
      <c r="BK154" s="194">
        <f>SUM(BK155:BK162)</f>
        <v>0</v>
      </c>
    </row>
    <row r="155" spans="1:65" s="36" customFormat="1" ht="16.5" customHeight="1">
      <c r="A155" s="30"/>
      <c r="B155" s="31"/>
      <c r="C155" s="197" t="s">
        <v>426</v>
      </c>
      <c r="D155" s="197" t="s">
        <v>201</v>
      </c>
      <c r="E155" s="198" t="s">
        <v>2682</v>
      </c>
      <c r="F155" s="199" t="s">
        <v>2683</v>
      </c>
      <c r="G155" s="200" t="s">
        <v>2037</v>
      </c>
      <c r="H155" s="201">
        <v>120</v>
      </c>
      <c r="I155" s="2"/>
      <c r="J155" s="202">
        <f aca="true" t="shared" si="10" ref="J155:J162">ROUND(I155*H155,2)</f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 aca="true" t="shared" si="11" ref="P155:P162">O155*H155</f>
        <v>0</v>
      </c>
      <c r="Q155" s="205">
        <v>0</v>
      </c>
      <c r="R155" s="205">
        <f aca="true" t="shared" si="12" ref="R155:R162">Q155*H155</f>
        <v>0</v>
      </c>
      <c r="S155" s="205">
        <v>0</v>
      </c>
      <c r="T155" s="206">
        <f aca="true" t="shared" si="13" ref="T155:T162"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 aca="true" t="shared" si="14" ref="BE155:BE162">IF(N155="základní",J155,0)</f>
        <v>0</v>
      </c>
      <c r="BF155" s="208">
        <f aca="true" t="shared" si="15" ref="BF155:BF162">IF(N155="snížená",J155,0)</f>
        <v>0</v>
      </c>
      <c r="BG155" s="208">
        <f aca="true" t="shared" si="16" ref="BG155:BG162">IF(N155="zákl. přenesená",J155,0)</f>
        <v>0</v>
      </c>
      <c r="BH155" s="208">
        <f aca="true" t="shared" si="17" ref="BH155:BH162">IF(N155="sníž. přenesená",J155,0)</f>
        <v>0</v>
      </c>
      <c r="BI155" s="208">
        <f aca="true" t="shared" si="18" ref="BI155:BI162">IF(N155="nulová",J155,0)</f>
        <v>0</v>
      </c>
      <c r="BJ155" s="13" t="s">
        <v>84</v>
      </c>
      <c r="BK155" s="208">
        <f aca="true" t="shared" si="19" ref="BK155:BK162">ROUND(I155*H155,2)</f>
        <v>0</v>
      </c>
      <c r="BL155" s="13" t="s">
        <v>650</v>
      </c>
      <c r="BM155" s="207" t="s">
        <v>3048</v>
      </c>
    </row>
    <row r="156" spans="1:65" s="36" customFormat="1" ht="16.5" customHeight="1">
      <c r="A156" s="30"/>
      <c r="B156" s="31"/>
      <c r="C156" s="197" t="s">
        <v>431</v>
      </c>
      <c r="D156" s="197" t="s">
        <v>201</v>
      </c>
      <c r="E156" s="198" t="s">
        <v>2691</v>
      </c>
      <c r="F156" s="199" t="s">
        <v>2692</v>
      </c>
      <c r="G156" s="200" t="s">
        <v>233</v>
      </c>
      <c r="H156" s="201">
        <v>4.2</v>
      </c>
      <c r="I156" s="2"/>
      <c r="J156" s="202">
        <f t="shared" si="10"/>
        <v>0</v>
      </c>
      <c r="K156" s="199" t="s">
        <v>1</v>
      </c>
      <c r="L156" s="31"/>
      <c r="M156" s="203" t="s">
        <v>1</v>
      </c>
      <c r="N156" s="204" t="s">
        <v>41</v>
      </c>
      <c r="O156" s="78"/>
      <c r="P156" s="205">
        <f t="shared" si="11"/>
        <v>0</v>
      </c>
      <c r="Q156" s="205">
        <v>0</v>
      </c>
      <c r="R156" s="205">
        <f t="shared" si="12"/>
        <v>0</v>
      </c>
      <c r="S156" s="205">
        <v>0</v>
      </c>
      <c r="T156" s="206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650</v>
      </c>
      <c r="AT156" s="207" t="s">
        <v>201</v>
      </c>
      <c r="AU156" s="207" t="s">
        <v>84</v>
      </c>
      <c r="AY156" s="13" t="s">
        <v>199</v>
      </c>
      <c r="BE156" s="208">
        <f t="shared" si="14"/>
        <v>0</v>
      </c>
      <c r="BF156" s="208">
        <f t="shared" si="15"/>
        <v>0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13" t="s">
        <v>84</v>
      </c>
      <c r="BK156" s="208">
        <f t="shared" si="19"/>
        <v>0</v>
      </c>
      <c r="BL156" s="13" t="s">
        <v>650</v>
      </c>
      <c r="BM156" s="207" t="s">
        <v>3049</v>
      </c>
    </row>
    <row r="157" spans="1:65" s="36" customFormat="1" ht="16.5" customHeight="1">
      <c r="A157" s="30"/>
      <c r="B157" s="31"/>
      <c r="C157" s="197" t="s">
        <v>435</v>
      </c>
      <c r="D157" s="197" t="s">
        <v>201</v>
      </c>
      <c r="E157" s="198" t="s">
        <v>2694</v>
      </c>
      <c r="F157" s="199" t="s">
        <v>2695</v>
      </c>
      <c r="G157" s="200" t="s">
        <v>233</v>
      </c>
      <c r="H157" s="201">
        <v>4.2</v>
      </c>
      <c r="I157" s="2"/>
      <c r="J157" s="202">
        <f t="shared" si="10"/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6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 t="shared" si="14"/>
        <v>0</v>
      </c>
      <c r="BF157" s="208">
        <f t="shared" si="15"/>
        <v>0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13" t="s">
        <v>84</v>
      </c>
      <c r="BK157" s="208">
        <f t="shared" si="19"/>
        <v>0</v>
      </c>
      <c r="BL157" s="13" t="s">
        <v>650</v>
      </c>
      <c r="BM157" s="207" t="s">
        <v>3050</v>
      </c>
    </row>
    <row r="158" spans="1:65" s="36" customFormat="1" ht="16.5" customHeight="1">
      <c r="A158" s="30"/>
      <c r="B158" s="31"/>
      <c r="C158" s="197" t="s">
        <v>440</v>
      </c>
      <c r="D158" s="197" t="s">
        <v>201</v>
      </c>
      <c r="E158" s="198" t="s">
        <v>2697</v>
      </c>
      <c r="F158" s="199" t="s">
        <v>2698</v>
      </c>
      <c r="G158" s="200" t="s">
        <v>233</v>
      </c>
      <c r="H158" s="201">
        <v>4.2</v>
      </c>
      <c r="I158" s="2"/>
      <c r="J158" s="202">
        <f t="shared" si="10"/>
        <v>0</v>
      </c>
      <c r="K158" s="199" t="s">
        <v>1</v>
      </c>
      <c r="L158" s="31"/>
      <c r="M158" s="203" t="s">
        <v>1</v>
      </c>
      <c r="N158" s="204" t="s">
        <v>41</v>
      </c>
      <c r="O158" s="78"/>
      <c r="P158" s="205">
        <f t="shared" si="11"/>
        <v>0</v>
      </c>
      <c r="Q158" s="205">
        <v>0</v>
      </c>
      <c r="R158" s="205">
        <f t="shared" si="12"/>
        <v>0</v>
      </c>
      <c r="S158" s="205">
        <v>0</v>
      </c>
      <c r="T158" s="206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207" t="s">
        <v>650</v>
      </c>
      <c r="AT158" s="207" t="s">
        <v>201</v>
      </c>
      <c r="AU158" s="207" t="s">
        <v>84</v>
      </c>
      <c r="AY158" s="13" t="s">
        <v>199</v>
      </c>
      <c r="BE158" s="208">
        <f t="shared" si="14"/>
        <v>0</v>
      </c>
      <c r="BF158" s="208">
        <f t="shared" si="15"/>
        <v>0</v>
      </c>
      <c r="BG158" s="208">
        <f t="shared" si="16"/>
        <v>0</v>
      </c>
      <c r="BH158" s="208">
        <f t="shared" si="17"/>
        <v>0</v>
      </c>
      <c r="BI158" s="208">
        <f t="shared" si="18"/>
        <v>0</v>
      </c>
      <c r="BJ158" s="13" t="s">
        <v>84</v>
      </c>
      <c r="BK158" s="208">
        <f t="shared" si="19"/>
        <v>0</v>
      </c>
      <c r="BL158" s="13" t="s">
        <v>650</v>
      </c>
      <c r="BM158" s="207" t="s">
        <v>3051</v>
      </c>
    </row>
    <row r="159" spans="1:65" s="36" customFormat="1" ht="16.5" customHeight="1">
      <c r="A159" s="30"/>
      <c r="B159" s="31"/>
      <c r="C159" s="197" t="s">
        <v>446</v>
      </c>
      <c r="D159" s="197" t="s">
        <v>201</v>
      </c>
      <c r="E159" s="198" t="s">
        <v>2700</v>
      </c>
      <c r="F159" s="199" t="s">
        <v>2701</v>
      </c>
      <c r="G159" s="200" t="s">
        <v>2702</v>
      </c>
      <c r="H159" s="201">
        <v>40</v>
      </c>
      <c r="I159" s="2"/>
      <c r="J159" s="202">
        <f t="shared" si="10"/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 t="shared" si="11"/>
        <v>0</v>
      </c>
      <c r="Q159" s="205">
        <v>0</v>
      </c>
      <c r="R159" s="205">
        <f t="shared" si="12"/>
        <v>0</v>
      </c>
      <c r="S159" s="205">
        <v>0</v>
      </c>
      <c r="T159" s="206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 t="shared" si="14"/>
        <v>0</v>
      </c>
      <c r="BF159" s="208">
        <f t="shared" si="15"/>
        <v>0</v>
      </c>
      <c r="BG159" s="208">
        <f t="shared" si="16"/>
        <v>0</v>
      </c>
      <c r="BH159" s="208">
        <f t="shared" si="17"/>
        <v>0</v>
      </c>
      <c r="BI159" s="208">
        <f t="shared" si="18"/>
        <v>0</v>
      </c>
      <c r="BJ159" s="13" t="s">
        <v>84</v>
      </c>
      <c r="BK159" s="208">
        <f t="shared" si="19"/>
        <v>0</v>
      </c>
      <c r="BL159" s="13" t="s">
        <v>650</v>
      </c>
      <c r="BM159" s="207" t="s">
        <v>3052</v>
      </c>
    </row>
    <row r="160" spans="1:65" s="36" customFormat="1" ht="16.5" customHeight="1">
      <c r="A160" s="30"/>
      <c r="B160" s="31"/>
      <c r="C160" s="197" t="s">
        <v>452</v>
      </c>
      <c r="D160" s="197" t="s">
        <v>201</v>
      </c>
      <c r="E160" s="198" t="s">
        <v>2704</v>
      </c>
      <c r="F160" s="199" t="s">
        <v>2572</v>
      </c>
      <c r="G160" s="200" t="s">
        <v>2037</v>
      </c>
      <c r="H160" s="201">
        <v>8</v>
      </c>
      <c r="I160" s="2"/>
      <c r="J160" s="202">
        <f t="shared" si="10"/>
        <v>0</v>
      </c>
      <c r="K160" s="199" t="s">
        <v>1</v>
      </c>
      <c r="L160" s="31"/>
      <c r="M160" s="203" t="s">
        <v>1</v>
      </c>
      <c r="N160" s="204" t="s">
        <v>41</v>
      </c>
      <c r="O160" s="78"/>
      <c r="P160" s="205">
        <f t="shared" si="11"/>
        <v>0</v>
      </c>
      <c r="Q160" s="205">
        <v>0</v>
      </c>
      <c r="R160" s="205">
        <f t="shared" si="12"/>
        <v>0</v>
      </c>
      <c r="S160" s="205">
        <v>0</v>
      </c>
      <c r="T160" s="206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650</v>
      </c>
      <c r="AT160" s="207" t="s">
        <v>201</v>
      </c>
      <c r="AU160" s="207" t="s">
        <v>84</v>
      </c>
      <c r="AY160" s="13" t="s">
        <v>199</v>
      </c>
      <c r="BE160" s="208">
        <f t="shared" si="14"/>
        <v>0</v>
      </c>
      <c r="BF160" s="208">
        <f t="shared" si="15"/>
        <v>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3" t="s">
        <v>84</v>
      </c>
      <c r="BK160" s="208">
        <f t="shared" si="19"/>
        <v>0</v>
      </c>
      <c r="BL160" s="13" t="s">
        <v>650</v>
      </c>
      <c r="BM160" s="207" t="s">
        <v>3053</v>
      </c>
    </row>
    <row r="161" spans="1:65" s="36" customFormat="1" ht="16.5" customHeight="1">
      <c r="A161" s="30"/>
      <c r="B161" s="31"/>
      <c r="C161" s="197" t="s">
        <v>456</v>
      </c>
      <c r="D161" s="197" t="s">
        <v>201</v>
      </c>
      <c r="E161" s="198" t="s">
        <v>2706</v>
      </c>
      <c r="F161" s="199" t="s">
        <v>2408</v>
      </c>
      <c r="G161" s="200" t="s">
        <v>2037</v>
      </c>
      <c r="H161" s="201">
        <v>16</v>
      </c>
      <c r="I161" s="2"/>
      <c r="J161" s="202">
        <f t="shared" si="10"/>
        <v>0</v>
      </c>
      <c r="K161" s="199" t="s">
        <v>1</v>
      </c>
      <c r="L161" s="31"/>
      <c r="M161" s="203" t="s">
        <v>1</v>
      </c>
      <c r="N161" s="204" t="s">
        <v>41</v>
      </c>
      <c r="O161" s="78"/>
      <c r="P161" s="205">
        <f t="shared" si="11"/>
        <v>0</v>
      </c>
      <c r="Q161" s="205">
        <v>0</v>
      </c>
      <c r="R161" s="205">
        <f t="shared" si="12"/>
        <v>0</v>
      </c>
      <c r="S161" s="205">
        <v>0</v>
      </c>
      <c r="T161" s="206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650</v>
      </c>
      <c r="AT161" s="207" t="s">
        <v>201</v>
      </c>
      <c r="AU161" s="207" t="s">
        <v>84</v>
      </c>
      <c r="AY161" s="13" t="s">
        <v>199</v>
      </c>
      <c r="BE161" s="208">
        <f t="shared" si="14"/>
        <v>0</v>
      </c>
      <c r="BF161" s="208">
        <f t="shared" si="15"/>
        <v>0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3" t="s">
        <v>84</v>
      </c>
      <c r="BK161" s="208">
        <f t="shared" si="19"/>
        <v>0</v>
      </c>
      <c r="BL161" s="13" t="s">
        <v>650</v>
      </c>
      <c r="BM161" s="207" t="s">
        <v>3054</v>
      </c>
    </row>
    <row r="162" spans="1:65" s="36" customFormat="1" ht="16.5" customHeight="1">
      <c r="A162" s="30"/>
      <c r="B162" s="31"/>
      <c r="C162" s="197" t="s">
        <v>461</v>
      </c>
      <c r="D162" s="197" t="s">
        <v>201</v>
      </c>
      <c r="E162" s="198" t="s">
        <v>2708</v>
      </c>
      <c r="F162" s="199" t="s">
        <v>2709</v>
      </c>
      <c r="G162" s="200" t="s">
        <v>2037</v>
      </c>
      <c r="H162" s="201">
        <v>10</v>
      </c>
      <c r="I162" s="2"/>
      <c r="J162" s="202">
        <f t="shared" si="10"/>
        <v>0</v>
      </c>
      <c r="K162" s="199" t="s">
        <v>1</v>
      </c>
      <c r="L162" s="31"/>
      <c r="M162" s="203" t="s">
        <v>1</v>
      </c>
      <c r="N162" s="204" t="s">
        <v>41</v>
      </c>
      <c r="O162" s="78"/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6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7" t="s">
        <v>650</v>
      </c>
      <c r="AT162" s="207" t="s">
        <v>201</v>
      </c>
      <c r="AU162" s="207" t="s">
        <v>84</v>
      </c>
      <c r="AY162" s="13" t="s">
        <v>199</v>
      </c>
      <c r="BE162" s="208">
        <f t="shared" si="14"/>
        <v>0</v>
      </c>
      <c r="BF162" s="208">
        <f t="shared" si="15"/>
        <v>0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3" t="s">
        <v>84</v>
      </c>
      <c r="BK162" s="208">
        <f t="shared" si="19"/>
        <v>0</v>
      </c>
      <c r="BL162" s="13" t="s">
        <v>650</v>
      </c>
      <c r="BM162" s="207" t="s">
        <v>3055</v>
      </c>
    </row>
    <row r="163" spans="2:63" s="184" customFormat="1" ht="25.9" customHeight="1">
      <c r="B163" s="185"/>
      <c r="D163" s="186" t="s">
        <v>75</v>
      </c>
      <c r="E163" s="187" t="s">
        <v>2895</v>
      </c>
      <c r="F163" s="187" t="s">
        <v>2162</v>
      </c>
      <c r="J163" s="188">
        <f>BK163</f>
        <v>0</v>
      </c>
      <c r="L163" s="185"/>
      <c r="M163" s="189"/>
      <c r="N163" s="190"/>
      <c r="O163" s="190"/>
      <c r="P163" s="191">
        <f>SUM(P164:P165)</f>
        <v>0</v>
      </c>
      <c r="Q163" s="190"/>
      <c r="R163" s="191">
        <f>SUM(R164:R165)</f>
        <v>0</v>
      </c>
      <c r="S163" s="190"/>
      <c r="T163" s="192">
        <f>SUM(T164:T165)</f>
        <v>0</v>
      </c>
      <c r="AR163" s="186" t="s">
        <v>84</v>
      </c>
      <c r="AT163" s="193" t="s">
        <v>75</v>
      </c>
      <c r="AU163" s="193" t="s">
        <v>76</v>
      </c>
      <c r="AY163" s="186" t="s">
        <v>199</v>
      </c>
      <c r="BK163" s="194">
        <f>SUM(BK164:BK165)</f>
        <v>0</v>
      </c>
    </row>
    <row r="164" spans="1:65" s="36" customFormat="1" ht="16.5" customHeight="1">
      <c r="A164" s="30"/>
      <c r="B164" s="31"/>
      <c r="C164" s="197" t="s">
        <v>466</v>
      </c>
      <c r="D164" s="197" t="s">
        <v>201</v>
      </c>
      <c r="E164" s="198" t="s">
        <v>84</v>
      </c>
      <c r="F164" s="199" t="s">
        <v>2422</v>
      </c>
      <c r="G164" s="200" t="s">
        <v>749</v>
      </c>
      <c r="H164" s="4"/>
      <c r="I164" s="2"/>
      <c r="J164" s="202">
        <f>ROUND(I164*H164,2)</f>
        <v>0</v>
      </c>
      <c r="K164" s="199" t="s">
        <v>1</v>
      </c>
      <c r="L164" s="31"/>
      <c r="M164" s="203" t="s">
        <v>1</v>
      </c>
      <c r="N164" s="204" t="s">
        <v>41</v>
      </c>
      <c r="O164" s="78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207" t="s">
        <v>650</v>
      </c>
      <c r="AT164" s="207" t="s">
        <v>201</v>
      </c>
      <c r="AU164" s="207" t="s">
        <v>84</v>
      </c>
      <c r="AY164" s="13" t="s">
        <v>199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3" t="s">
        <v>84</v>
      </c>
      <c r="BK164" s="208">
        <f>ROUND(I164*H164,2)</f>
        <v>0</v>
      </c>
      <c r="BL164" s="13" t="s">
        <v>650</v>
      </c>
      <c r="BM164" s="207" t="s">
        <v>3056</v>
      </c>
    </row>
    <row r="165" spans="1:65" s="36" customFormat="1" ht="16.5" customHeight="1">
      <c r="A165" s="30"/>
      <c r="B165" s="31"/>
      <c r="C165" s="197" t="s">
        <v>471</v>
      </c>
      <c r="D165" s="197" t="s">
        <v>201</v>
      </c>
      <c r="E165" s="198" t="s">
        <v>86</v>
      </c>
      <c r="F165" s="199" t="s">
        <v>2424</v>
      </c>
      <c r="G165" s="200" t="s">
        <v>749</v>
      </c>
      <c r="H165" s="4"/>
      <c r="I165" s="2"/>
      <c r="J165" s="202">
        <f>ROUND(I165*H165,2)</f>
        <v>0</v>
      </c>
      <c r="K165" s="199" t="s">
        <v>1</v>
      </c>
      <c r="L165" s="31"/>
      <c r="M165" s="257" t="s">
        <v>1</v>
      </c>
      <c r="N165" s="258" t="s">
        <v>41</v>
      </c>
      <c r="O165" s="259"/>
      <c r="P165" s="260">
        <f>O165*H165</f>
        <v>0</v>
      </c>
      <c r="Q165" s="260">
        <v>0</v>
      </c>
      <c r="R165" s="260">
        <f>Q165*H165</f>
        <v>0</v>
      </c>
      <c r="S165" s="260">
        <v>0</v>
      </c>
      <c r="T165" s="261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7" t="s">
        <v>650</v>
      </c>
      <c r="AT165" s="207" t="s">
        <v>201</v>
      </c>
      <c r="AU165" s="207" t="s">
        <v>84</v>
      </c>
      <c r="AY165" s="13" t="s">
        <v>199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3" t="s">
        <v>84</v>
      </c>
      <c r="BK165" s="208">
        <f>ROUND(I165*H165,2)</f>
        <v>0</v>
      </c>
      <c r="BL165" s="13" t="s">
        <v>650</v>
      </c>
      <c r="BM165" s="207" t="s">
        <v>3057</v>
      </c>
    </row>
    <row r="166" spans="1:31" s="36" customFormat="1" ht="6.95" customHeight="1">
      <c r="A166" s="30"/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31"/>
      <c r="M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</sheetData>
  <sheetProtection algorithmName="SHA-512" hashValue="aRXDk9kRCmVwlS6p4+LXqMZf5KRzjdJ+iyzcjpzXw7XWWpx8gj3POtOQUp/CPshVJeRhlFkV7muQlkUGQRevYA==" saltValue="veovdEinuHu0lGf0CFzbQg==" spinCount="100000" sheet="1" objects="1" scenarios="1" selectLockedCells="1"/>
  <autoFilter ref="C126:K165"/>
  <mergeCells count="15">
    <mergeCell ref="E113:H113"/>
    <mergeCell ref="E117:H117"/>
    <mergeCell ref="E115:H115"/>
    <mergeCell ref="E119:H11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workbookViewId="0" topLeftCell="A1">
      <selection activeCell="J18" sqref="J18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145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1:31" s="36" customFormat="1" ht="12" customHeight="1">
      <c r="A8" s="30"/>
      <c r="B8" s="31"/>
      <c r="C8" s="30"/>
      <c r="D8" s="26" t="s">
        <v>158</v>
      </c>
      <c r="E8" s="30"/>
      <c r="F8" s="30"/>
      <c r="G8" s="30"/>
      <c r="H8" s="30"/>
      <c r="I8" s="30"/>
      <c r="J8" s="30"/>
      <c r="K8" s="30"/>
      <c r="L8" s="5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6" customFormat="1" ht="16.5" customHeight="1">
      <c r="A9" s="30"/>
      <c r="B9" s="31"/>
      <c r="C9" s="30"/>
      <c r="D9" s="30"/>
      <c r="E9" s="66" t="s">
        <v>3058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2" customHeight="1">
      <c r="A11" s="30"/>
      <c r="B11" s="31"/>
      <c r="C11" s="30"/>
      <c r="D11" s="26" t="s">
        <v>18</v>
      </c>
      <c r="E11" s="30"/>
      <c r="F11" s="27" t="s">
        <v>1</v>
      </c>
      <c r="G11" s="30"/>
      <c r="H11" s="30"/>
      <c r="I11" s="26" t="s">
        <v>19</v>
      </c>
      <c r="J11" s="27" t="s">
        <v>1</v>
      </c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20</v>
      </c>
      <c r="E12" s="30"/>
      <c r="F12" s="27" t="s">
        <v>21</v>
      </c>
      <c r="G12" s="30"/>
      <c r="H12" s="30"/>
      <c r="I12" s="26" t="s">
        <v>22</v>
      </c>
      <c r="J12" s="141" t="str">
        <f>'Rekapitulace stavby'!AN8</f>
        <v>2. 11. 2023</v>
      </c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24</v>
      </c>
      <c r="E14" s="30"/>
      <c r="F14" s="30"/>
      <c r="G14" s="30"/>
      <c r="H14" s="30"/>
      <c r="I14" s="26" t="s">
        <v>25</v>
      </c>
      <c r="J14" s="27" t="s">
        <v>1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8" customHeight="1">
      <c r="A15" s="30"/>
      <c r="B15" s="31"/>
      <c r="C15" s="30"/>
      <c r="D15" s="30"/>
      <c r="E15" s="27" t="s">
        <v>26</v>
      </c>
      <c r="F15" s="30"/>
      <c r="G15" s="30"/>
      <c r="H15" s="30"/>
      <c r="I15" s="26" t="s">
        <v>27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25</v>
      </c>
      <c r="J17" s="6" t="str">
        <f>'Rekapitulace stavby'!AN13</f>
        <v>Vyplň údaj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8" customHeight="1">
      <c r="A18" s="30"/>
      <c r="B18" s="31"/>
      <c r="C18" s="30"/>
      <c r="D18" s="30"/>
      <c r="E18" s="8" t="str">
        <f>'Rekapitulace stavby'!E14</f>
        <v>Vyplň údaj</v>
      </c>
      <c r="F18" s="253"/>
      <c r="G18" s="253"/>
      <c r="H18" s="253"/>
      <c r="I18" s="26" t="s">
        <v>27</v>
      </c>
      <c r="J18" s="6" t="str">
        <f>'Rekapitulace stavby'!AN14</f>
        <v>Vyplň údaj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25</v>
      </c>
      <c r="J20" s="27" t="s">
        <v>1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8" customHeight="1">
      <c r="A21" s="30"/>
      <c r="B21" s="31"/>
      <c r="C21" s="30"/>
      <c r="D21" s="30"/>
      <c r="E21" s="27" t="s">
        <v>31</v>
      </c>
      <c r="F21" s="30"/>
      <c r="G21" s="30"/>
      <c r="H21" s="30"/>
      <c r="I21" s="26" t="s">
        <v>27</v>
      </c>
      <c r="J21" s="27" t="s">
        <v>1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25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8" customHeight="1">
      <c r="A24" s="30"/>
      <c r="B24" s="31"/>
      <c r="C24" s="30"/>
      <c r="D24" s="30"/>
      <c r="E24" s="27" t="s">
        <v>34</v>
      </c>
      <c r="F24" s="30"/>
      <c r="G24" s="30"/>
      <c r="H24" s="30"/>
      <c r="I24" s="26" t="s">
        <v>27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45" customFormat="1" ht="16.5" customHeight="1">
      <c r="A27" s="142"/>
      <c r="B27" s="143"/>
      <c r="C27" s="142"/>
      <c r="D27" s="142"/>
      <c r="E27" s="28" t="s">
        <v>1</v>
      </c>
      <c r="F27" s="28"/>
      <c r="G27" s="28"/>
      <c r="H27" s="28"/>
      <c r="I27" s="142"/>
      <c r="J27" s="142"/>
      <c r="K27" s="142"/>
      <c r="L27" s="144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36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91"/>
      <c r="E29" s="91"/>
      <c r="F29" s="91"/>
      <c r="G29" s="91"/>
      <c r="H29" s="91"/>
      <c r="I29" s="91"/>
      <c r="J29" s="91"/>
      <c r="K29" s="91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25.35" customHeight="1">
      <c r="A30" s="30"/>
      <c r="B30" s="31"/>
      <c r="C30" s="30"/>
      <c r="D30" s="146" t="s">
        <v>36</v>
      </c>
      <c r="E30" s="30"/>
      <c r="F30" s="30"/>
      <c r="G30" s="30"/>
      <c r="H30" s="30"/>
      <c r="I30" s="30"/>
      <c r="J30" s="147">
        <f>ROUND(J120,2)</f>
        <v>0</v>
      </c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14.45" customHeight="1">
      <c r="A32" s="30"/>
      <c r="B32" s="31"/>
      <c r="C32" s="30"/>
      <c r="D32" s="30"/>
      <c r="E32" s="30"/>
      <c r="F32" s="148" t="s">
        <v>38</v>
      </c>
      <c r="G32" s="30"/>
      <c r="H32" s="30"/>
      <c r="I32" s="148" t="s">
        <v>37</v>
      </c>
      <c r="J32" s="148" t="s">
        <v>39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14.45" customHeight="1">
      <c r="A33" s="30"/>
      <c r="B33" s="31"/>
      <c r="C33" s="30"/>
      <c r="D33" s="149" t="s">
        <v>40</v>
      </c>
      <c r="E33" s="26" t="s">
        <v>41</v>
      </c>
      <c r="F33" s="150">
        <f>ROUND((SUM(BE120:BE245)),2)</f>
        <v>0</v>
      </c>
      <c r="G33" s="30"/>
      <c r="H33" s="30"/>
      <c r="I33" s="151">
        <v>0.21</v>
      </c>
      <c r="J33" s="150">
        <f>ROUND(((SUM(BE120:BE245))*I33),2)</f>
        <v>0</v>
      </c>
      <c r="K33" s="30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26" t="s">
        <v>42</v>
      </c>
      <c r="F34" s="150">
        <f>ROUND((SUM(BF120:BF245)),2)</f>
        <v>0</v>
      </c>
      <c r="G34" s="30"/>
      <c r="H34" s="30"/>
      <c r="I34" s="151">
        <v>0.12</v>
      </c>
      <c r="J34" s="150">
        <f>ROUND(((SUM(BF120:BF245))*I34),2)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 hidden="1">
      <c r="A35" s="30"/>
      <c r="B35" s="31"/>
      <c r="C35" s="30"/>
      <c r="D35" s="30"/>
      <c r="E35" s="26" t="s">
        <v>43</v>
      </c>
      <c r="F35" s="150">
        <f>ROUND((SUM(BG120:BG245)),2)</f>
        <v>0</v>
      </c>
      <c r="G35" s="30"/>
      <c r="H35" s="30"/>
      <c r="I35" s="151">
        <v>0.21</v>
      </c>
      <c r="J35" s="150">
        <f>0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 hidden="1">
      <c r="A36" s="30"/>
      <c r="B36" s="31"/>
      <c r="C36" s="30"/>
      <c r="D36" s="30"/>
      <c r="E36" s="26" t="s">
        <v>44</v>
      </c>
      <c r="F36" s="150">
        <f>ROUND((SUM(BH120:BH245)),2)</f>
        <v>0</v>
      </c>
      <c r="G36" s="30"/>
      <c r="H36" s="30"/>
      <c r="I36" s="151">
        <v>0.12</v>
      </c>
      <c r="J36" s="150">
        <f>0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45</v>
      </c>
      <c r="F37" s="150">
        <f>ROUND((SUM(BI120:BI245)),2)</f>
        <v>0</v>
      </c>
      <c r="G37" s="30"/>
      <c r="H37" s="30"/>
      <c r="I37" s="151">
        <v>0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25.35" customHeight="1">
      <c r="A39" s="30"/>
      <c r="B39" s="31"/>
      <c r="C39" s="152"/>
      <c r="D39" s="153" t="s">
        <v>46</v>
      </c>
      <c r="E39" s="82"/>
      <c r="F39" s="82"/>
      <c r="G39" s="154" t="s">
        <v>47</v>
      </c>
      <c r="H39" s="155" t="s">
        <v>48</v>
      </c>
      <c r="I39" s="82"/>
      <c r="J39" s="156">
        <f>SUM(J30:J37)</f>
        <v>0</v>
      </c>
      <c r="K39" s="157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36" customFormat="1" ht="12" customHeight="1">
      <c r="A86" s="30"/>
      <c r="B86" s="31"/>
      <c r="C86" s="26" t="s">
        <v>158</v>
      </c>
      <c r="D86" s="30"/>
      <c r="E86" s="30"/>
      <c r="F86" s="30"/>
      <c r="G86" s="30"/>
      <c r="H86" s="30"/>
      <c r="I86" s="30"/>
      <c r="J86" s="30"/>
      <c r="K86" s="30"/>
      <c r="L86" s="5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36" customFormat="1" ht="16.5" customHeight="1">
      <c r="A87" s="30"/>
      <c r="B87" s="31"/>
      <c r="C87" s="30"/>
      <c r="D87" s="30"/>
      <c r="E87" s="66" t="str">
        <f>E9</f>
        <v>008 - D.1.4 Vzduchotechnika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2" customHeight="1">
      <c r="A89" s="30"/>
      <c r="B89" s="31"/>
      <c r="C89" s="26" t="s">
        <v>20</v>
      </c>
      <c r="D89" s="30"/>
      <c r="E89" s="30"/>
      <c r="F89" s="27" t="str">
        <f>F12</f>
        <v>Valašské Meziříčí</v>
      </c>
      <c r="G89" s="30"/>
      <c r="H89" s="30"/>
      <c r="I89" s="26" t="s">
        <v>22</v>
      </c>
      <c r="J89" s="141" t="str">
        <f>IF(J12="","",J12)</f>
        <v>2. 11. 2023</v>
      </c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5.2" customHeight="1">
      <c r="A91" s="30"/>
      <c r="B91" s="31"/>
      <c r="C91" s="26" t="s">
        <v>24</v>
      </c>
      <c r="D91" s="30"/>
      <c r="E91" s="30"/>
      <c r="F91" s="27" t="str">
        <f>E15</f>
        <v>Město Valašské Meziříčí</v>
      </c>
      <c r="G91" s="30"/>
      <c r="H91" s="30"/>
      <c r="I91" s="26" t="s">
        <v>30</v>
      </c>
      <c r="J91" s="160" t="str">
        <f>E21</f>
        <v>BP projekt,s.r.o.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15.2" customHeight="1">
      <c r="A92" s="30"/>
      <c r="B92" s="31"/>
      <c r="C92" s="26" t="s">
        <v>28</v>
      </c>
      <c r="D92" s="30"/>
      <c r="E92" s="30"/>
      <c r="F92" s="27" t="str">
        <f>IF(E18="","",E18)</f>
        <v>Vyplň údaj</v>
      </c>
      <c r="G92" s="30"/>
      <c r="H92" s="30"/>
      <c r="I92" s="26" t="s">
        <v>33</v>
      </c>
      <c r="J92" s="160" t="str">
        <f>E24</f>
        <v>Fajfrová Irena</v>
      </c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29.25" customHeight="1">
      <c r="A94" s="30"/>
      <c r="B94" s="31"/>
      <c r="C94" s="161" t="s">
        <v>161</v>
      </c>
      <c r="D94" s="152"/>
      <c r="E94" s="152"/>
      <c r="F94" s="152"/>
      <c r="G94" s="152"/>
      <c r="H94" s="152"/>
      <c r="I94" s="152"/>
      <c r="J94" s="162" t="s">
        <v>162</v>
      </c>
      <c r="K94" s="152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36" customFormat="1" ht="22.9" customHeight="1">
      <c r="A96" s="30"/>
      <c r="B96" s="31"/>
      <c r="C96" s="163" t="s">
        <v>163</v>
      </c>
      <c r="D96" s="30"/>
      <c r="E96" s="30"/>
      <c r="F96" s="30"/>
      <c r="G96" s="30"/>
      <c r="H96" s="30"/>
      <c r="I96" s="30"/>
      <c r="J96" s="147">
        <f>J120</f>
        <v>0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164</v>
      </c>
    </row>
    <row r="97" spans="2:12" s="165" customFormat="1" ht="24.95" customHeight="1">
      <c r="B97" s="164"/>
      <c r="D97" s="166" t="s">
        <v>3059</v>
      </c>
      <c r="E97" s="167"/>
      <c r="F97" s="167"/>
      <c r="G97" s="167"/>
      <c r="H97" s="167"/>
      <c r="I97" s="167"/>
      <c r="J97" s="168">
        <f>J121</f>
        <v>0</v>
      </c>
      <c r="L97" s="164"/>
    </row>
    <row r="98" spans="2:12" s="165" customFormat="1" ht="24.95" customHeight="1">
      <c r="B98" s="164"/>
      <c r="D98" s="166" t="s">
        <v>3060</v>
      </c>
      <c r="E98" s="167"/>
      <c r="F98" s="167"/>
      <c r="G98" s="167"/>
      <c r="H98" s="167"/>
      <c r="I98" s="167"/>
      <c r="J98" s="168">
        <f>J207</f>
        <v>0</v>
      </c>
      <c r="L98" s="164"/>
    </row>
    <row r="99" spans="2:12" s="165" customFormat="1" ht="24.95" customHeight="1">
      <c r="B99" s="164"/>
      <c r="D99" s="166" t="s">
        <v>3061</v>
      </c>
      <c r="E99" s="167"/>
      <c r="F99" s="167"/>
      <c r="G99" s="167"/>
      <c r="H99" s="167"/>
      <c r="I99" s="167"/>
      <c r="J99" s="168">
        <f>J220</f>
        <v>0</v>
      </c>
      <c r="L99" s="164"/>
    </row>
    <row r="100" spans="2:12" s="165" customFormat="1" ht="24.95" customHeight="1">
      <c r="B100" s="164"/>
      <c r="D100" s="166" t="s">
        <v>3062</v>
      </c>
      <c r="E100" s="167"/>
      <c r="F100" s="167"/>
      <c r="G100" s="167"/>
      <c r="H100" s="167"/>
      <c r="I100" s="167"/>
      <c r="J100" s="168">
        <f>J232</f>
        <v>0</v>
      </c>
      <c r="L100" s="164"/>
    </row>
    <row r="101" spans="1:31" s="36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52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36" customFormat="1" ht="6.95" customHeight="1">
      <c r="A102" s="30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36" customFormat="1" ht="6.95" customHeight="1">
      <c r="A106" s="30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36" customFormat="1" ht="24.95" customHeight="1">
      <c r="A107" s="30"/>
      <c r="B107" s="31"/>
      <c r="C107" s="17" t="s">
        <v>184</v>
      </c>
      <c r="D107" s="30"/>
      <c r="E107" s="30"/>
      <c r="F107" s="30"/>
      <c r="G107" s="30"/>
      <c r="H107" s="30"/>
      <c r="I107" s="30"/>
      <c r="J107" s="30"/>
      <c r="K107" s="30"/>
      <c r="L107" s="5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36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5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36" customFormat="1" ht="12" customHeight="1">
      <c r="A109" s="30"/>
      <c r="B109" s="31"/>
      <c r="C109" s="26" t="s">
        <v>16</v>
      </c>
      <c r="D109" s="30"/>
      <c r="E109" s="30"/>
      <c r="F109" s="30"/>
      <c r="G109" s="30"/>
      <c r="H109" s="30"/>
      <c r="I109" s="30"/>
      <c r="J109" s="30"/>
      <c r="K109" s="3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16.5" customHeight="1">
      <c r="A110" s="30"/>
      <c r="B110" s="31"/>
      <c r="C110" s="30"/>
      <c r="D110" s="30"/>
      <c r="E110" s="138" t="str">
        <f>E7</f>
        <v>Dům sociálních služeb-stavební úpravy 1.NP</v>
      </c>
      <c r="F110" s="139"/>
      <c r="G110" s="139"/>
      <c r="H110" s="139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12" customHeight="1">
      <c r="A111" s="30"/>
      <c r="B111" s="31"/>
      <c r="C111" s="26" t="s">
        <v>158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6.5" customHeight="1">
      <c r="A112" s="30"/>
      <c r="B112" s="31"/>
      <c r="C112" s="30"/>
      <c r="D112" s="30"/>
      <c r="E112" s="66" t="str">
        <f>E9</f>
        <v>008 - D.1.4 Vzduchotechnika</v>
      </c>
      <c r="F112" s="140"/>
      <c r="G112" s="140"/>
      <c r="H112" s="14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2" customHeight="1">
      <c r="A114" s="30"/>
      <c r="B114" s="31"/>
      <c r="C114" s="26" t="s">
        <v>20</v>
      </c>
      <c r="D114" s="30"/>
      <c r="E114" s="30"/>
      <c r="F114" s="27" t="str">
        <f>F12</f>
        <v>Valašské Meziříčí</v>
      </c>
      <c r="G114" s="30"/>
      <c r="H114" s="30"/>
      <c r="I114" s="26" t="s">
        <v>22</v>
      </c>
      <c r="J114" s="141" t="str">
        <f>IF(J12="","",J12)</f>
        <v>2. 11. 2023</v>
      </c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6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6" customFormat="1" ht="15.2" customHeight="1">
      <c r="A116" s="30"/>
      <c r="B116" s="31"/>
      <c r="C116" s="26" t="s">
        <v>24</v>
      </c>
      <c r="D116" s="30"/>
      <c r="E116" s="30"/>
      <c r="F116" s="27" t="str">
        <f>E15</f>
        <v>Město Valašské Meziříčí</v>
      </c>
      <c r="G116" s="30"/>
      <c r="H116" s="30"/>
      <c r="I116" s="26" t="s">
        <v>30</v>
      </c>
      <c r="J116" s="160" t="str">
        <f>E21</f>
        <v>BP projekt,s.r.o.</v>
      </c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15.2" customHeight="1">
      <c r="A117" s="30"/>
      <c r="B117" s="31"/>
      <c r="C117" s="26" t="s">
        <v>28</v>
      </c>
      <c r="D117" s="30"/>
      <c r="E117" s="30"/>
      <c r="F117" s="27" t="str">
        <f>IF(E18="","",E18)</f>
        <v>Vyplň údaj</v>
      </c>
      <c r="G117" s="30"/>
      <c r="H117" s="30"/>
      <c r="I117" s="26" t="s">
        <v>33</v>
      </c>
      <c r="J117" s="160" t="str">
        <f>E24</f>
        <v>Fajfrová Irena</v>
      </c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79" customFormat="1" ht="29.25" customHeight="1">
      <c r="A119" s="173"/>
      <c r="B119" s="174"/>
      <c r="C119" s="175" t="s">
        <v>185</v>
      </c>
      <c r="D119" s="176" t="s">
        <v>61</v>
      </c>
      <c r="E119" s="176" t="s">
        <v>57</v>
      </c>
      <c r="F119" s="176" t="s">
        <v>58</v>
      </c>
      <c r="G119" s="176" t="s">
        <v>186</v>
      </c>
      <c r="H119" s="176" t="s">
        <v>187</v>
      </c>
      <c r="I119" s="176" t="s">
        <v>188</v>
      </c>
      <c r="J119" s="176" t="s">
        <v>162</v>
      </c>
      <c r="K119" s="177" t="s">
        <v>189</v>
      </c>
      <c r="L119" s="178"/>
      <c r="M119" s="87" t="s">
        <v>1</v>
      </c>
      <c r="N119" s="88" t="s">
        <v>40</v>
      </c>
      <c r="O119" s="88" t="s">
        <v>190</v>
      </c>
      <c r="P119" s="88" t="s">
        <v>191</v>
      </c>
      <c r="Q119" s="88" t="s">
        <v>192</v>
      </c>
      <c r="R119" s="88" t="s">
        <v>193</v>
      </c>
      <c r="S119" s="88" t="s">
        <v>194</v>
      </c>
      <c r="T119" s="89" t="s">
        <v>195</v>
      </c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</row>
    <row r="120" spans="1:63" s="36" customFormat="1" ht="22.9" customHeight="1">
      <c r="A120" s="30"/>
      <c r="B120" s="31"/>
      <c r="C120" s="95" t="s">
        <v>196</v>
      </c>
      <c r="D120" s="30"/>
      <c r="E120" s="30"/>
      <c r="F120" s="30"/>
      <c r="G120" s="30"/>
      <c r="H120" s="30"/>
      <c r="I120" s="30"/>
      <c r="J120" s="180">
        <f>BK120</f>
        <v>0</v>
      </c>
      <c r="K120" s="30"/>
      <c r="L120" s="31"/>
      <c r="M120" s="90"/>
      <c r="N120" s="74"/>
      <c r="O120" s="91"/>
      <c r="P120" s="181">
        <f>P121+P207+P220+P232</f>
        <v>0</v>
      </c>
      <c r="Q120" s="91"/>
      <c r="R120" s="181">
        <f>R121+R207+R220+R232</f>
        <v>0</v>
      </c>
      <c r="S120" s="91"/>
      <c r="T120" s="182">
        <f>T121+T207+T220+T232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3" t="s">
        <v>75</v>
      </c>
      <c r="AU120" s="13" t="s">
        <v>164</v>
      </c>
      <c r="BK120" s="183">
        <f>BK121+BK207+BK220+BK232</f>
        <v>0</v>
      </c>
    </row>
    <row r="121" spans="2:63" s="184" customFormat="1" ht="25.9" customHeight="1">
      <c r="B121" s="185"/>
      <c r="D121" s="186" t="s">
        <v>75</v>
      </c>
      <c r="E121" s="187" t="s">
        <v>2047</v>
      </c>
      <c r="F121" s="187" t="s">
        <v>3063</v>
      </c>
      <c r="J121" s="188">
        <f>BK121</f>
        <v>0</v>
      </c>
      <c r="L121" s="185"/>
      <c r="M121" s="189"/>
      <c r="N121" s="190"/>
      <c r="O121" s="190"/>
      <c r="P121" s="191">
        <f>SUM(P122:P206)</f>
        <v>0</v>
      </c>
      <c r="Q121" s="190"/>
      <c r="R121" s="191">
        <f>SUM(R122:R206)</f>
        <v>0</v>
      </c>
      <c r="S121" s="190"/>
      <c r="T121" s="192">
        <f>SUM(T122:T206)</f>
        <v>0</v>
      </c>
      <c r="AR121" s="186" t="s">
        <v>84</v>
      </c>
      <c r="AT121" s="193" t="s">
        <v>75</v>
      </c>
      <c r="AU121" s="193" t="s">
        <v>76</v>
      </c>
      <c r="AY121" s="186" t="s">
        <v>199</v>
      </c>
      <c r="BK121" s="194">
        <f>SUM(BK122:BK206)</f>
        <v>0</v>
      </c>
    </row>
    <row r="122" spans="1:65" s="36" customFormat="1" ht="78" customHeight="1">
      <c r="A122" s="30"/>
      <c r="B122" s="31"/>
      <c r="C122" s="241" t="s">
        <v>84</v>
      </c>
      <c r="D122" s="241" t="s">
        <v>297</v>
      </c>
      <c r="E122" s="242" t="s">
        <v>2580</v>
      </c>
      <c r="F122" s="243" t="s">
        <v>3064</v>
      </c>
      <c r="G122" s="244" t="s">
        <v>1154</v>
      </c>
      <c r="H122" s="245">
        <v>1</v>
      </c>
      <c r="I122" s="3"/>
      <c r="J122" s="246">
        <f aca="true" t="shared" si="0" ref="J122:J153">ROUND(I122*H122,2)</f>
        <v>0</v>
      </c>
      <c r="K122" s="243" t="s">
        <v>1</v>
      </c>
      <c r="L122" s="247"/>
      <c r="M122" s="248" t="s">
        <v>1</v>
      </c>
      <c r="N122" s="249" t="s">
        <v>41</v>
      </c>
      <c r="O122" s="78"/>
      <c r="P122" s="205">
        <f aca="true" t="shared" si="1" ref="P122:P153">O122*H122</f>
        <v>0</v>
      </c>
      <c r="Q122" s="205">
        <v>0</v>
      </c>
      <c r="R122" s="205">
        <f aca="true" t="shared" si="2" ref="R122:R153">Q122*H122</f>
        <v>0</v>
      </c>
      <c r="S122" s="205">
        <v>0</v>
      </c>
      <c r="T122" s="206">
        <f aca="true" t="shared" si="3" ref="T122:T153"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207" t="s">
        <v>1054</v>
      </c>
      <c r="AT122" s="207" t="s">
        <v>297</v>
      </c>
      <c r="AU122" s="207" t="s">
        <v>84</v>
      </c>
      <c r="AY122" s="13" t="s">
        <v>199</v>
      </c>
      <c r="BE122" s="208">
        <f aca="true" t="shared" si="4" ref="BE122:BE153">IF(N122="základní",J122,0)</f>
        <v>0</v>
      </c>
      <c r="BF122" s="208">
        <f aca="true" t="shared" si="5" ref="BF122:BF153">IF(N122="snížená",J122,0)</f>
        <v>0</v>
      </c>
      <c r="BG122" s="208">
        <f aca="true" t="shared" si="6" ref="BG122:BG153">IF(N122="zákl. přenesená",J122,0)</f>
        <v>0</v>
      </c>
      <c r="BH122" s="208">
        <f aca="true" t="shared" si="7" ref="BH122:BH153">IF(N122="sníž. přenesená",J122,0)</f>
        <v>0</v>
      </c>
      <c r="BI122" s="208">
        <f aca="true" t="shared" si="8" ref="BI122:BI153">IF(N122="nulová",J122,0)</f>
        <v>0</v>
      </c>
      <c r="BJ122" s="13" t="s">
        <v>84</v>
      </c>
      <c r="BK122" s="208">
        <f aca="true" t="shared" si="9" ref="BK122:BK153">ROUND(I122*H122,2)</f>
        <v>0</v>
      </c>
      <c r="BL122" s="13" t="s">
        <v>1054</v>
      </c>
      <c r="BM122" s="207" t="s">
        <v>3065</v>
      </c>
    </row>
    <row r="123" spans="1:65" s="36" customFormat="1" ht="55.5" customHeight="1">
      <c r="A123" s="30"/>
      <c r="B123" s="31"/>
      <c r="C123" s="197" t="s">
        <v>461</v>
      </c>
      <c r="D123" s="197" t="s">
        <v>201</v>
      </c>
      <c r="E123" s="198" t="s">
        <v>3066</v>
      </c>
      <c r="F123" s="199" t="s">
        <v>3067</v>
      </c>
      <c r="G123" s="200" t="s">
        <v>2057</v>
      </c>
      <c r="H123" s="201">
        <v>2</v>
      </c>
      <c r="I123" s="2"/>
      <c r="J123" s="202">
        <f t="shared" si="0"/>
        <v>0</v>
      </c>
      <c r="K123" s="199" t="s">
        <v>1</v>
      </c>
      <c r="L123" s="31"/>
      <c r="M123" s="203" t="s">
        <v>1</v>
      </c>
      <c r="N123" s="204" t="s">
        <v>41</v>
      </c>
      <c r="O123" s="78"/>
      <c r="P123" s="205">
        <f t="shared" si="1"/>
        <v>0</v>
      </c>
      <c r="Q123" s="205">
        <v>0</v>
      </c>
      <c r="R123" s="205">
        <f t="shared" si="2"/>
        <v>0</v>
      </c>
      <c r="S123" s="205">
        <v>0</v>
      </c>
      <c r="T123" s="206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207" t="s">
        <v>650</v>
      </c>
      <c r="AT123" s="207" t="s">
        <v>201</v>
      </c>
      <c r="AU123" s="207" t="s">
        <v>84</v>
      </c>
      <c r="AY123" s="13" t="s">
        <v>199</v>
      </c>
      <c r="BE123" s="208">
        <f t="shared" si="4"/>
        <v>0</v>
      </c>
      <c r="BF123" s="208">
        <f t="shared" si="5"/>
        <v>0</v>
      </c>
      <c r="BG123" s="208">
        <f t="shared" si="6"/>
        <v>0</v>
      </c>
      <c r="BH123" s="208">
        <f t="shared" si="7"/>
        <v>0</v>
      </c>
      <c r="BI123" s="208">
        <f t="shared" si="8"/>
        <v>0</v>
      </c>
      <c r="BJ123" s="13" t="s">
        <v>84</v>
      </c>
      <c r="BK123" s="208">
        <f t="shared" si="9"/>
        <v>0</v>
      </c>
      <c r="BL123" s="13" t="s">
        <v>650</v>
      </c>
      <c r="BM123" s="207" t="s">
        <v>3068</v>
      </c>
    </row>
    <row r="124" spans="1:65" s="36" customFormat="1" ht="37.9" customHeight="1">
      <c r="A124" s="30"/>
      <c r="B124" s="31"/>
      <c r="C124" s="241" t="s">
        <v>466</v>
      </c>
      <c r="D124" s="241" t="s">
        <v>297</v>
      </c>
      <c r="E124" s="242" t="s">
        <v>2583</v>
      </c>
      <c r="F124" s="243" t="s">
        <v>3069</v>
      </c>
      <c r="G124" s="244" t="s">
        <v>2057</v>
      </c>
      <c r="H124" s="245">
        <v>1</v>
      </c>
      <c r="I124" s="3"/>
      <c r="J124" s="246">
        <f t="shared" si="0"/>
        <v>0</v>
      </c>
      <c r="K124" s="243" t="s">
        <v>1</v>
      </c>
      <c r="L124" s="247"/>
      <c r="M124" s="248" t="s">
        <v>1</v>
      </c>
      <c r="N124" s="249" t="s">
        <v>41</v>
      </c>
      <c r="O124" s="78"/>
      <c r="P124" s="205">
        <f t="shared" si="1"/>
        <v>0</v>
      </c>
      <c r="Q124" s="205">
        <v>0</v>
      </c>
      <c r="R124" s="205">
        <f t="shared" si="2"/>
        <v>0</v>
      </c>
      <c r="S124" s="205">
        <v>0</v>
      </c>
      <c r="T124" s="206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207" t="s">
        <v>1054</v>
      </c>
      <c r="AT124" s="207" t="s">
        <v>297</v>
      </c>
      <c r="AU124" s="207" t="s">
        <v>84</v>
      </c>
      <c r="AY124" s="13" t="s">
        <v>199</v>
      </c>
      <c r="BE124" s="208">
        <f t="shared" si="4"/>
        <v>0</v>
      </c>
      <c r="BF124" s="208">
        <f t="shared" si="5"/>
        <v>0</v>
      </c>
      <c r="BG124" s="208">
        <f t="shared" si="6"/>
        <v>0</v>
      </c>
      <c r="BH124" s="208">
        <f t="shared" si="7"/>
        <v>0</v>
      </c>
      <c r="BI124" s="208">
        <f t="shared" si="8"/>
        <v>0</v>
      </c>
      <c r="BJ124" s="13" t="s">
        <v>84</v>
      </c>
      <c r="BK124" s="208">
        <f t="shared" si="9"/>
        <v>0</v>
      </c>
      <c r="BL124" s="13" t="s">
        <v>1054</v>
      </c>
      <c r="BM124" s="207" t="s">
        <v>3070</v>
      </c>
    </row>
    <row r="125" spans="1:65" s="36" customFormat="1" ht="37.9" customHeight="1">
      <c r="A125" s="30"/>
      <c r="B125" s="31"/>
      <c r="C125" s="197" t="s">
        <v>471</v>
      </c>
      <c r="D125" s="197" t="s">
        <v>201</v>
      </c>
      <c r="E125" s="198" t="s">
        <v>3071</v>
      </c>
      <c r="F125" s="199" t="s">
        <v>3069</v>
      </c>
      <c r="G125" s="200" t="s">
        <v>2057</v>
      </c>
      <c r="H125" s="201">
        <v>1</v>
      </c>
      <c r="I125" s="2"/>
      <c r="J125" s="202">
        <f t="shared" si="0"/>
        <v>0</v>
      </c>
      <c r="K125" s="199" t="s">
        <v>1</v>
      </c>
      <c r="L125" s="31"/>
      <c r="M125" s="203" t="s">
        <v>1</v>
      </c>
      <c r="N125" s="204" t="s">
        <v>41</v>
      </c>
      <c r="O125" s="78"/>
      <c r="P125" s="205">
        <f t="shared" si="1"/>
        <v>0</v>
      </c>
      <c r="Q125" s="205">
        <v>0</v>
      </c>
      <c r="R125" s="205">
        <f t="shared" si="2"/>
        <v>0</v>
      </c>
      <c r="S125" s="205">
        <v>0</v>
      </c>
      <c r="T125" s="206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207" t="s">
        <v>650</v>
      </c>
      <c r="AT125" s="207" t="s">
        <v>201</v>
      </c>
      <c r="AU125" s="207" t="s">
        <v>84</v>
      </c>
      <c r="AY125" s="13" t="s">
        <v>199</v>
      </c>
      <c r="BE125" s="208">
        <f t="shared" si="4"/>
        <v>0</v>
      </c>
      <c r="BF125" s="208">
        <f t="shared" si="5"/>
        <v>0</v>
      </c>
      <c r="BG125" s="208">
        <f t="shared" si="6"/>
        <v>0</v>
      </c>
      <c r="BH125" s="208">
        <f t="shared" si="7"/>
        <v>0</v>
      </c>
      <c r="BI125" s="208">
        <f t="shared" si="8"/>
        <v>0</v>
      </c>
      <c r="BJ125" s="13" t="s">
        <v>84</v>
      </c>
      <c r="BK125" s="208">
        <f t="shared" si="9"/>
        <v>0</v>
      </c>
      <c r="BL125" s="13" t="s">
        <v>650</v>
      </c>
      <c r="BM125" s="207" t="s">
        <v>3072</v>
      </c>
    </row>
    <row r="126" spans="1:65" s="36" customFormat="1" ht="37.9" customHeight="1">
      <c r="A126" s="30"/>
      <c r="B126" s="31"/>
      <c r="C126" s="241" t="s">
        <v>476</v>
      </c>
      <c r="D126" s="241" t="s">
        <v>297</v>
      </c>
      <c r="E126" s="242" t="s">
        <v>2586</v>
      </c>
      <c r="F126" s="243" t="s">
        <v>3073</v>
      </c>
      <c r="G126" s="244" t="s">
        <v>2057</v>
      </c>
      <c r="H126" s="245">
        <v>1</v>
      </c>
      <c r="I126" s="3"/>
      <c r="J126" s="246">
        <f t="shared" si="0"/>
        <v>0</v>
      </c>
      <c r="K126" s="243" t="s">
        <v>1</v>
      </c>
      <c r="L126" s="247"/>
      <c r="M126" s="248" t="s">
        <v>1</v>
      </c>
      <c r="N126" s="249" t="s">
        <v>41</v>
      </c>
      <c r="O126" s="78"/>
      <c r="P126" s="205">
        <f t="shared" si="1"/>
        <v>0</v>
      </c>
      <c r="Q126" s="205">
        <v>0</v>
      </c>
      <c r="R126" s="205">
        <f t="shared" si="2"/>
        <v>0</v>
      </c>
      <c r="S126" s="205">
        <v>0</v>
      </c>
      <c r="T126" s="206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207" t="s">
        <v>1054</v>
      </c>
      <c r="AT126" s="207" t="s">
        <v>297</v>
      </c>
      <c r="AU126" s="207" t="s">
        <v>84</v>
      </c>
      <c r="AY126" s="13" t="s">
        <v>199</v>
      </c>
      <c r="BE126" s="208">
        <f t="shared" si="4"/>
        <v>0</v>
      </c>
      <c r="BF126" s="208">
        <f t="shared" si="5"/>
        <v>0</v>
      </c>
      <c r="BG126" s="208">
        <f t="shared" si="6"/>
        <v>0</v>
      </c>
      <c r="BH126" s="208">
        <f t="shared" si="7"/>
        <v>0</v>
      </c>
      <c r="BI126" s="208">
        <f t="shared" si="8"/>
        <v>0</v>
      </c>
      <c r="BJ126" s="13" t="s">
        <v>84</v>
      </c>
      <c r="BK126" s="208">
        <f t="shared" si="9"/>
        <v>0</v>
      </c>
      <c r="BL126" s="13" t="s">
        <v>1054</v>
      </c>
      <c r="BM126" s="207" t="s">
        <v>3074</v>
      </c>
    </row>
    <row r="127" spans="1:65" s="36" customFormat="1" ht="37.9" customHeight="1">
      <c r="A127" s="30"/>
      <c r="B127" s="31"/>
      <c r="C127" s="197" t="s">
        <v>480</v>
      </c>
      <c r="D127" s="197" t="s">
        <v>201</v>
      </c>
      <c r="E127" s="198" t="s">
        <v>3075</v>
      </c>
      <c r="F127" s="199" t="s">
        <v>3073</v>
      </c>
      <c r="G127" s="200" t="s">
        <v>2057</v>
      </c>
      <c r="H127" s="201">
        <v>1</v>
      </c>
      <c r="I127" s="2"/>
      <c r="J127" s="202">
        <f t="shared" si="0"/>
        <v>0</v>
      </c>
      <c r="K127" s="199" t="s">
        <v>1</v>
      </c>
      <c r="L127" s="31"/>
      <c r="M127" s="203" t="s">
        <v>1</v>
      </c>
      <c r="N127" s="204" t="s">
        <v>41</v>
      </c>
      <c r="O127" s="78"/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07" t="s">
        <v>650</v>
      </c>
      <c r="AT127" s="207" t="s">
        <v>201</v>
      </c>
      <c r="AU127" s="207" t="s">
        <v>84</v>
      </c>
      <c r="AY127" s="13" t="s">
        <v>199</v>
      </c>
      <c r="BE127" s="208">
        <f t="shared" si="4"/>
        <v>0</v>
      </c>
      <c r="BF127" s="208">
        <f t="shared" si="5"/>
        <v>0</v>
      </c>
      <c r="BG127" s="208">
        <f t="shared" si="6"/>
        <v>0</v>
      </c>
      <c r="BH127" s="208">
        <f t="shared" si="7"/>
        <v>0</v>
      </c>
      <c r="BI127" s="208">
        <f t="shared" si="8"/>
        <v>0</v>
      </c>
      <c r="BJ127" s="13" t="s">
        <v>84</v>
      </c>
      <c r="BK127" s="208">
        <f t="shared" si="9"/>
        <v>0</v>
      </c>
      <c r="BL127" s="13" t="s">
        <v>650</v>
      </c>
      <c r="BM127" s="207" t="s">
        <v>3076</v>
      </c>
    </row>
    <row r="128" spans="1:65" s="36" customFormat="1" ht="16.5" customHeight="1">
      <c r="A128" s="30"/>
      <c r="B128" s="31"/>
      <c r="C128" s="241" t="s">
        <v>484</v>
      </c>
      <c r="D128" s="241" t="s">
        <v>297</v>
      </c>
      <c r="E128" s="242" t="s">
        <v>2589</v>
      </c>
      <c r="F128" s="243" t="s">
        <v>3077</v>
      </c>
      <c r="G128" s="244" t="s">
        <v>2057</v>
      </c>
      <c r="H128" s="245">
        <v>9</v>
      </c>
      <c r="I128" s="3"/>
      <c r="J128" s="246">
        <f t="shared" si="0"/>
        <v>0</v>
      </c>
      <c r="K128" s="243" t="s">
        <v>1</v>
      </c>
      <c r="L128" s="247"/>
      <c r="M128" s="248" t="s">
        <v>1</v>
      </c>
      <c r="N128" s="249" t="s">
        <v>41</v>
      </c>
      <c r="O128" s="78"/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07" t="s">
        <v>1054</v>
      </c>
      <c r="AT128" s="207" t="s">
        <v>297</v>
      </c>
      <c r="AU128" s="207" t="s">
        <v>84</v>
      </c>
      <c r="AY128" s="13" t="s">
        <v>199</v>
      </c>
      <c r="BE128" s="208">
        <f t="shared" si="4"/>
        <v>0</v>
      </c>
      <c r="BF128" s="208">
        <f t="shared" si="5"/>
        <v>0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13" t="s">
        <v>84</v>
      </c>
      <c r="BK128" s="208">
        <f t="shared" si="9"/>
        <v>0</v>
      </c>
      <c r="BL128" s="13" t="s">
        <v>1054</v>
      </c>
      <c r="BM128" s="207" t="s">
        <v>3078</v>
      </c>
    </row>
    <row r="129" spans="1:65" s="36" customFormat="1" ht="16.5" customHeight="1">
      <c r="A129" s="30"/>
      <c r="B129" s="31"/>
      <c r="C129" s="197" t="s">
        <v>492</v>
      </c>
      <c r="D129" s="197" t="s">
        <v>201</v>
      </c>
      <c r="E129" s="198" t="s">
        <v>3079</v>
      </c>
      <c r="F129" s="199" t="s">
        <v>3077</v>
      </c>
      <c r="G129" s="200" t="s">
        <v>2057</v>
      </c>
      <c r="H129" s="201">
        <v>9</v>
      </c>
      <c r="I129" s="2"/>
      <c r="J129" s="202">
        <f t="shared" si="0"/>
        <v>0</v>
      </c>
      <c r="K129" s="199" t="s">
        <v>1</v>
      </c>
      <c r="L129" s="31"/>
      <c r="M129" s="203" t="s">
        <v>1</v>
      </c>
      <c r="N129" s="204" t="s">
        <v>41</v>
      </c>
      <c r="O129" s="78"/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207" t="s">
        <v>650</v>
      </c>
      <c r="AT129" s="207" t="s">
        <v>201</v>
      </c>
      <c r="AU129" s="207" t="s">
        <v>84</v>
      </c>
      <c r="AY129" s="13" t="s">
        <v>199</v>
      </c>
      <c r="BE129" s="208">
        <f t="shared" si="4"/>
        <v>0</v>
      </c>
      <c r="BF129" s="208">
        <f t="shared" si="5"/>
        <v>0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13" t="s">
        <v>84</v>
      </c>
      <c r="BK129" s="208">
        <f t="shared" si="9"/>
        <v>0</v>
      </c>
      <c r="BL129" s="13" t="s">
        <v>650</v>
      </c>
      <c r="BM129" s="207" t="s">
        <v>3080</v>
      </c>
    </row>
    <row r="130" spans="1:65" s="36" customFormat="1" ht="16.5" customHeight="1">
      <c r="A130" s="30"/>
      <c r="B130" s="31"/>
      <c r="C130" s="241" t="s">
        <v>498</v>
      </c>
      <c r="D130" s="241" t="s">
        <v>297</v>
      </c>
      <c r="E130" s="242" t="s">
        <v>2592</v>
      </c>
      <c r="F130" s="243" t="s">
        <v>3081</v>
      </c>
      <c r="G130" s="244" t="s">
        <v>2057</v>
      </c>
      <c r="H130" s="245">
        <v>7</v>
      </c>
      <c r="I130" s="3"/>
      <c r="J130" s="246">
        <f t="shared" si="0"/>
        <v>0</v>
      </c>
      <c r="K130" s="243" t="s">
        <v>1</v>
      </c>
      <c r="L130" s="247"/>
      <c r="M130" s="248" t="s">
        <v>1</v>
      </c>
      <c r="N130" s="249" t="s">
        <v>41</v>
      </c>
      <c r="O130" s="7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1054</v>
      </c>
      <c r="AT130" s="207" t="s">
        <v>297</v>
      </c>
      <c r="AU130" s="207" t="s">
        <v>84</v>
      </c>
      <c r="AY130" s="13" t="s">
        <v>199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3" t="s">
        <v>84</v>
      </c>
      <c r="BK130" s="208">
        <f t="shared" si="9"/>
        <v>0</v>
      </c>
      <c r="BL130" s="13" t="s">
        <v>1054</v>
      </c>
      <c r="BM130" s="207" t="s">
        <v>3082</v>
      </c>
    </row>
    <row r="131" spans="1:65" s="36" customFormat="1" ht="16.5" customHeight="1">
      <c r="A131" s="30"/>
      <c r="B131" s="31"/>
      <c r="C131" s="197" t="s">
        <v>509</v>
      </c>
      <c r="D131" s="197" t="s">
        <v>201</v>
      </c>
      <c r="E131" s="198" t="s">
        <v>3083</v>
      </c>
      <c r="F131" s="199" t="s">
        <v>3081</v>
      </c>
      <c r="G131" s="200" t="s">
        <v>2057</v>
      </c>
      <c r="H131" s="201">
        <v>7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3084</v>
      </c>
    </row>
    <row r="132" spans="1:65" s="36" customFormat="1" ht="16.5" customHeight="1">
      <c r="A132" s="30"/>
      <c r="B132" s="31"/>
      <c r="C132" s="241" t="s">
        <v>515</v>
      </c>
      <c r="D132" s="241" t="s">
        <v>297</v>
      </c>
      <c r="E132" s="242" t="s">
        <v>2595</v>
      </c>
      <c r="F132" s="243" t="s">
        <v>3085</v>
      </c>
      <c r="G132" s="244" t="s">
        <v>2057</v>
      </c>
      <c r="H132" s="245">
        <v>2</v>
      </c>
      <c r="I132" s="3"/>
      <c r="J132" s="246">
        <f t="shared" si="0"/>
        <v>0</v>
      </c>
      <c r="K132" s="243" t="s">
        <v>1</v>
      </c>
      <c r="L132" s="247"/>
      <c r="M132" s="248" t="s">
        <v>1</v>
      </c>
      <c r="N132" s="249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1054</v>
      </c>
      <c r="AT132" s="207" t="s">
        <v>297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1054</v>
      </c>
      <c r="BM132" s="207" t="s">
        <v>3086</v>
      </c>
    </row>
    <row r="133" spans="1:65" s="36" customFormat="1" ht="16.5" customHeight="1">
      <c r="A133" s="30"/>
      <c r="B133" s="31"/>
      <c r="C133" s="197" t="s">
        <v>522</v>
      </c>
      <c r="D133" s="197" t="s">
        <v>201</v>
      </c>
      <c r="E133" s="198" t="s">
        <v>3087</v>
      </c>
      <c r="F133" s="199" t="s">
        <v>3085</v>
      </c>
      <c r="G133" s="200" t="s">
        <v>2057</v>
      </c>
      <c r="H133" s="201">
        <v>2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3088</v>
      </c>
    </row>
    <row r="134" spans="1:65" s="36" customFormat="1" ht="76.35" customHeight="1">
      <c r="A134" s="30"/>
      <c r="B134" s="31"/>
      <c r="C134" s="241" t="s">
        <v>526</v>
      </c>
      <c r="D134" s="241" t="s">
        <v>297</v>
      </c>
      <c r="E134" s="242" t="s">
        <v>2929</v>
      </c>
      <c r="F134" s="243" t="s">
        <v>3089</v>
      </c>
      <c r="G134" s="244" t="s">
        <v>2057</v>
      </c>
      <c r="H134" s="245">
        <v>10</v>
      </c>
      <c r="I134" s="3"/>
      <c r="J134" s="246">
        <f t="shared" si="0"/>
        <v>0</v>
      </c>
      <c r="K134" s="243" t="s">
        <v>1</v>
      </c>
      <c r="L134" s="247"/>
      <c r="M134" s="248" t="s">
        <v>1</v>
      </c>
      <c r="N134" s="249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1054</v>
      </c>
      <c r="AT134" s="207" t="s">
        <v>297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1054</v>
      </c>
      <c r="BM134" s="207" t="s">
        <v>3090</v>
      </c>
    </row>
    <row r="135" spans="1:65" s="36" customFormat="1" ht="76.35" customHeight="1">
      <c r="A135" s="30"/>
      <c r="B135" s="31"/>
      <c r="C135" s="197" t="s">
        <v>532</v>
      </c>
      <c r="D135" s="197" t="s">
        <v>201</v>
      </c>
      <c r="E135" s="198" t="s">
        <v>3091</v>
      </c>
      <c r="F135" s="199" t="s">
        <v>3089</v>
      </c>
      <c r="G135" s="200" t="s">
        <v>2057</v>
      </c>
      <c r="H135" s="201">
        <v>10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3092</v>
      </c>
    </row>
    <row r="136" spans="1:65" s="36" customFormat="1" ht="76.35" customHeight="1">
      <c r="A136" s="30"/>
      <c r="B136" s="31"/>
      <c r="C136" s="241" t="s">
        <v>539</v>
      </c>
      <c r="D136" s="241" t="s">
        <v>297</v>
      </c>
      <c r="E136" s="242" t="s">
        <v>2598</v>
      </c>
      <c r="F136" s="243" t="s">
        <v>3093</v>
      </c>
      <c r="G136" s="244" t="s">
        <v>2057</v>
      </c>
      <c r="H136" s="245">
        <v>1</v>
      </c>
      <c r="I136" s="3"/>
      <c r="J136" s="246">
        <f t="shared" si="0"/>
        <v>0</v>
      </c>
      <c r="K136" s="243" t="s">
        <v>1</v>
      </c>
      <c r="L136" s="247"/>
      <c r="M136" s="248" t="s">
        <v>1</v>
      </c>
      <c r="N136" s="249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1054</v>
      </c>
      <c r="AT136" s="207" t="s">
        <v>297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1054</v>
      </c>
      <c r="BM136" s="207" t="s">
        <v>3094</v>
      </c>
    </row>
    <row r="137" spans="1:65" s="36" customFormat="1" ht="76.35" customHeight="1">
      <c r="A137" s="30"/>
      <c r="B137" s="31"/>
      <c r="C137" s="197" t="s">
        <v>546</v>
      </c>
      <c r="D137" s="197" t="s">
        <v>201</v>
      </c>
      <c r="E137" s="198" t="s">
        <v>3095</v>
      </c>
      <c r="F137" s="199" t="s">
        <v>3093</v>
      </c>
      <c r="G137" s="200" t="s">
        <v>2057</v>
      </c>
      <c r="H137" s="201">
        <v>1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3096</v>
      </c>
    </row>
    <row r="138" spans="1:65" s="36" customFormat="1" ht="76.35" customHeight="1">
      <c r="A138" s="30"/>
      <c r="B138" s="31"/>
      <c r="C138" s="241" t="s">
        <v>554</v>
      </c>
      <c r="D138" s="241" t="s">
        <v>297</v>
      </c>
      <c r="E138" s="242" t="s">
        <v>2932</v>
      </c>
      <c r="F138" s="243" t="s">
        <v>3097</v>
      </c>
      <c r="G138" s="244" t="s">
        <v>2057</v>
      </c>
      <c r="H138" s="245">
        <v>8</v>
      </c>
      <c r="I138" s="3"/>
      <c r="J138" s="246">
        <f t="shared" si="0"/>
        <v>0</v>
      </c>
      <c r="K138" s="243" t="s">
        <v>1</v>
      </c>
      <c r="L138" s="247"/>
      <c r="M138" s="248" t="s">
        <v>1</v>
      </c>
      <c r="N138" s="249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1054</v>
      </c>
      <c r="AT138" s="207" t="s">
        <v>297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1054</v>
      </c>
      <c r="BM138" s="207" t="s">
        <v>3098</v>
      </c>
    </row>
    <row r="139" spans="1:65" s="36" customFormat="1" ht="76.35" customHeight="1">
      <c r="A139" s="30"/>
      <c r="B139" s="31"/>
      <c r="C139" s="197" t="s">
        <v>560</v>
      </c>
      <c r="D139" s="197" t="s">
        <v>201</v>
      </c>
      <c r="E139" s="198" t="s">
        <v>3099</v>
      </c>
      <c r="F139" s="199" t="s">
        <v>3097</v>
      </c>
      <c r="G139" s="200" t="s">
        <v>2057</v>
      </c>
      <c r="H139" s="201">
        <v>8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3100</v>
      </c>
    </row>
    <row r="140" spans="1:65" s="36" customFormat="1" ht="76.35" customHeight="1">
      <c r="A140" s="30"/>
      <c r="B140" s="31"/>
      <c r="C140" s="241" t="s">
        <v>566</v>
      </c>
      <c r="D140" s="241" t="s">
        <v>297</v>
      </c>
      <c r="E140" s="242" t="s">
        <v>2601</v>
      </c>
      <c r="F140" s="243" t="s">
        <v>3101</v>
      </c>
      <c r="G140" s="244" t="s">
        <v>2057</v>
      </c>
      <c r="H140" s="245">
        <v>1</v>
      </c>
      <c r="I140" s="3"/>
      <c r="J140" s="246">
        <f t="shared" si="0"/>
        <v>0</v>
      </c>
      <c r="K140" s="243" t="s">
        <v>1</v>
      </c>
      <c r="L140" s="247"/>
      <c r="M140" s="248" t="s">
        <v>1</v>
      </c>
      <c r="N140" s="249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1054</v>
      </c>
      <c r="AT140" s="207" t="s">
        <v>297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1054</v>
      </c>
      <c r="BM140" s="207" t="s">
        <v>3102</v>
      </c>
    </row>
    <row r="141" spans="1:65" s="36" customFormat="1" ht="76.35" customHeight="1">
      <c r="A141" s="30"/>
      <c r="B141" s="31"/>
      <c r="C141" s="197" t="s">
        <v>571</v>
      </c>
      <c r="D141" s="197" t="s">
        <v>201</v>
      </c>
      <c r="E141" s="198" t="s">
        <v>3103</v>
      </c>
      <c r="F141" s="199" t="s">
        <v>3101</v>
      </c>
      <c r="G141" s="200" t="s">
        <v>2057</v>
      </c>
      <c r="H141" s="201">
        <v>1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3104</v>
      </c>
    </row>
    <row r="142" spans="1:65" s="36" customFormat="1" ht="33" customHeight="1">
      <c r="A142" s="30"/>
      <c r="B142" s="31"/>
      <c r="C142" s="241" t="s">
        <v>576</v>
      </c>
      <c r="D142" s="241" t="s">
        <v>297</v>
      </c>
      <c r="E142" s="242" t="s">
        <v>2607</v>
      </c>
      <c r="F142" s="243" t="s">
        <v>3105</v>
      </c>
      <c r="G142" s="244" t="s">
        <v>2057</v>
      </c>
      <c r="H142" s="245">
        <v>10</v>
      </c>
      <c r="I142" s="3"/>
      <c r="J142" s="246">
        <f t="shared" si="0"/>
        <v>0</v>
      </c>
      <c r="K142" s="243" t="s">
        <v>1</v>
      </c>
      <c r="L142" s="247"/>
      <c r="M142" s="248" t="s">
        <v>1</v>
      </c>
      <c r="N142" s="249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1054</v>
      </c>
      <c r="AT142" s="207" t="s">
        <v>297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1054</v>
      </c>
      <c r="BM142" s="207" t="s">
        <v>3106</v>
      </c>
    </row>
    <row r="143" spans="1:65" s="36" customFormat="1" ht="78" customHeight="1">
      <c r="A143" s="30"/>
      <c r="B143" s="31"/>
      <c r="C143" s="197" t="s">
        <v>86</v>
      </c>
      <c r="D143" s="197" t="s">
        <v>201</v>
      </c>
      <c r="E143" s="198" t="s">
        <v>3107</v>
      </c>
      <c r="F143" s="199" t="s">
        <v>3064</v>
      </c>
      <c r="G143" s="200" t="s">
        <v>1154</v>
      </c>
      <c r="H143" s="201">
        <v>1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3108</v>
      </c>
    </row>
    <row r="144" spans="1:65" s="36" customFormat="1" ht="24.2" customHeight="1">
      <c r="A144" s="30"/>
      <c r="B144" s="31"/>
      <c r="C144" s="241" t="s">
        <v>114</v>
      </c>
      <c r="D144" s="241" t="s">
        <v>297</v>
      </c>
      <c r="E144" s="242" t="s">
        <v>3109</v>
      </c>
      <c r="F144" s="243" t="s">
        <v>3110</v>
      </c>
      <c r="G144" s="244" t="s">
        <v>1154</v>
      </c>
      <c r="H144" s="245">
        <v>1</v>
      </c>
      <c r="I144" s="3"/>
      <c r="J144" s="246">
        <f t="shared" si="0"/>
        <v>0</v>
      </c>
      <c r="K144" s="243" t="s">
        <v>1</v>
      </c>
      <c r="L144" s="247"/>
      <c r="M144" s="248" t="s">
        <v>1</v>
      </c>
      <c r="N144" s="249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3111</v>
      </c>
      <c r="AT144" s="207" t="s">
        <v>297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3112</v>
      </c>
    </row>
    <row r="145" spans="1:65" s="36" customFormat="1" ht="24.2" customHeight="1">
      <c r="A145" s="30"/>
      <c r="B145" s="31"/>
      <c r="C145" s="241" t="s">
        <v>206</v>
      </c>
      <c r="D145" s="241" t="s">
        <v>297</v>
      </c>
      <c r="E145" s="242" t="s">
        <v>3113</v>
      </c>
      <c r="F145" s="243" t="s">
        <v>3114</v>
      </c>
      <c r="G145" s="244" t="s">
        <v>1154</v>
      </c>
      <c r="H145" s="245">
        <v>1</v>
      </c>
      <c r="I145" s="3"/>
      <c r="J145" s="246">
        <f t="shared" si="0"/>
        <v>0</v>
      </c>
      <c r="K145" s="243" t="s">
        <v>1</v>
      </c>
      <c r="L145" s="247"/>
      <c r="M145" s="248" t="s">
        <v>1</v>
      </c>
      <c r="N145" s="249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1054</v>
      </c>
      <c r="AT145" s="207" t="s">
        <v>297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1054</v>
      </c>
      <c r="BM145" s="207" t="s">
        <v>3115</v>
      </c>
    </row>
    <row r="146" spans="1:65" s="36" customFormat="1" ht="24.2" customHeight="1">
      <c r="A146" s="30"/>
      <c r="B146" s="31"/>
      <c r="C146" s="197" t="s">
        <v>242</v>
      </c>
      <c r="D146" s="197" t="s">
        <v>201</v>
      </c>
      <c r="E146" s="198" t="s">
        <v>3116</v>
      </c>
      <c r="F146" s="199" t="s">
        <v>3114</v>
      </c>
      <c r="G146" s="200" t="s">
        <v>1154</v>
      </c>
      <c r="H146" s="201">
        <v>1</v>
      </c>
      <c r="I146" s="2"/>
      <c r="J146" s="202">
        <f t="shared" si="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650</v>
      </c>
      <c r="BM146" s="207" t="s">
        <v>3117</v>
      </c>
    </row>
    <row r="147" spans="1:65" s="36" customFormat="1" ht="78" customHeight="1">
      <c r="A147" s="30"/>
      <c r="B147" s="31"/>
      <c r="C147" s="241" t="s">
        <v>249</v>
      </c>
      <c r="D147" s="241" t="s">
        <v>297</v>
      </c>
      <c r="E147" s="242" t="s">
        <v>2604</v>
      </c>
      <c r="F147" s="243" t="s">
        <v>3118</v>
      </c>
      <c r="G147" s="244" t="s">
        <v>2057</v>
      </c>
      <c r="H147" s="245">
        <v>1</v>
      </c>
      <c r="I147" s="3"/>
      <c r="J147" s="246">
        <f t="shared" si="0"/>
        <v>0</v>
      </c>
      <c r="K147" s="243" t="s">
        <v>1</v>
      </c>
      <c r="L147" s="247"/>
      <c r="M147" s="248" t="s">
        <v>1</v>
      </c>
      <c r="N147" s="249" t="s">
        <v>41</v>
      </c>
      <c r="O147" s="7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1054</v>
      </c>
      <c r="AT147" s="207" t="s">
        <v>297</v>
      </c>
      <c r="AU147" s="207" t="s">
        <v>84</v>
      </c>
      <c r="AY147" s="13" t="s">
        <v>199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3" t="s">
        <v>84</v>
      </c>
      <c r="BK147" s="208">
        <f t="shared" si="9"/>
        <v>0</v>
      </c>
      <c r="BL147" s="13" t="s">
        <v>1054</v>
      </c>
      <c r="BM147" s="207" t="s">
        <v>3119</v>
      </c>
    </row>
    <row r="148" spans="1:65" s="36" customFormat="1" ht="33" customHeight="1">
      <c r="A148" s="30"/>
      <c r="B148" s="31"/>
      <c r="C148" s="197" t="s">
        <v>582</v>
      </c>
      <c r="D148" s="197" t="s">
        <v>201</v>
      </c>
      <c r="E148" s="198" t="s">
        <v>3120</v>
      </c>
      <c r="F148" s="199" t="s">
        <v>3105</v>
      </c>
      <c r="G148" s="200" t="s">
        <v>2057</v>
      </c>
      <c r="H148" s="201">
        <v>10</v>
      </c>
      <c r="I148" s="2"/>
      <c r="J148" s="202">
        <f t="shared" si="0"/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 t="shared" si="1"/>
        <v>0</v>
      </c>
      <c r="Q148" s="205">
        <v>0</v>
      </c>
      <c r="R148" s="205">
        <f t="shared" si="2"/>
        <v>0</v>
      </c>
      <c r="S148" s="205">
        <v>0</v>
      </c>
      <c r="T148" s="206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650</v>
      </c>
      <c r="BM148" s="207" t="s">
        <v>3121</v>
      </c>
    </row>
    <row r="149" spans="1:65" s="36" customFormat="1" ht="44.25" customHeight="1">
      <c r="A149" s="30"/>
      <c r="B149" s="31"/>
      <c r="C149" s="241" t="s">
        <v>588</v>
      </c>
      <c r="D149" s="241" t="s">
        <v>297</v>
      </c>
      <c r="E149" s="242" t="s">
        <v>3034</v>
      </c>
      <c r="F149" s="243" t="s">
        <v>3122</v>
      </c>
      <c r="G149" s="244" t="s">
        <v>2057</v>
      </c>
      <c r="H149" s="245">
        <v>4</v>
      </c>
      <c r="I149" s="3"/>
      <c r="J149" s="246">
        <f t="shared" si="0"/>
        <v>0</v>
      </c>
      <c r="K149" s="243" t="s">
        <v>1</v>
      </c>
      <c r="L149" s="247"/>
      <c r="M149" s="248" t="s">
        <v>1</v>
      </c>
      <c r="N149" s="249" t="s">
        <v>41</v>
      </c>
      <c r="O149" s="78"/>
      <c r="P149" s="205">
        <f t="shared" si="1"/>
        <v>0</v>
      </c>
      <c r="Q149" s="205">
        <v>0</v>
      </c>
      <c r="R149" s="205">
        <f t="shared" si="2"/>
        <v>0</v>
      </c>
      <c r="S149" s="205">
        <v>0</v>
      </c>
      <c r="T149" s="206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1054</v>
      </c>
      <c r="AT149" s="207" t="s">
        <v>297</v>
      </c>
      <c r="AU149" s="207" t="s">
        <v>84</v>
      </c>
      <c r="AY149" s="13" t="s">
        <v>199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3" t="s">
        <v>84</v>
      </c>
      <c r="BK149" s="208">
        <f t="shared" si="9"/>
        <v>0</v>
      </c>
      <c r="BL149" s="13" t="s">
        <v>1054</v>
      </c>
      <c r="BM149" s="207" t="s">
        <v>3123</v>
      </c>
    </row>
    <row r="150" spans="1:65" s="36" customFormat="1" ht="44.25" customHeight="1">
      <c r="A150" s="30"/>
      <c r="B150" s="31"/>
      <c r="C150" s="197" t="s">
        <v>593</v>
      </c>
      <c r="D150" s="197" t="s">
        <v>201</v>
      </c>
      <c r="E150" s="198" t="s">
        <v>3124</v>
      </c>
      <c r="F150" s="199" t="s">
        <v>3122</v>
      </c>
      <c r="G150" s="200" t="s">
        <v>2057</v>
      </c>
      <c r="H150" s="201">
        <v>4</v>
      </c>
      <c r="I150" s="2"/>
      <c r="J150" s="202">
        <f t="shared" si="0"/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3" t="s">
        <v>84</v>
      </c>
      <c r="BK150" s="208">
        <f t="shared" si="9"/>
        <v>0</v>
      </c>
      <c r="BL150" s="13" t="s">
        <v>650</v>
      </c>
      <c r="BM150" s="207" t="s">
        <v>3125</v>
      </c>
    </row>
    <row r="151" spans="1:65" s="36" customFormat="1" ht="24.2" customHeight="1">
      <c r="A151" s="30"/>
      <c r="B151" s="31"/>
      <c r="C151" s="241" t="s">
        <v>600</v>
      </c>
      <c r="D151" s="241" t="s">
        <v>297</v>
      </c>
      <c r="E151" s="242" t="s">
        <v>2065</v>
      </c>
      <c r="F151" s="243" t="s">
        <v>3126</v>
      </c>
      <c r="G151" s="244" t="s">
        <v>245</v>
      </c>
      <c r="H151" s="245">
        <v>32</v>
      </c>
      <c r="I151" s="3"/>
      <c r="J151" s="246">
        <f t="shared" si="0"/>
        <v>0</v>
      </c>
      <c r="K151" s="243" t="s">
        <v>1</v>
      </c>
      <c r="L151" s="247"/>
      <c r="M151" s="248" t="s">
        <v>1</v>
      </c>
      <c r="N151" s="249" t="s">
        <v>41</v>
      </c>
      <c r="O151" s="78"/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1054</v>
      </c>
      <c r="AT151" s="207" t="s">
        <v>297</v>
      </c>
      <c r="AU151" s="207" t="s">
        <v>84</v>
      </c>
      <c r="AY151" s="13" t="s">
        <v>199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3" t="s">
        <v>84</v>
      </c>
      <c r="BK151" s="208">
        <f t="shared" si="9"/>
        <v>0</v>
      </c>
      <c r="BL151" s="13" t="s">
        <v>1054</v>
      </c>
      <c r="BM151" s="207" t="s">
        <v>3127</v>
      </c>
    </row>
    <row r="152" spans="1:65" s="36" customFormat="1" ht="78" customHeight="1">
      <c r="A152" s="30"/>
      <c r="B152" s="31"/>
      <c r="C152" s="197" t="s">
        <v>257</v>
      </c>
      <c r="D152" s="197" t="s">
        <v>201</v>
      </c>
      <c r="E152" s="198" t="s">
        <v>3128</v>
      </c>
      <c r="F152" s="199" t="s">
        <v>3118</v>
      </c>
      <c r="G152" s="200" t="s">
        <v>2057</v>
      </c>
      <c r="H152" s="201">
        <v>1</v>
      </c>
      <c r="I152" s="2"/>
      <c r="J152" s="202">
        <f t="shared" si="0"/>
        <v>0</v>
      </c>
      <c r="K152" s="199" t="s">
        <v>1</v>
      </c>
      <c r="L152" s="31"/>
      <c r="M152" s="203" t="s">
        <v>1</v>
      </c>
      <c r="N152" s="204" t="s">
        <v>41</v>
      </c>
      <c r="O152" s="78"/>
      <c r="P152" s="205">
        <f t="shared" si="1"/>
        <v>0</v>
      </c>
      <c r="Q152" s="205">
        <v>0</v>
      </c>
      <c r="R152" s="205">
        <f t="shared" si="2"/>
        <v>0</v>
      </c>
      <c r="S152" s="205">
        <v>0</v>
      </c>
      <c r="T152" s="206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650</v>
      </c>
      <c r="AT152" s="207" t="s">
        <v>201</v>
      </c>
      <c r="AU152" s="207" t="s">
        <v>84</v>
      </c>
      <c r="AY152" s="13" t="s">
        <v>199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3" t="s">
        <v>84</v>
      </c>
      <c r="BK152" s="208">
        <f t="shared" si="9"/>
        <v>0</v>
      </c>
      <c r="BL152" s="13" t="s">
        <v>650</v>
      </c>
      <c r="BM152" s="207" t="s">
        <v>3129</v>
      </c>
    </row>
    <row r="153" spans="1:65" s="36" customFormat="1" ht="49.15" customHeight="1">
      <c r="A153" s="30"/>
      <c r="B153" s="31"/>
      <c r="C153" s="241" t="s">
        <v>267</v>
      </c>
      <c r="D153" s="241" t="s">
        <v>297</v>
      </c>
      <c r="E153" s="242" t="s">
        <v>2631</v>
      </c>
      <c r="F153" s="243" t="s">
        <v>3130</v>
      </c>
      <c r="G153" s="244" t="s">
        <v>2057</v>
      </c>
      <c r="H153" s="245">
        <v>1</v>
      </c>
      <c r="I153" s="3"/>
      <c r="J153" s="246">
        <f t="shared" si="0"/>
        <v>0</v>
      </c>
      <c r="K153" s="243" t="s">
        <v>1</v>
      </c>
      <c r="L153" s="247"/>
      <c r="M153" s="248" t="s">
        <v>1</v>
      </c>
      <c r="N153" s="249" t="s">
        <v>41</v>
      </c>
      <c r="O153" s="78"/>
      <c r="P153" s="205">
        <f t="shared" si="1"/>
        <v>0</v>
      </c>
      <c r="Q153" s="205">
        <v>0</v>
      </c>
      <c r="R153" s="205">
        <f t="shared" si="2"/>
        <v>0</v>
      </c>
      <c r="S153" s="205">
        <v>0</v>
      </c>
      <c r="T153" s="206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1054</v>
      </c>
      <c r="AT153" s="207" t="s">
        <v>297</v>
      </c>
      <c r="AU153" s="207" t="s">
        <v>84</v>
      </c>
      <c r="AY153" s="13" t="s">
        <v>199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3" t="s">
        <v>84</v>
      </c>
      <c r="BK153" s="208">
        <f t="shared" si="9"/>
        <v>0</v>
      </c>
      <c r="BL153" s="13" t="s">
        <v>1054</v>
      </c>
      <c r="BM153" s="207" t="s">
        <v>3131</v>
      </c>
    </row>
    <row r="154" spans="1:65" s="36" customFormat="1" ht="16.5" customHeight="1">
      <c r="A154" s="30"/>
      <c r="B154" s="31"/>
      <c r="C154" s="197" t="s">
        <v>296</v>
      </c>
      <c r="D154" s="197" t="s">
        <v>201</v>
      </c>
      <c r="E154" s="198" t="s">
        <v>3132</v>
      </c>
      <c r="F154" s="199" t="s">
        <v>3133</v>
      </c>
      <c r="G154" s="200" t="s">
        <v>2057</v>
      </c>
      <c r="H154" s="201">
        <v>2</v>
      </c>
      <c r="I154" s="2"/>
      <c r="J154" s="202">
        <f aca="true" t="shared" si="10" ref="J154:J185">ROUND(I154*H154,2)</f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 aca="true" t="shared" si="11" ref="P154:P185">O154*H154</f>
        <v>0</v>
      </c>
      <c r="Q154" s="205">
        <v>0</v>
      </c>
      <c r="R154" s="205">
        <f aca="true" t="shared" si="12" ref="R154:R185">Q154*H154</f>
        <v>0</v>
      </c>
      <c r="S154" s="205">
        <v>0</v>
      </c>
      <c r="T154" s="206">
        <f aca="true" t="shared" si="13" ref="T154:T185"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 aca="true" t="shared" si="14" ref="BE154:BE185">IF(N154="základní",J154,0)</f>
        <v>0</v>
      </c>
      <c r="BF154" s="208">
        <f aca="true" t="shared" si="15" ref="BF154:BF185">IF(N154="snížená",J154,0)</f>
        <v>0</v>
      </c>
      <c r="BG154" s="208">
        <f aca="true" t="shared" si="16" ref="BG154:BG185">IF(N154="zákl. přenesená",J154,0)</f>
        <v>0</v>
      </c>
      <c r="BH154" s="208">
        <f aca="true" t="shared" si="17" ref="BH154:BH185">IF(N154="sníž. přenesená",J154,0)</f>
        <v>0</v>
      </c>
      <c r="BI154" s="208">
        <f aca="true" t="shared" si="18" ref="BI154:BI185">IF(N154="nulová",J154,0)</f>
        <v>0</v>
      </c>
      <c r="BJ154" s="13" t="s">
        <v>84</v>
      </c>
      <c r="BK154" s="208">
        <f aca="true" t="shared" si="19" ref="BK154:BK185">ROUND(I154*H154,2)</f>
        <v>0</v>
      </c>
      <c r="BL154" s="13" t="s">
        <v>650</v>
      </c>
      <c r="BM154" s="207" t="s">
        <v>3134</v>
      </c>
    </row>
    <row r="155" spans="1:65" s="36" customFormat="1" ht="21.75" customHeight="1">
      <c r="A155" s="30"/>
      <c r="B155" s="31"/>
      <c r="C155" s="197" t="s">
        <v>287</v>
      </c>
      <c r="D155" s="197" t="s">
        <v>201</v>
      </c>
      <c r="E155" s="198" t="s">
        <v>3135</v>
      </c>
      <c r="F155" s="199" t="s">
        <v>3136</v>
      </c>
      <c r="G155" s="200" t="s">
        <v>2057</v>
      </c>
      <c r="H155" s="201">
        <v>1</v>
      </c>
      <c r="I155" s="2"/>
      <c r="J155" s="202">
        <f t="shared" si="10"/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 t="shared" si="11"/>
        <v>0</v>
      </c>
      <c r="Q155" s="205">
        <v>0</v>
      </c>
      <c r="R155" s="205">
        <f t="shared" si="12"/>
        <v>0</v>
      </c>
      <c r="S155" s="205">
        <v>0</v>
      </c>
      <c r="T155" s="206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 t="shared" si="14"/>
        <v>0</v>
      </c>
      <c r="BF155" s="208">
        <f t="shared" si="15"/>
        <v>0</v>
      </c>
      <c r="BG155" s="208">
        <f t="shared" si="16"/>
        <v>0</v>
      </c>
      <c r="BH155" s="208">
        <f t="shared" si="17"/>
        <v>0</v>
      </c>
      <c r="BI155" s="208">
        <f t="shared" si="18"/>
        <v>0</v>
      </c>
      <c r="BJ155" s="13" t="s">
        <v>84</v>
      </c>
      <c r="BK155" s="208">
        <f t="shared" si="19"/>
        <v>0</v>
      </c>
      <c r="BL155" s="13" t="s">
        <v>650</v>
      </c>
      <c r="BM155" s="207" t="s">
        <v>3137</v>
      </c>
    </row>
    <row r="156" spans="1:65" s="36" customFormat="1" ht="16.5" customHeight="1">
      <c r="A156" s="30"/>
      <c r="B156" s="31"/>
      <c r="C156" s="241" t="s">
        <v>8</v>
      </c>
      <c r="D156" s="241" t="s">
        <v>297</v>
      </c>
      <c r="E156" s="242" t="s">
        <v>3138</v>
      </c>
      <c r="F156" s="243" t="s">
        <v>3133</v>
      </c>
      <c r="G156" s="244" t="s">
        <v>2057</v>
      </c>
      <c r="H156" s="245">
        <v>2</v>
      </c>
      <c r="I156" s="3"/>
      <c r="J156" s="246">
        <f t="shared" si="10"/>
        <v>0</v>
      </c>
      <c r="K156" s="243" t="s">
        <v>1</v>
      </c>
      <c r="L156" s="247"/>
      <c r="M156" s="248" t="s">
        <v>1</v>
      </c>
      <c r="N156" s="249" t="s">
        <v>41</v>
      </c>
      <c r="O156" s="78"/>
      <c r="P156" s="205">
        <f t="shared" si="11"/>
        <v>0</v>
      </c>
      <c r="Q156" s="205">
        <v>0</v>
      </c>
      <c r="R156" s="205">
        <f t="shared" si="12"/>
        <v>0</v>
      </c>
      <c r="S156" s="205">
        <v>0</v>
      </c>
      <c r="T156" s="206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1054</v>
      </c>
      <c r="AT156" s="207" t="s">
        <v>297</v>
      </c>
      <c r="AU156" s="207" t="s">
        <v>84</v>
      </c>
      <c r="AY156" s="13" t="s">
        <v>199</v>
      </c>
      <c r="BE156" s="208">
        <f t="shared" si="14"/>
        <v>0</v>
      </c>
      <c r="BF156" s="208">
        <f t="shared" si="15"/>
        <v>0</v>
      </c>
      <c r="BG156" s="208">
        <f t="shared" si="16"/>
        <v>0</v>
      </c>
      <c r="BH156" s="208">
        <f t="shared" si="17"/>
        <v>0</v>
      </c>
      <c r="BI156" s="208">
        <f t="shared" si="18"/>
        <v>0</v>
      </c>
      <c r="BJ156" s="13" t="s">
        <v>84</v>
      </c>
      <c r="BK156" s="208">
        <f t="shared" si="19"/>
        <v>0</v>
      </c>
      <c r="BL156" s="13" t="s">
        <v>1054</v>
      </c>
      <c r="BM156" s="207" t="s">
        <v>3139</v>
      </c>
    </row>
    <row r="157" spans="1:65" s="36" customFormat="1" ht="49.15" customHeight="1">
      <c r="A157" s="30"/>
      <c r="B157" s="31"/>
      <c r="C157" s="197" t="s">
        <v>273</v>
      </c>
      <c r="D157" s="197" t="s">
        <v>201</v>
      </c>
      <c r="E157" s="198" t="s">
        <v>3140</v>
      </c>
      <c r="F157" s="199" t="s">
        <v>3130</v>
      </c>
      <c r="G157" s="200" t="s">
        <v>2057</v>
      </c>
      <c r="H157" s="201">
        <v>1</v>
      </c>
      <c r="I157" s="2"/>
      <c r="J157" s="202">
        <f t="shared" si="10"/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 t="shared" si="11"/>
        <v>0</v>
      </c>
      <c r="Q157" s="205">
        <v>0</v>
      </c>
      <c r="R157" s="205">
        <f t="shared" si="12"/>
        <v>0</v>
      </c>
      <c r="S157" s="205">
        <v>0</v>
      </c>
      <c r="T157" s="206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 t="shared" si="14"/>
        <v>0</v>
      </c>
      <c r="BF157" s="208">
        <f t="shared" si="15"/>
        <v>0</v>
      </c>
      <c r="BG157" s="208">
        <f t="shared" si="16"/>
        <v>0</v>
      </c>
      <c r="BH157" s="208">
        <f t="shared" si="17"/>
        <v>0</v>
      </c>
      <c r="BI157" s="208">
        <f t="shared" si="18"/>
        <v>0</v>
      </c>
      <c r="BJ157" s="13" t="s">
        <v>84</v>
      </c>
      <c r="BK157" s="208">
        <f t="shared" si="19"/>
        <v>0</v>
      </c>
      <c r="BL157" s="13" t="s">
        <v>650</v>
      </c>
      <c r="BM157" s="207" t="s">
        <v>3141</v>
      </c>
    </row>
    <row r="158" spans="1:65" s="36" customFormat="1" ht="21.75" customHeight="1">
      <c r="A158" s="30"/>
      <c r="B158" s="31"/>
      <c r="C158" s="241" t="s">
        <v>279</v>
      </c>
      <c r="D158" s="241" t="s">
        <v>297</v>
      </c>
      <c r="E158" s="242" t="s">
        <v>3142</v>
      </c>
      <c r="F158" s="243" t="s">
        <v>3136</v>
      </c>
      <c r="G158" s="244" t="s">
        <v>2057</v>
      </c>
      <c r="H158" s="245">
        <v>1</v>
      </c>
      <c r="I158" s="3"/>
      <c r="J158" s="246">
        <f t="shared" si="10"/>
        <v>0</v>
      </c>
      <c r="K158" s="243" t="s">
        <v>1</v>
      </c>
      <c r="L158" s="247"/>
      <c r="M158" s="248" t="s">
        <v>1</v>
      </c>
      <c r="N158" s="249" t="s">
        <v>41</v>
      </c>
      <c r="O158" s="78"/>
      <c r="P158" s="205">
        <f t="shared" si="11"/>
        <v>0</v>
      </c>
      <c r="Q158" s="205">
        <v>0</v>
      </c>
      <c r="R158" s="205">
        <f t="shared" si="12"/>
        <v>0</v>
      </c>
      <c r="S158" s="205">
        <v>0</v>
      </c>
      <c r="T158" s="206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207" t="s">
        <v>1054</v>
      </c>
      <c r="AT158" s="207" t="s">
        <v>297</v>
      </c>
      <c r="AU158" s="207" t="s">
        <v>84</v>
      </c>
      <c r="AY158" s="13" t="s">
        <v>199</v>
      </c>
      <c r="BE158" s="208">
        <f t="shared" si="14"/>
        <v>0</v>
      </c>
      <c r="BF158" s="208">
        <f t="shared" si="15"/>
        <v>0</v>
      </c>
      <c r="BG158" s="208">
        <f t="shared" si="16"/>
        <v>0</v>
      </c>
      <c r="BH158" s="208">
        <f t="shared" si="17"/>
        <v>0</v>
      </c>
      <c r="BI158" s="208">
        <f t="shared" si="18"/>
        <v>0</v>
      </c>
      <c r="BJ158" s="13" t="s">
        <v>84</v>
      </c>
      <c r="BK158" s="208">
        <f t="shared" si="19"/>
        <v>0</v>
      </c>
      <c r="BL158" s="13" t="s">
        <v>1054</v>
      </c>
      <c r="BM158" s="207" t="s">
        <v>3143</v>
      </c>
    </row>
    <row r="159" spans="1:65" s="36" customFormat="1" ht="16.5" customHeight="1">
      <c r="A159" s="30"/>
      <c r="B159" s="31"/>
      <c r="C159" s="197" t="s">
        <v>302</v>
      </c>
      <c r="D159" s="197" t="s">
        <v>201</v>
      </c>
      <c r="E159" s="198" t="s">
        <v>3144</v>
      </c>
      <c r="F159" s="199" t="s">
        <v>3145</v>
      </c>
      <c r="G159" s="200" t="s">
        <v>2057</v>
      </c>
      <c r="H159" s="201">
        <v>1</v>
      </c>
      <c r="I159" s="2"/>
      <c r="J159" s="202">
        <f t="shared" si="10"/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 t="shared" si="11"/>
        <v>0</v>
      </c>
      <c r="Q159" s="205">
        <v>0</v>
      </c>
      <c r="R159" s="205">
        <f t="shared" si="12"/>
        <v>0</v>
      </c>
      <c r="S159" s="205">
        <v>0</v>
      </c>
      <c r="T159" s="206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 t="shared" si="14"/>
        <v>0</v>
      </c>
      <c r="BF159" s="208">
        <f t="shared" si="15"/>
        <v>0</v>
      </c>
      <c r="BG159" s="208">
        <f t="shared" si="16"/>
        <v>0</v>
      </c>
      <c r="BH159" s="208">
        <f t="shared" si="17"/>
        <v>0</v>
      </c>
      <c r="BI159" s="208">
        <f t="shared" si="18"/>
        <v>0</v>
      </c>
      <c r="BJ159" s="13" t="s">
        <v>84</v>
      </c>
      <c r="BK159" s="208">
        <f t="shared" si="19"/>
        <v>0</v>
      </c>
      <c r="BL159" s="13" t="s">
        <v>650</v>
      </c>
      <c r="BM159" s="207" t="s">
        <v>3146</v>
      </c>
    </row>
    <row r="160" spans="1:65" s="36" customFormat="1" ht="55.5" customHeight="1">
      <c r="A160" s="30"/>
      <c r="B160" s="31"/>
      <c r="C160" s="241" t="s">
        <v>307</v>
      </c>
      <c r="D160" s="241" t="s">
        <v>297</v>
      </c>
      <c r="E160" s="242" t="s">
        <v>2059</v>
      </c>
      <c r="F160" s="243" t="s">
        <v>3147</v>
      </c>
      <c r="G160" s="244" t="s">
        <v>3148</v>
      </c>
      <c r="H160" s="245">
        <v>26.4</v>
      </c>
      <c r="I160" s="3"/>
      <c r="J160" s="246">
        <f t="shared" si="10"/>
        <v>0</v>
      </c>
      <c r="K160" s="243" t="s">
        <v>1</v>
      </c>
      <c r="L160" s="247"/>
      <c r="M160" s="248" t="s">
        <v>1</v>
      </c>
      <c r="N160" s="249" t="s">
        <v>41</v>
      </c>
      <c r="O160" s="78"/>
      <c r="P160" s="205">
        <f t="shared" si="11"/>
        <v>0</v>
      </c>
      <c r="Q160" s="205">
        <v>0</v>
      </c>
      <c r="R160" s="205">
        <f t="shared" si="12"/>
        <v>0</v>
      </c>
      <c r="S160" s="205">
        <v>0</v>
      </c>
      <c r="T160" s="206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1054</v>
      </c>
      <c r="AT160" s="207" t="s">
        <v>297</v>
      </c>
      <c r="AU160" s="207" t="s">
        <v>84</v>
      </c>
      <c r="AY160" s="13" t="s">
        <v>199</v>
      </c>
      <c r="BE160" s="208">
        <f t="shared" si="14"/>
        <v>0</v>
      </c>
      <c r="BF160" s="208">
        <f t="shared" si="15"/>
        <v>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3" t="s">
        <v>84</v>
      </c>
      <c r="BK160" s="208">
        <f t="shared" si="19"/>
        <v>0</v>
      </c>
      <c r="BL160" s="13" t="s">
        <v>1054</v>
      </c>
      <c r="BM160" s="207" t="s">
        <v>3149</v>
      </c>
    </row>
    <row r="161" spans="1:65" s="36" customFormat="1" ht="37.9" customHeight="1">
      <c r="A161" s="30"/>
      <c r="B161" s="31"/>
      <c r="C161" s="197" t="s">
        <v>372</v>
      </c>
      <c r="D161" s="197" t="s">
        <v>201</v>
      </c>
      <c r="E161" s="198" t="s">
        <v>3150</v>
      </c>
      <c r="F161" s="199" t="s">
        <v>3151</v>
      </c>
      <c r="G161" s="200" t="s">
        <v>2057</v>
      </c>
      <c r="H161" s="201">
        <v>1</v>
      </c>
      <c r="I161" s="2"/>
      <c r="J161" s="202">
        <f t="shared" si="10"/>
        <v>0</v>
      </c>
      <c r="K161" s="199" t="s">
        <v>1</v>
      </c>
      <c r="L161" s="31"/>
      <c r="M161" s="203" t="s">
        <v>1</v>
      </c>
      <c r="N161" s="204" t="s">
        <v>41</v>
      </c>
      <c r="O161" s="78"/>
      <c r="P161" s="205">
        <f t="shared" si="11"/>
        <v>0</v>
      </c>
      <c r="Q161" s="205">
        <v>0</v>
      </c>
      <c r="R161" s="205">
        <f t="shared" si="12"/>
        <v>0</v>
      </c>
      <c r="S161" s="205">
        <v>0</v>
      </c>
      <c r="T161" s="206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650</v>
      </c>
      <c r="AT161" s="207" t="s">
        <v>201</v>
      </c>
      <c r="AU161" s="207" t="s">
        <v>84</v>
      </c>
      <c r="AY161" s="13" t="s">
        <v>199</v>
      </c>
      <c r="BE161" s="208">
        <f t="shared" si="14"/>
        <v>0</v>
      </c>
      <c r="BF161" s="208">
        <f t="shared" si="15"/>
        <v>0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3" t="s">
        <v>84</v>
      </c>
      <c r="BK161" s="208">
        <f t="shared" si="19"/>
        <v>0</v>
      </c>
      <c r="BL161" s="13" t="s">
        <v>650</v>
      </c>
      <c r="BM161" s="207" t="s">
        <v>3152</v>
      </c>
    </row>
    <row r="162" spans="1:65" s="36" customFormat="1" ht="44.25" customHeight="1">
      <c r="A162" s="30"/>
      <c r="B162" s="31"/>
      <c r="C162" s="241" t="s">
        <v>377</v>
      </c>
      <c r="D162" s="241" t="s">
        <v>297</v>
      </c>
      <c r="E162" s="242" t="s">
        <v>2667</v>
      </c>
      <c r="F162" s="243" t="s">
        <v>3153</v>
      </c>
      <c r="G162" s="244" t="s">
        <v>2057</v>
      </c>
      <c r="H162" s="245">
        <v>1</v>
      </c>
      <c r="I162" s="3"/>
      <c r="J162" s="246">
        <f t="shared" si="10"/>
        <v>0</v>
      </c>
      <c r="K162" s="243" t="s">
        <v>1</v>
      </c>
      <c r="L162" s="247"/>
      <c r="M162" s="248" t="s">
        <v>1</v>
      </c>
      <c r="N162" s="249" t="s">
        <v>41</v>
      </c>
      <c r="O162" s="78"/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6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7" t="s">
        <v>1054</v>
      </c>
      <c r="AT162" s="207" t="s">
        <v>297</v>
      </c>
      <c r="AU162" s="207" t="s">
        <v>84</v>
      </c>
      <c r="AY162" s="13" t="s">
        <v>199</v>
      </c>
      <c r="BE162" s="208">
        <f t="shared" si="14"/>
        <v>0</v>
      </c>
      <c r="BF162" s="208">
        <f t="shared" si="15"/>
        <v>0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3" t="s">
        <v>84</v>
      </c>
      <c r="BK162" s="208">
        <f t="shared" si="19"/>
        <v>0</v>
      </c>
      <c r="BL162" s="13" t="s">
        <v>1054</v>
      </c>
      <c r="BM162" s="207" t="s">
        <v>3154</v>
      </c>
    </row>
    <row r="163" spans="1:65" s="36" customFormat="1" ht="44.25" customHeight="1">
      <c r="A163" s="30"/>
      <c r="B163" s="31"/>
      <c r="C163" s="197" t="s">
        <v>7</v>
      </c>
      <c r="D163" s="197" t="s">
        <v>201</v>
      </c>
      <c r="E163" s="198" t="s">
        <v>3155</v>
      </c>
      <c r="F163" s="199" t="s">
        <v>3153</v>
      </c>
      <c r="G163" s="200" t="s">
        <v>2057</v>
      </c>
      <c r="H163" s="201">
        <v>1</v>
      </c>
      <c r="I163" s="2"/>
      <c r="J163" s="202">
        <f t="shared" si="10"/>
        <v>0</v>
      </c>
      <c r="K163" s="199" t="s">
        <v>1</v>
      </c>
      <c r="L163" s="31"/>
      <c r="M163" s="203" t="s">
        <v>1</v>
      </c>
      <c r="N163" s="204" t="s">
        <v>41</v>
      </c>
      <c r="O163" s="78"/>
      <c r="P163" s="205">
        <f t="shared" si="11"/>
        <v>0</v>
      </c>
      <c r="Q163" s="205">
        <v>0</v>
      </c>
      <c r="R163" s="205">
        <f t="shared" si="12"/>
        <v>0</v>
      </c>
      <c r="S163" s="205">
        <v>0</v>
      </c>
      <c r="T163" s="206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7" t="s">
        <v>650</v>
      </c>
      <c r="AT163" s="207" t="s">
        <v>201</v>
      </c>
      <c r="AU163" s="207" t="s">
        <v>84</v>
      </c>
      <c r="AY163" s="13" t="s">
        <v>199</v>
      </c>
      <c r="BE163" s="208">
        <f t="shared" si="14"/>
        <v>0</v>
      </c>
      <c r="BF163" s="208">
        <f t="shared" si="15"/>
        <v>0</v>
      </c>
      <c r="BG163" s="208">
        <f t="shared" si="16"/>
        <v>0</v>
      </c>
      <c r="BH163" s="208">
        <f t="shared" si="17"/>
        <v>0</v>
      </c>
      <c r="BI163" s="208">
        <f t="shared" si="18"/>
        <v>0</v>
      </c>
      <c r="BJ163" s="13" t="s">
        <v>84</v>
      </c>
      <c r="BK163" s="208">
        <f t="shared" si="19"/>
        <v>0</v>
      </c>
      <c r="BL163" s="13" t="s">
        <v>650</v>
      </c>
      <c r="BM163" s="207" t="s">
        <v>3156</v>
      </c>
    </row>
    <row r="164" spans="1:65" s="36" customFormat="1" ht="37.9" customHeight="1">
      <c r="A164" s="30"/>
      <c r="B164" s="31"/>
      <c r="C164" s="241" t="s">
        <v>407</v>
      </c>
      <c r="D164" s="241" t="s">
        <v>297</v>
      </c>
      <c r="E164" s="242" t="s">
        <v>3157</v>
      </c>
      <c r="F164" s="243" t="s">
        <v>3158</v>
      </c>
      <c r="G164" s="244" t="s">
        <v>2057</v>
      </c>
      <c r="H164" s="245">
        <v>3</v>
      </c>
      <c r="I164" s="3"/>
      <c r="J164" s="246">
        <f t="shared" si="10"/>
        <v>0</v>
      </c>
      <c r="K164" s="243" t="s">
        <v>1</v>
      </c>
      <c r="L164" s="247"/>
      <c r="M164" s="248" t="s">
        <v>1</v>
      </c>
      <c r="N164" s="249" t="s">
        <v>41</v>
      </c>
      <c r="O164" s="78"/>
      <c r="P164" s="205">
        <f t="shared" si="11"/>
        <v>0</v>
      </c>
      <c r="Q164" s="205">
        <v>0</v>
      </c>
      <c r="R164" s="205">
        <f t="shared" si="12"/>
        <v>0</v>
      </c>
      <c r="S164" s="205">
        <v>0</v>
      </c>
      <c r="T164" s="206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207" t="s">
        <v>1054</v>
      </c>
      <c r="AT164" s="207" t="s">
        <v>297</v>
      </c>
      <c r="AU164" s="207" t="s">
        <v>84</v>
      </c>
      <c r="AY164" s="13" t="s">
        <v>199</v>
      </c>
      <c r="BE164" s="208">
        <f t="shared" si="14"/>
        <v>0</v>
      </c>
      <c r="BF164" s="208">
        <f t="shared" si="15"/>
        <v>0</v>
      </c>
      <c r="BG164" s="208">
        <f t="shared" si="16"/>
        <v>0</v>
      </c>
      <c r="BH164" s="208">
        <f t="shared" si="17"/>
        <v>0</v>
      </c>
      <c r="BI164" s="208">
        <f t="shared" si="18"/>
        <v>0</v>
      </c>
      <c r="BJ164" s="13" t="s">
        <v>84</v>
      </c>
      <c r="BK164" s="208">
        <f t="shared" si="19"/>
        <v>0</v>
      </c>
      <c r="BL164" s="13" t="s">
        <v>1054</v>
      </c>
      <c r="BM164" s="207" t="s">
        <v>3159</v>
      </c>
    </row>
    <row r="165" spans="1:65" s="36" customFormat="1" ht="37.9" customHeight="1">
      <c r="A165" s="30"/>
      <c r="B165" s="31"/>
      <c r="C165" s="197" t="s">
        <v>411</v>
      </c>
      <c r="D165" s="197" t="s">
        <v>201</v>
      </c>
      <c r="E165" s="198" t="s">
        <v>3160</v>
      </c>
      <c r="F165" s="199" t="s">
        <v>3158</v>
      </c>
      <c r="G165" s="200" t="s">
        <v>2057</v>
      </c>
      <c r="H165" s="201">
        <v>3</v>
      </c>
      <c r="I165" s="2"/>
      <c r="J165" s="202">
        <f t="shared" si="10"/>
        <v>0</v>
      </c>
      <c r="K165" s="199" t="s">
        <v>1</v>
      </c>
      <c r="L165" s="31"/>
      <c r="M165" s="203" t="s">
        <v>1</v>
      </c>
      <c r="N165" s="204" t="s">
        <v>41</v>
      </c>
      <c r="O165" s="78"/>
      <c r="P165" s="205">
        <f t="shared" si="11"/>
        <v>0</v>
      </c>
      <c r="Q165" s="205">
        <v>0</v>
      </c>
      <c r="R165" s="205">
        <f t="shared" si="12"/>
        <v>0</v>
      </c>
      <c r="S165" s="205">
        <v>0</v>
      </c>
      <c r="T165" s="206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7" t="s">
        <v>650</v>
      </c>
      <c r="AT165" s="207" t="s">
        <v>201</v>
      </c>
      <c r="AU165" s="207" t="s">
        <v>84</v>
      </c>
      <c r="AY165" s="13" t="s">
        <v>199</v>
      </c>
      <c r="BE165" s="208">
        <f t="shared" si="14"/>
        <v>0</v>
      </c>
      <c r="BF165" s="208">
        <f t="shared" si="15"/>
        <v>0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3" t="s">
        <v>84</v>
      </c>
      <c r="BK165" s="208">
        <f t="shared" si="19"/>
        <v>0</v>
      </c>
      <c r="BL165" s="13" t="s">
        <v>650</v>
      </c>
      <c r="BM165" s="207" t="s">
        <v>3161</v>
      </c>
    </row>
    <row r="166" spans="1:65" s="36" customFormat="1" ht="37.9" customHeight="1">
      <c r="A166" s="30"/>
      <c r="B166" s="31"/>
      <c r="C166" s="241" t="s">
        <v>418</v>
      </c>
      <c r="D166" s="241" t="s">
        <v>297</v>
      </c>
      <c r="E166" s="242" t="s">
        <v>3162</v>
      </c>
      <c r="F166" s="243" t="s">
        <v>3163</v>
      </c>
      <c r="G166" s="244" t="s">
        <v>2057</v>
      </c>
      <c r="H166" s="245">
        <v>1</v>
      </c>
      <c r="I166" s="3"/>
      <c r="J166" s="246">
        <f t="shared" si="10"/>
        <v>0</v>
      </c>
      <c r="K166" s="243" t="s">
        <v>1</v>
      </c>
      <c r="L166" s="247"/>
      <c r="M166" s="248" t="s">
        <v>1</v>
      </c>
      <c r="N166" s="249" t="s">
        <v>41</v>
      </c>
      <c r="O166" s="78"/>
      <c r="P166" s="205">
        <f t="shared" si="11"/>
        <v>0</v>
      </c>
      <c r="Q166" s="205">
        <v>0</v>
      </c>
      <c r="R166" s="205">
        <f t="shared" si="12"/>
        <v>0</v>
      </c>
      <c r="S166" s="205">
        <v>0</v>
      </c>
      <c r="T166" s="206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207" t="s">
        <v>1054</v>
      </c>
      <c r="AT166" s="207" t="s">
        <v>297</v>
      </c>
      <c r="AU166" s="207" t="s">
        <v>84</v>
      </c>
      <c r="AY166" s="13" t="s">
        <v>199</v>
      </c>
      <c r="BE166" s="208">
        <f t="shared" si="14"/>
        <v>0</v>
      </c>
      <c r="BF166" s="208">
        <f t="shared" si="15"/>
        <v>0</v>
      </c>
      <c r="BG166" s="208">
        <f t="shared" si="16"/>
        <v>0</v>
      </c>
      <c r="BH166" s="208">
        <f t="shared" si="17"/>
        <v>0</v>
      </c>
      <c r="BI166" s="208">
        <f t="shared" si="18"/>
        <v>0</v>
      </c>
      <c r="BJ166" s="13" t="s">
        <v>84</v>
      </c>
      <c r="BK166" s="208">
        <f t="shared" si="19"/>
        <v>0</v>
      </c>
      <c r="BL166" s="13" t="s">
        <v>1054</v>
      </c>
      <c r="BM166" s="207" t="s">
        <v>3164</v>
      </c>
    </row>
    <row r="167" spans="1:65" s="36" customFormat="1" ht="37.9" customHeight="1">
      <c r="A167" s="30"/>
      <c r="B167" s="31"/>
      <c r="C167" s="197" t="s">
        <v>422</v>
      </c>
      <c r="D167" s="197" t="s">
        <v>201</v>
      </c>
      <c r="E167" s="198" t="s">
        <v>3165</v>
      </c>
      <c r="F167" s="199" t="s">
        <v>3163</v>
      </c>
      <c r="G167" s="200" t="s">
        <v>2057</v>
      </c>
      <c r="H167" s="201">
        <v>1</v>
      </c>
      <c r="I167" s="2"/>
      <c r="J167" s="202">
        <f t="shared" si="10"/>
        <v>0</v>
      </c>
      <c r="K167" s="199" t="s">
        <v>1</v>
      </c>
      <c r="L167" s="31"/>
      <c r="M167" s="203" t="s">
        <v>1</v>
      </c>
      <c r="N167" s="204" t="s">
        <v>41</v>
      </c>
      <c r="O167" s="78"/>
      <c r="P167" s="205">
        <f t="shared" si="11"/>
        <v>0</v>
      </c>
      <c r="Q167" s="205">
        <v>0</v>
      </c>
      <c r="R167" s="205">
        <f t="shared" si="12"/>
        <v>0</v>
      </c>
      <c r="S167" s="205">
        <v>0</v>
      </c>
      <c r="T167" s="206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7" t="s">
        <v>650</v>
      </c>
      <c r="AT167" s="207" t="s">
        <v>201</v>
      </c>
      <c r="AU167" s="207" t="s">
        <v>84</v>
      </c>
      <c r="AY167" s="13" t="s">
        <v>199</v>
      </c>
      <c r="BE167" s="208">
        <f t="shared" si="14"/>
        <v>0</v>
      </c>
      <c r="BF167" s="208">
        <f t="shared" si="15"/>
        <v>0</v>
      </c>
      <c r="BG167" s="208">
        <f t="shared" si="16"/>
        <v>0</v>
      </c>
      <c r="BH167" s="208">
        <f t="shared" si="17"/>
        <v>0</v>
      </c>
      <c r="BI167" s="208">
        <f t="shared" si="18"/>
        <v>0</v>
      </c>
      <c r="BJ167" s="13" t="s">
        <v>84</v>
      </c>
      <c r="BK167" s="208">
        <f t="shared" si="19"/>
        <v>0</v>
      </c>
      <c r="BL167" s="13" t="s">
        <v>650</v>
      </c>
      <c r="BM167" s="207" t="s">
        <v>3166</v>
      </c>
    </row>
    <row r="168" spans="1:65" s="36" customFormat="1" ht="55.5" customHeight="1">
      <c r="A168" s="30"/>
      <c r="B168" s="31"/>
      <c r="C168" s="241" t="s">
        <v>426</v>
      </c>
      <c r="D168" s="241" t="s">
        <v>297</v>
      </c>
      <c r="E168" s="242" t="s">
        <v>2676</v>
      </c>
      <c r="F168" s="243" t="s">
        <v>3167</v>
      </c>
      <c r="G168" s="244" t="s">
        <v>2057</v>
      </c>
      <c r="H168" s="245">
        <v>8</v>
      </c>
      <c r="I168" s="3"/>
      <c r="J168" s="246">
        <f t="shared" si="10"/>
        <v>0</v>
      </c>
      <c r="K168" s="243" t="s">
        <v>1</v>
      </c>
      <c r="L168" s="247"/>
      <c r="M168" s="248" t="s">
        <v>1</v>
      </c>
      <c r="N168" s="249" t="s">
        <v>41</v>
      </c>
      <c r="O168" s="78"/>
      <c r="P168" s="205">
        <f t="shared" si="11"/>
        <v>0</v>
      </c>
      <c r="Q168" s="205">
        <v>0</v>
      </c>
      <c r="R168" s="205">
        <f t="shared" si="12"/>
        <v>0</v>
      </c>
      <c r="S168" s="205">
        <v>0</v>
      </c>
      <c r="T168" s="206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07" t="s">
        <v>1054</v>
      </c>
      <c r="AT168" s="207" t="s">
        <v>297</v>
      </c>
      <c r="AU168" s="207" t="s">
        <v>84</v>
      </c>
      <c r="AY168" s="13" t="s">
        <v>199</v>
      </c>
      <c r="BE168" s="208">
        <f t="shared" si="14"/>
        <v>0</v>
      </c>
      <c r="BF168" s="208">
        <f t="shared" si="15"/>
        <v>0</v>
      </c>
      <c r="BG168" s="208">
        <f t="shared" si="16"/>
        <v>0</v>
      </c>
      <c r="BH168" s="208">
        <f t="shared" si="17"/>
        <v>0</v>
      </c>
      <c r="BI168" s="208">
        <f t="shared" si="18"/>
        <v>0</v>
      </c>
      <c r="BJ168" s="13" t="s">
        <v>84</v>
      </c>
      <c r="BK168" s="208">
        <f t="shared" si="19"/>
        <v>0</v>
      </c>
      <c r="BL168" s="13" t="s">
        <v>1054</v>
      </c>
      <c r="BM168" s="207" t="s">
        <v>3168</v>
      </c>
    </row>
    <row r="169" spans="1:65" s="36" customFormat="1" ht="55.5" customHeight="1">
      <c r="A169" s="30"/>
      <c r="B169" s="31"/>
      <c r="C169" s="197" t="s">
        <v>431</v>
      </c>
      <c r="D169" s="197" t="s">
        <v>201</v>
      </c>
      <c r="E169" s="198" t="s">
        <v>3169</v>
      </c>
      <c r="F169" s="199" t="s">
        <v>3167</v>
      </c>
      <c r="G169" s="200" t="s">
        <v>2057</v>
      </c>
      <c r="H169" s="201">
        <v>8</v>
      </c>
      <c r="I169" s="2"/>
      <c r="J169" s="202">
        <f t="shared" si="10"/>
        <v>0</v>
      </c>
      <c r="K169" s="199" t="s">
        <v>1</v>
      </c>
      <c r="L169" s="31"/>
      <c r="M169" s="203" t="s">
        <v>1</v>
      </c>
      <c r="N169" s="204" t="s">
        <v>41</v>
      </c>
      <c r="O169" s="78"/>
      <c r="P169" s="205">
        <f t="shared" si="11"/>
        <v>0</v>
      </c>
      <c r="Q169" s="205">
        <v>0</v>
      </c>
      <c r="R169" s="205">
        <f t="shared" si="12"/>
        <v>0</v>
      </c>
      <c r="S169" s="205">
        <v>0</v>
      </c>
      <c r="T169" s="206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650</v>
      </c>
      <c r="AT169" s="207" t="s">
        <v>201</v>
      </c>
      <c r="AU169" s="207" t="s">
        <v>84</v>
      </c>
      <c r="AY169" s="13" t="s">
        <v>199</v>
      </c>
      <c r="BE169" s="208">
        <f t="shared" si="14"/>
        <v>0</v>
      </c>
      <c r="BF169" s="208">
        <f t="shared" si="15"/>
        <v>0</v>
      </c>
      <c r="BG169" s="208">
        <f t="shared" si="16"/>
        <v>0</v>
      </c>
      <c r="BH169" s="208">
        <f t="shared" si="17"/>
        <v>0</v>
      </c>
      <c r="BI169" s="208">
        <f t="shared" si="18"/>
        <v>0</v>
      </c>
      <c r="BJ169" s="13" t="s">
        <v>84</v>
      </c>
      <c r="BK169" s="208">
        <f t="shared" si="19"/>
        <v>0</v>
      </c>
      <c r="BL169" s="13" t="s">
        <v>650</v>
      </c>
      <c r="BM169" s="207" t="s">
        <v>3170</v>
      </c>
    </row>
    <row r="170" spans="1:65" s="36" customFormat="1" ht="55.5" customHeight="1">
      <c r="A170" s="30"/>
      <c r="B170" s="31"/>
      <c r="C170" s="241" t="s">
        <v>435</v>
      </c>
      <c r="D170" s="241" t="s">
        <v>297</v>
      </c>
      <c r="E170" s="242" t="s">
        <v>2679</v>
      </c>
      <c r="F170" s="243" t="s">
        <v>3171</v>
      </c>
      <c r="G170" s="244" t="s">
        <v>2057</v>
      </c>
      <c r="H170" s="245">
        <v>8</v>
      </c>
      <c r="I170" s="3"/>
      <c r="J170" s="246">
        <f t="shared" si="10"/>
        <v>0</v>
      </c>
      <c r="K170" s="243" t="s">
        <v>1</v>
      </c>
      <c r="L170" s="247"/>
      <c r="M170" s="248" t="s">
        <v>1</v>
      </c>
      <c r="N170" s="249" t="s">
        <v>41</v>
      </c>
      <c r="O170" s="78"/>
      <c r="P170" s="205">
        <f t="shared" si="11"/>
        <v>0</v>
      </c>
      <c r="Q170" s="205">
        <v>0</v>
      </c>
      <c r="R170" s="205">
        <f t="shared" si="12"/>
        <v>0</v>
      </c>
      <c r="S170" s="205">
        <v>0</v>
      </c>
      <c r="T170" s="206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207" t="s">
        <v>1054</v>
      </c>
      <c r="AT170" s="207" t="s">
        <v>297</v>
      </c>
      <c r="AU170" s="207" t="s">
        <v>84</v>
      </c>
      <c r="AY170" s="13" t="s">
        <v>199</v>
      </c>
      <c r="BE170" s="208">
        <f t="shared" si="14"/>
        <v>0</v>
      </c>
      <c r="BF170" s="208">
        <f t="shared" si="15"/>
        <v>0</v>
      </c>
      <c r="BG170" s="208">
        <f t="shared" si="16"/>
        <v>0</v>
      </c>
      <c r="BH170" s="208">
        <f t="shared" si="17"/>
        <v>0</v>
      </c>
      <c r="BI170" s="208">
        <f t="shared" si="18"/>
        <v>0</v>
      </c>
      <c r="BJ170" s="13" t="s">
        <v>84</v>
      </c>
      <c r="BK170" s="208">
        <f t="shared" si="19"/>
        <v>0</v>
      </c>
      <c r="BL170" s="13" t="s">
        <v>1054</v>
      </c>
      <c r="BM170" s="207" t="s">
        <v>3172</v>
      </c>
    </row>
    <row r="171" spans="1:65" s="36" customFormat="1" ht="55.5" customHeight="1">
      <c r="A171" s="30"/>
      <c r="B171" s="31"/>
      <c r="C171" s="197" t="s">
        <v>440</v>
      </c>
      <c r="D171" s="197" t="s">
        <v>201</v>
      </c>
      <c r="E171" s="198" t="s">
        <v>3173</v>
      </c>
      <c r="F171" s="199" t="s">
        <v>3171</v>
      </c>
      <c r="G171" s="200" t="s">
        <v>2057</v>
      </c>
      <c r="H171" s="201">
        <v>8</v>
      </c>
      <c r="I171" s="2"/>
      <c r="J171" s="202">
        <f t="shared" si="10"/>
        <v>0</v>
      </c>
      <c r="K171" s="199" t="s">
        <v>1</v>
      </c>
      <c r="L171" s="31"/>
      <c r="M171" s="203" t="s">
        <v>1</v>
      </c>
      <c r="N171" s="204" t="s">
        <v>41</v>
      </c>
      <c r="O171" s="78"/>
      <c r="P171" s="205">
        <f t="shared" si="11"/>
        <v>0</v>
      </c>
      <c r="Q171" s="205">
        <v>0</v>
      </c>
      <c r="R171" s="205">
        <f t="shared" si="12"/>
        <v>0</v>
      </c>
      <c r="S171" s="205">
        <v>0</v>
      </c>
      <c r="T171" s="206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7" t="s">
        <v>650</v>
      </c>
      <c r="AT171" s="207" t="s">
        <v>201</v>
      </c>
      <c r="AU171" s="207" t="s">
        <v>84</v>
      </c>
      <c r="AY171" s="13" t="s">
        <v>199</v>
      </c>
      <c r="BE171" s="208">
        <f t="shared" si="14"/>
        <v>0</v>
      </c>
      <c r="BF171" s="208">
        <f t="shared" si="15"/>
        <v>0</v>
      </c>
      <c r="BG171" s="208">
        <f t="shared" si="16"/>
        <v>0</v>
      </c>
      <c r="BH171" s="208">
        <f t="shared" si="17"/>
        <v>0</v>
      </c>
      <c r="BI171" s="208">
        <f t="shared" si="18"/>
        <v>0</v>
      </c>
      <c r="BJ171" s="13" t="s">
        <v>84</v>
      </c>
      <c r="BK171" s="208">
        <f t="shared" si="19"/>
        <v>0</v>
      </c>
      <c r="BL171" s="13" t="s">
        <v>650</v>
      </c>
      <c r="BM171" s="207" t="s">
        <v>3174</v>
      </c>
    </row>
    <row r="172" spans="1:65" s="36" customFormat="1" ht="55.5" customHeight="1">
      <c r="A172" s="30"/>
      <c r="B172" s="31"/>
      <c r="C172" s="241" t="s">
        <v>446</v>
      </c>
      <c r="D172" s="241" t="s">
        <v>297</v>
      </c>
      <c r="E172" s="242" t="s">
        <v>2945</v>
      </c>
      <c r="F172" s="243" t="s">
        <v>3175</v>
      </c>
      <c r="G172" s="244" t="s">
        <v>2057</v>
      </c>
      <c r="H172" s="245">
        <v>3</v>
      </c>
      <c r="I172" s="3"/>
      <c r="J172" s="246">
        <f t="shared" si="10"/>
        <v>0</v>
      </c>
      <c r="K172" s="243" t="s">
        <v>1</v>
      </c>
      <c r="L172" s="247"/>
      <c r="M172" s="248" t="s">
        <v>1</v>
      </c>
      <c r="N172" s="249" t="s">
        <v>41</v>
      </c>
      <c r="O172" s="78"/>
      <c r="P172" s="205">
        <f t="shared" si="11"/>
        <v>0</v>
      </c>
      <c r="Q172" s="205">
        <v>0</v>
      </c>
      <c r="R172" s="205">
        <f t="shared" si="12"/>
        <v>0</v>
      </c>
      <c r="S172" s="205">
        <v>0</v>
      </c>
      <c r="T172" s="206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207" t="s">
        <v>1054</v>
      </c>
      <c r="AT172" s="207" t="s">
        <v>297</v>
      </c>
      <c r="AU172" s="207" t="s">
        <v>84</v>
      </c>
      <c r="AY172" s="13" t="s">
        <v>199</v>
      </c>
      <c r="BE172" s="208">
        <f t="shared" si="14"/>
        <v>0</v>
      </c>
      <c r="BF172" s="208">
        <f t="shared" si="15"/>
        <v>0</v>
      </c>
      <c r="BG172" s="208">
        <f t="shared" si="16"/>
        <v>0</v>
      </c>
      <c r="BH172" s="208">
        <f t="shared" si="17"/>
        <v>0</v>
      </c>
      <c r="BI172" s="208">
        <f t="shared" si="18"/>
        <v>0</v>
      </c>
      <c r="BJ172" s="13" t="s">
        <v>84</v>
      </c>
      <c r="BK172" s="208">
        <f t="shared" si="19"/>
        <v>0</v>
      </c>
      <c r="BL172" s="13" t="s">
        <v>1054</v>
      </c>
      <c r="BM172" s="207" t="s">
        <v>3176</v>
      </c>
    </row>
    <row r="173" spans="1:65" s="36" customFormat="1" ht="55.5" customHeight="1">
      <c r="A173" s="30"/>
      <c r="B173" s="31"/>
      <c r="C173" s="197" t="s">
        <v>452</v>
      </c>
      <c r="D173" s="197" t="s">
        <v>201</v>
      </c>
      <c r="E173" s="198" t="s">
        <v>2945</v>
      </c>
      <c r="F173" s="199" t="s">
        <v>3175</v>
      </c>
      <c r="G173" s="200" t="s">
        <v>2057</v>
      </c>
      <c r="H173" s="201">
        <v>3</v>
      </c>
      <c r="I173" s="2"/>
      <c r="J173" s="202">
        <f t="shared" si="10"/>
        <v>0</v>
      </c>
      <c r="K173" s="199" t="s">
        <v>1</v>
      </c>
      <c r="L173" s="31"/>
      <c r="M173" s="203" t="s">
        <v>1</v>
      </c>
      <c r="N173" s="204" t="s">
        <v>41</v>
      </c>
      <c r="O173" s="78"/>
      <c r="P173" s="205">
        <f t="shared" si="11"/>
        <v>0</v>
      </c>
      <c r="Q173" s="205">
        <v>0</v>
      </c>
      <c r="R173" s="205">
        <f t="shared" si="12"/>
        <v>0</v>
      </c>
      <c r="S173" s="205">
        <v>0</v>
      </c>
      <c r="T173" s="206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07" t="s">
        <v>650</v>
      </c>
      <c r="AT173" s="207" t="s">
        <v>201</v>
      </c>
      <c r="AU173" s="207" t="s">
        <v>84</v>
      </c>
      <c r="AY173" s="13" t="s">
        <v>199</v>
      </c>
      <c r="BE173" s="208">
        <f t="shared" si="14"/>
        <v>0</v>
      </c>
      <c r="BF173" s="208">
        <f t="shared" si="15"/>
        <v>0</v>
      </c>
      <c r="BG173" s="208">
        <f t="shared" si="16"/>
        <v>0</v>
      </c>
      <c r="BH173" s="208">
        <f t="shared" si="17"/>
        <v>0</v>
      </c>
      <c r="BI173" s="208">
        <f t="shared" si="18"/>
        <v>0</v>
      </c>
      <c r="BJ173" s="13" t="s">
        <v>84</v>
      </c>
      <c r="BK173" s="208">
        <f t="shared" si="19"/>
        <v>0</v>
      </c>
      <c r="BL173" s="13" t="s">
        <v>650</v>
      </c>
      <c r="BM173" s="207" t="s">
        <v>3177</v>
      </c>
    </row>
    <row r="174" spans="1:65" s="36" customFormat="1" ht="55.5" customHeight="1">
      <c r="A174" s="30"/>
      <c r="B174" s="31"/>
      <c r="C174" s="241" t="s">
        <v>456</v>
      </c>
      <c r="D174" s="241" t="s">
        <v>297</v>
      </c>
      <c r="E174" s="242" t="s">
        <v>2922</v>
      </c>
      <c r="F174" s="243" t="s">
        <v>3067</v>
      </c>
      <c r="G174" s="244" t="s">
        <v>2057</v>
      </c>
      <c r="H174" s="245">
        <v>2</v>
      </c>
      <c r="I174" s="3"/>
      <c r="J174" s="246">
        <f t="shared" si="10"/>
        <v>0</v>
      </c>
      <c r="K174" s="243" t="s">
        <v>1</v>
      </c>
      <c r="L174" s="247"/>
      <c r="M174" s="248" t="s">
        <v>1</v>
      </c>
      <c r="N174" s="249" t="s">
        <v>41</v>
      </c>
      <c r="O174" s="78"/>
      <c r="P174" s="205">
        <f t="shared" si="11"/>
        <v>0</v>
      </c>
      <c r="Q174" s="205">
        <v>0</v>
      </c>
      <c r="R174" s="205">
        <f t="shared" si="12"/>
        <v>0</v>
      </c>
      <c r="S174" s="205">
        <v>0</v>
      </c>
      <c r="T174" s="206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07" t="s">
        <v>1054</v>
      </c>
      <c r="AT174" s="207" t="s">
        <v>297</v>
      </c>
      <c r="AU174" s="207" t="s">
        <v>84</v>
      </c>
      <c r="AY174" s="13" t="s">
        <v>199</v>
      </c>
      <c r="BE174" s="208">
        <f t="shared" si="14"/>
        <v>0</v>
      </c>
      <c r="BF174" s="208">
        <f t="shared" si="15"/>
        <v>0</v>
      </c>
      <c r="BG174" s="208">
        <f t="shared" si="16"/>
        <v>0</v>
      </c>
      <c r="BH174" s="208">
        <f t="shared" si="17"/>
        <v>0</v>
      </c>
      <c r="BI174" s="208">
        <f t="shared" si="18"/>
        <v>0</v>
      </c>
      <c r="BJ174" s="13" t="s">
        <v>84</v>
      </c>
      <c r="BK174" s="208">
        <f t="shared" si="19"/>
        <v>0</v>
      </c>
      <c r="BL174" s="13" t="s">
        <v>1054</v>
      </c>
      <c r="BM174" s="207" t="s">
        <v>3178</v>
      </c>
    </row>
    <row r="175" spans="1:65" s="36" customFormat="1" ht="24.2" customHeight="1">
      <c r="A175" s="30"/>
      <c r="B175" s="31"/>
      <c r="C175" s="197" t="s">
        <v>655</v>
      </c>
      <c r="D175" s="197" t="s">
        <v>201</v>
      </c>
      <c r="E175" s="198" t="s">
        <v>3179</v>
      </c>
      <c r="F175" s="199" t="s">
        <v>3180</v>
      </c>
      <c r="G175" s="200" t="s">
        <v>3148</v>
      </c>
      <c r="H175" s="201">
        <v>77</v>
      </c>
      <c r="I175" s="2"/>
      <c r="J175" s="202">
        <f t="shared" si="10"/>
        <v>0</v>
      </c>
      <c r="K175" s="199" t="s">
        <v>1</v>
      </c>
      <c r="L175" s="31"/>
      <c r="M175" s="203" t="s">
        <v>1</v>
      </c>
      <c r="N175" s="204" t="s">
        <v>41</v>
      </c>
      <c r="O175" s="78"/>
      <c r="P175" s="205">
        <f t="shared" si="11"/>
        <v>0</v>
      </c>
      <c r="Q175" s="205">
        <v>0</v>
      </c>
      <c r="R175" s="205">
        <f t="shared" si="12"/>
        <v>0</v>
      </c>
      <c r="S175" s="205">
        <v>0</v>
      </c>
      <c r="T175" s="206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207" t="s">
        <v>650</v>
      </c>
      <c r="AT175" s="207" t="s">
        <v>201</v>
      </c>
      <c r="AU175" s="207" t="s">
        <v>84</v>
      </c>
      <c r="AY175" s="13" t="s">
        <v>199</v>
      </c>
      <c r="BE175" s="208">
        <f t="shared" si="14"/>
        <v>0</v>
      </c>
      <c r="BF175" s="208">
        <f t="shared" si="15"/>
        <v>0</v>
      </c>
      <c r="BG175" s="208">
        <f t="shared" si="16"/>
        <v>0</v>
      </c>
      <c r="BH175" s="208">
        <f t="shared" si="17"/>
        <v>0</v>
      </c>
      <c r="BI175" s="208">
        <f t="shared" si="18"/>
        <v>0</v>
      </c>
      <c r="BJ175" s="13" t="s">
        <v>84</v>
      </c>
      <c r="BK175" s="208">
        <f t="shared" si="19"/>
        <v>0</v>
      </c>
      <c r="BL175" s="13" t="s">
        <v>650</v>
      </c>
      <c r="BM175" s="207" t="s">
        <v>3181</v>
      </c>
    </row>
    <row r="176" spans="1:65" s="36" customFormat="1" ht="24.2" customHeight="1">
      <c r="A176" s="30"/>
      <c r="B176" s="31"/>
      <c r="C176" s="241" t="s">
        <v>661</v>
      </c>
      <c r="D176" s="241" t="s">
        <v>297</v>
      </c>
      <c r="E176" s="242" t="s">
        <v>2073</v>
      </c>
      <c r="F176" s="243" t="s">
        <v>3182</v>
      </c>
      <c r="G176" s="244" t="s">
        <v>3148</v>
      </c>
      <c r="H176" s="245">
        <v>35</v>
      </c>
      <c r="I176" s="3"/>
      <c r="J176" s="246">
        <f t="shared" si="10"/>
        <v>0</v>
      </c>
      <c r="K176" s="243" t="s">
        <v>1</v>
      </c>
      <c r="L176" s="247"/>
      <c r="M176" s="248" t="s">
        <v>1</v>
      </c>
      <c r="N176" s="249" t="s">
        <v>41</v>
      </c>
      <c r="O176" s="78"/>
      <c r="P176" s="205">
        <f t="shared" si="11"/>
        <v>0</v>
      </c>
      <c r="Q176" s="205">
        <v>0</v>
      </c>
      <c r="R176" s="205">
        <f t="shared" si="12"/>
        <v>0</v>
      </c>
      <c r="S176" s="205">
        <v>0</v>
      </c>
      <c r="T176" s="206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207" t="s">
        <v>1054</v>
      </c>
      <c r="AT176" s="207" t="s">
        <v>297</v>
      </c>
      <c r="AU176" s="207" t="s">
        <v>84</v>
      </c>
      <c r="AY176" s="13" t="s">
        <v>199</v>
      </c>
      <c r="BE176" s="208">
        <f t="shared" si="14"/>
        <v>0</v>
      </c>
      <c r="BF176" s="208">
        <f t="shared" si="15"/>
        <v>0</v>
      </c>
      <c r="BG176" s="208">
        <f t="shared" si="16"/>
        <v>0</v>
      </c>
      <c r="BH176" s="208">
        <f t="shared" si="17"/>
        <v>0</v>
      </c>
      <c r="BI176" s="208">
        <f t="shared" si="18"/>
        <v>0</v>
      </c>
      <c r="BJ176" s="13" t="s">
        <v>84</v>
      </c>
      <c r="BK176" s="208">
        <f t="shared" si="19"/>
        <v>0</v>
      </c>
      <c r="BL176" s="13" t="s">
        <v>1054</v>
      </c>
      <c r="BM176" s="207" t="s">
        <v>3183</v>
      </c>
    </row>
    <row r="177" spans="1:65" s="36" customFormat="1" ht="24.2" customHeight="1">
      <c r="A177" s="30"/>
      <c r="B177" s="31"/>
      <c r="C177" s="197" t="s">
        <v>667</v>
      </c>
      <c r="D177" s="197" t="s">
        <v>201</v>
      </c>
      <c r="E177" s="198" t="s">
        <v>3184</v>
      </c>
      <c r="F177" s="199" t="s">
        <v>3182</v>
      </c>
      <c r="G177" s="200" t="s">
        <v>3148</v>
      </c>
      <c r="H177" s="201">
        <v>35</v>
      </c>
      <c r="I177" s="2"/>
      <c r="J177" s="202">
        <f t="shared" si="10"/>
        <v>0</v>
      </c>
      <c r="K177" s="199" t="s">
        <v>1</v>
      </c>
      <c r="L177" s="31"/>
      <c r="M177" s="203" t="s">
        <v>1</v>
      </c>
      <c r="N177" s="204" t="s">
        <v>41</v>
      </c>
      <c r="O177" s="78"/>
      <c r="P177" s="205">
        <f t="shared" si="11"/>
        <v>0</v>
      </c>
      <c r="Q177" s="205">
        <v>0</v>
      </c>
      <c r="R177" s="205">
        <f t="shared" si="12"/>
        <v>0</v>
      </c>
      <c r="S177" s="205">
        <v>0</v>
      </c>
      <c r="T177" s="206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207" t="s">
        <v>650</v>
      </c>
      <c r="AT177" s="207" t="s">
        <v>201</v>
      </c>
      <c r="AU177" s="207" t="s">
        <v>84</v>
      </c>
      <c r="AY177" s="13" t="s">
        <v>199</v>
      </c>
      <c r="BE177" s="208">
        <f t="shared" si="14"/>
        <v>0</v>
      </c>
      <c r="BF177" s="208">
        <f t="shared" si="15"/>
        <v>0</v>
      </c>
      <c r="BG177" s="208">
        <f t="shared" si="16"/>
        <v>0</v>
      </c>
      <c r="BH177" s="208">
        <f t="shared" si="17"/>
        <v>0</v>
      </c>
      <c r="BI177" s="208">
        <f t="shared" si="18"/>
        <v>0</v>
      </c>
      <c r="BJ177" s="13" t="s">
        <v>84</v>
      </c>
      <c r="BK177" s="208">
        <f t="shared" si="19"/>
        <v>0</v>
      </c>
      <c r="BL177" s="13" t="s">
        <v>650</v>
      </c>
      <c r="BM177" s="207" t="s">
        <v>3185</v>
      </c>
    </row>
    <row r="178" spans="1:65" s="36" customFormat="1" ht="24.2" customHeight="1">
      <c r="A178" s="30"/>
      <c r="B178" s="31"/>
      <c r="C178" s="241" t="s">
        <v>673</v>
      </c>
      <c r="D178" s="241" t="s">
        <v>297</v>
      </c>
      <c r="E178" s="242" t="s">
        <v>2076</v>
      </c>
      <c r="F178" s="243" t="s">
        <v>3186</v>
      </c>
      <c r="G178" s="244" t="s">
        <v>3148</v>
      </c>
      <c r="H178" s="245">
        <v>5.2</v>
      </c>
      <c r="I178" s="3"/>
      <c r="J178" s="246">
        <f t="shared" si="10"/>
        <v>0</v>
      </c>
      <c r="K178" s="243" t="s">
        <v>1</v>
      </c>
      <c r="L178" s="247"/>
      <c r="M178" s="248" t="s">
        <v>1</v>
      </c>
      <c r="N178" s="249" t="s">
        <v>41</v>
      </c>
      <c r="O178" s="78"/>
      <c r="P178" s="205">
        <f t="shared" si="11"/>
        <v>0</v>
      </c>
      <c r="Q178" s="205">
        <v>0</v>
      </c>
      <c r="R178" s="205">
        <f t="shared" si="12"/>
        <v>0</v>
      </c>
      <c r="S178" s="205">
        <v>0</v>
      </c>
      <c r="T178" s="206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07" t="s">
        <v>1054</v>
      </c>
      <c r="AT178" s="207" t="s">
        <v>297</v>
      </c>
      <c r="AU178" s="207" t="s">
        <v>84</v>
      </c>
      <c r="AY178" s="13" t="s">
        <v>199</v>
      </c>
      <c r="BE178" s="208">
        <f t="shared" si="14"/>
        <v>0</v>
      </c>
      <c r="BF178" s="208">
        <f t="shared" si="15"/>
        <v>0</v>
      </c>
      <c r="BG178" s="208">
        <f t="shared" si="16"/>
        <v>0</v>
      </c>
      <c r="BH178" s="208">
        <f t="shared" si="17"/>
        <v>0</v>
      </c>
      <c r="BI178" s="208">
        <f t="shared" si="18"/>
        <v>0</v>
      </c>
      <c r="BJ178" s="13" t="s">
        <v>84</v>
      </c>
      <c r="BK178" s="208">
        <f t="shared" si="19"/>
        <v>0</v>
      </c>
      <c r="BL178" s="13" t="s">
        <v>1054</v>
      </c>
      <c r="BM178" s="207" t="s">
        <v>3187</v>
      </c>
    </row>
    <row r="179" spans="1:65" s="36" customFormat="1" ht="24.2" customHeight="1">
      <c r="A179" s="30"/>
      <c r="B179" s="31"/>
      <c r="C179" s="197" t="s">
        <v>680</v>
      </c>
      <c r="D179" s="197" t="s">
        <v>201</v>
      </c>
      <c r="E179" s="198" t="s">
        <v>3188</v>
      </c>
      <c r="F179" s="199" t="s">
        <v>3186</v>
      </c>
      <c r="G179" s="200" t="s">
        <v>3148</v>
      </c>
      <c r="H179" s="201">
        <v>5.2</v>
      </c>
      <c r="I179" s="2"/>
      <c r="J179" s="202">
        <f t="shared" si="10"/>
        <v>0</v>
      </c>
      <c r="K179" s="199" t="s">
        <v>1</v>
      </c>
      <c r="L179" s="31"/>
      <c r="M179" s="203" t="s">
        <v>1</v>
      </c>
      <c r="N179" s="204" t="s">
        <v>41</v>
      </c>
      <c r="O179" s="78"/>
      <c r="P179" s="205">
        <f t="shared" si="11"/>
        <v>0</v>
      </c>
      <c r="Q179" s="205">
        <v>0</v>
      </c>
      <c r="R179" s="205">
        <f t="shared" si="12"/>
        <v>0</v>
      </c>
      <c r="S179" s="205">
        <v>0</v>
      </c>
      <c r="T179" s="206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207" t="s">
        <v>650</v>
      </c>
      <c r="AT179" s="207" t="s">
        <v>201</v>
      </c>
      <c r="AU179" s="207" t="s">
        <v>84</v>
      </c>
      <c r="AY179" s="13" t="s">
        <v>199</v>
      </c>
      <c r="BE179" s="208">
        <f t="shared" si="14"/>
        <v>0</v>
      </c>
      <c r="BF179" s="208">
        <f t="shared" si="15"/>
        <v>0</v>
      </c>
      <c r="BG179" s="208">
        <f t="shared" si="16"/>
        <v>0</v>
      </c>
      <c r="BH179" s="208">
        <f t="shared" si="17"/>
        <v>0</v>
      </c>
      <c r="BI179" s="208">
        <f t="shared" si="18"/>
        <v>0</v>
      </c>
      <c r="BJ179" s="13" t="s">
        <v>84</v>
      </c>
      <c r="BK179" s="208">
        <f t="shared" si="19"/>
        <v>0</v>
      </c>
      <c r="BL179" s="13" t="s">
        <v>650</v>
      </c>
      <c r="BM179" s="207" t="s">
        <v>3189</v>
      </c>
    </row>
    <row r="180" spans="1:65" s="36" customFormat="1" ht="24.2" customHeight="1">
      <c r="A180" s="30"/>
      <c r="B180" s="31"/>
      <c r="C180" s="241" t="s">
        <v>685</v>
      </c>
      <c r="D180" s="241" t="s">
        <v>297</v>
      </c>
      <c r="E180" s="242" t="s">
        <v>2079</v>
      </c>
      <c r="F180" s="243" t="s">
        <v>3190</v>
      </c>
      <c r="G180" s="244" t="s">
        <v>3148</v>
      </c>
      <c r="H180" s="245">
        <v>44.2</v>
      </c>
      <c r="I180" s="3"/>
      <c r="J180" s="246">
        <f t="shared" si="10"/>
        <v>0</v>
      </c>
      <c r="K180" s="243" t="s">
        <v>1</v>
      </c>
      <c r="L180" s="247"/>
      <c r="M180" s="248" t="s">
        <v>1</v>
      </c>
      <c r="N180" s="249" t="s">
        <v>41</v>
      </c>
      <c r="O180" s="78"/>
      <c r="P180" s="205">
        <f t="shared" si="11"/>
        <v>0</v>
      </c>
      <c r="Q180" s="205">
        <v>0</v>
      </c>
      <c r="R180" s="205">
        <f t="shared" si="12"/>
        <v>0</v>
      </c>
      <c r="S180" s="205">
        <v>0</v>
      </c>
      <c r="T180" s="206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207" t="s">
        <v>1054</v>
      </c>
      <c r="AT180" s="207" t="s">
        <v>297</v>
      </c>
      <c r="AU180" s="207" t="s">
        <v>84</v>
      </c>
      <c r="AY180" s="13" t="s">
        <v>199</v>
      </c>
      <c r="BE180" s="208">
        <f t="shared" si="14"/>
        <v>0</v>
      </c>
      <c r="BF180" s="208">
        <f t="shared" si="15"/>
        <v>0</v>
      </c>
      <c r="BG180" s="208">
        <f t="shared" si="16"/>
        <v>0</v>
      </c>
      <c r="BH180" s="208">
        <f t="shared" si="17"/>
        <v>0</v>
      </c>
      <c r="BI180" s="208">
        <f t="shared" si="18"/>
        <v>0</v>
      </c>
      <c r="BJ180" s="13" t="s">
        <v>84</v>
      </c>
      <c r="BK180" s="208">
        <f t="shared" si="19"/>
        <v>0</v>
      </c>
      <c r="BL180" s="13" t="s">
        <v>1054</v>
      </c>
      <c r="BM180" s="207" t="s">
        <v>3191</v>
      </c>
    </row>
    <row r="181" spans="1:65" s="36" customFormat="1" ht="24.2" customHeight="1">
      <c r="A181" s="30"/>
      <c r="B181" s="31"/>
      <c r="C181" s="197" t="s">
        <v>692</v>
      </c>
      <c r="D181" s="197" t="s">
        <v>201</v>
      </c>
      <c r="E181" s="198" t="s">
        <v>3192</v>
      </c>
      <c r="F181" s="199" t="s">
        <v>3190</v>
      </c>
      <c r="G181" s="200" t="s">
        <v>3148</v>
      </c>
      <c r="H181" s="201">
        <v>44.2</v>
      </c>
      <c r="I181" s="2"/>
      <c r="J181" s="202">
        <f t="shared" si="10"/>
        <v>0</v>
      </c>
      <c r="K181" s="199" t="s">
        <v>1</v>
      </c>
      <c r="L181" s="31"/>
      <c r="M181" s="203" t="s">
        <v>1</v>
      </c>
      <c r="N181" s="204" t="s">
        <v>41</v>
      </c>
      <c r="O181" s="78"/>
      <c r="P181" s="205">
        <f t="shared" si="11"/>
        <v>0</v>
      </c>
      <c r="Q181" s="205">
        <v>0</v>
      </c>
      <c r="R181" s="205">
        <f t="shared" si="12"/>
        <v>0</v>
      </c>
      <c r="S181" s="205">
        <v>0</v>
      </c>
      <c r="T181" s="206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207" t="s">
        <v>650</v>
      </c>
      <c r="AT181" s="207" t="s">
        <v>201</v>
      </c>
      <c r="AU181" s="207" t="s">
        <v>84</v>
      </c>
      <c r="AY181" s="13" t="s">
        <v>199</v>
      </c>
      <c r="BE181" s="208">
        <f t="shared" si="14"/>
        <v>0</v>
      </c>
      <c r="BF181" s="208">
        <f t="shared" si="15"/>
        <v>0</v>
      </c>
      <c r="BG181" s="208">
        <f t="shared" si="16"/>
        <v>0</v>
      </c>
      <c r="BH181" s="208">
        <f t="shared" si="17"/>
        <v>0</v>
      </c>
      <c r="BI181" s="208">
        <f t="shared" si="18"/>
        <v>0</v>
      </c>
      <c r="BJ181" s="13" t="s">
        <v>84</v>
      </c>
      <c r="BK181" s="208">
        <f t="shared" si="19"/>
        <v>0</v>
      </c>
      <c r="BL181" s="13" t="s">
        <v>650</v>
      </c>
      <c r="BM181" s="207" t="s">
        <v>3193</v>
      </c>
    </row>
    <row r="182" spans="1:65" s="36" customFormat="1" ht="24.2" customHeight="1">
      <c r="A182" s="30"/>
      <c r="B182" s="31"/>
      <c r="C182" s="241" t="s">
        <v>709</v>
      </c>
      <c r="D182" s="241" t="s">
        <v>297</v>
      </c>
      <c r="E182" s="242" t="s">
        <v>2082</v>
      </c>
      <c r="F182" s="243" t="s">
        <v>3194</v>
      </c>
      <c r="G182" s="244" t="s">
        <v>3148</v>
      </c>
      <c r="H182" s="245">
        <v>26</v>
      </c>
      <c r="I182" s="3"/>
      <c r="J182" s="246">
        <f t="shared" si="10"/>
        <v>0</v>
      </c>
      <c r="K182" s="243" t="s">
        <v>1</v>
      </c>
      <c r="L182" s="247"/>
      <c r="M182" s="248" t="s">
        <v>1</v>
      </c>
      <c r="N182" s="249" t="s">
        <v>41</v>
      </c>
      <c r="O182" s="78"/>
      <c r="P182" s="205">
        <f t="shared" si="11"/>
        <v>0</v>
      </c>
      <c r="Q182" s="205">
        <v>0</v>
      </c>
      <c r="R182" s="205">
        <f t="shared" si="12"/>
        <v>0</v>
      </c>
      <c r="S182" s="205">
        <v>0</v>
      </c>
      <c r="T182" s="206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07" t="s">
        <v>1054</v>
      </c>
      <c r="AT182" s="207" t="s">
        <v>297</v>
      </c>
      <c r="AU182" s="207" t="s">
        <v>84</v>
      </c>
      <c r="AY182" s="13" t="s">
        <v>199</v>
      </c>
      <c r="BE182" s="208">
        <f t="shared" si="14"/>
        <v>0</v>
      </c>
      <c r="BF182" s="208">
        <f t="shared" si="15"/>
        <v>0</v>
      </c>
      <c r="BG182" s="208">
        <f t="shared" si="16"/>
        <v>0</v>
      </c>
      <c r="BH182" s="208">
        <f t="shared" si="17"/>
        <v>0</v>
      </c>
      <c r="BI182" s="208">
        <f t="shared" si="18"/>
        <v>0</v>
      </c>
      <c r="BJ182" s="13" t="s">
        <v>84</v>
      </c>
      <c r="BK182" s="208">
        <f t="shared" si="19"/>
        <v>0</v>
      </c>
      <c r="BL182" s="13" t="s">
        <v>1054</v>
      </c>
      <c r="BM182" s="207" t="s">
        <v>3195</v>
      </c>
    </row>
    <row r="183" spans="1:65" s="36" customFormat="1" ht="24.2" customHeight="1">
      <c r="A183" s="30"/>
      <c r="B183" s="31"/>
      <c r="C183" s="197" t="s">
        <v>713</v>
      </c>
      <c r="D183" s="197" t="s">
        <v>201</v>
      </c>
      <c r="E183" s="198" t="s">
        <v>3196</v>
      </c>
      <c r="F183" s="199" t="s">
        <v>3194</v>
      </c>
      <c r="G183" s="200" t="s">
        <v>3148</v>
      </c>
      <c r="H183" s="201">
        <v>26</v>
      </c>
      <c r="I183" s="2"/>
      <c r="J183" s="202">
        <f t="shared" si="10"/>
        <v>0</v>
      </c>
      <c r="K183" s="199" t="s">
        <v>1</v>
      </c>
      <c r="L183" s="31"/>
      <c r="M183" s="203" t="s">
        <v>1</v>
      </c>
      <c r="N183" s="204" t="s">
        <v>41</v>
      </c>
      <c r="O183" s="78"/>
      <c r="P183" s="205">
        <f t="shared" si="11"/>
        <v>0</v>
      </c>
      <c r="Q183" s="205">
        <v>0</v>
      </c>
      <c r="R183" s="205">
        <f t="shared" si="12"/>
        <v>0</v>
      </c>
      <c r="S183" s="205">
        <v>0</v>
      </c>
      <c r="T183" s="206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207" t="s">
        <v>650</v>
      </c>
      <c r="AT183" s="207" t="s">
        <v>201</v>
      </c>
      <c r="AU183" s="207" t="s">
        <v>84</v>
      </c>
      <c r="AY183" s="13" t="s">
        <v>199</v>
      </c>
      <c r="BE183" s="208">
        <f t="shared" si="14"/>
        <v>0</v>
      </c>
      <c r="BF183" s="208">
        <f t="shared" si="15"/>
        <v>0</v>
      </c>
      <c r="BG183" s="208">
        <f t="shared" si="16"/>
        <v>0</v>
      </c>
      <c r="BH183" s="208">
        <f t="shared" si="17"/>
        <v>0</v>
      </c>
      <c r="BI183" s="208">
        <f t="shared" si="18"/>
        <v>0</v>
      </c>
      <c r="BJ183" s="13" t="s">
        <v>84</v>
      </c>
      <c r="BK183" s="208">
        <f t="shared" si="19"/>
        <v>0</v>
      </c>
      <c r="BL183" s="13" t="s">
        <v>650</v>
      </c>
      <c r="BM183" s="207" t="s">
        <v>3197</v>
      </c>
    </row>
    <row r="184" spans="1:65" s="36" customFormat="1" ht="55.5" customHeight="1">
      <c r="A184" s="30"/>
      <c r="B184" s="31"/>
      <c r="C184" s="197" t="s">
        <v>717</v>
      </c>
      <c r="D184" s="197" t="s">
        <v>201</v>
      </c>
      <c r="E184" s="198" t="s">
        <v>3198</v>
      </c>
      <c r="F184" s="199" t="s">
        <v>3199</v>
      </c>
      <c r="G184" s="200" t="s">
        <v>245</v>
      </c>
      <c r="H184" s="201">
        <v>108</v>
      </c>
      <c r="I184" s="2"/>
      <c r="J184" s="202">
        <f t="shared" si="10"/>
        <v>0</v>
      </c>
      <c r="K184" s="199" t="s">
        <v>1</v>
      </c>
      <c r="L184" s="31"/>
      <c r="M184" s="203" t="s">
        <v>1</v>
      </c>
      <c r="N184" s="204" t="s">
        <v>41</v>
      </c>
      <c r="O184" s="78"/>
      <c r="P184" s="205">
        <f t="shared" si="11"/>
        <v>0</v>
      </c>
      <c r="Q184" s="205">
        <v>0</v>
      </c>
      <c r="R184" s="205">
        <f t="shared" si="12"/>
        <v>0</v>
      </c>
      <c r="S184" s="205">
        <v>0</v>
      </c>
      <c r="T184" s="206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207" t="s">
        <v>313</v>
      </c>
      <c r="AT184" s="207" t="s">
        <v>201</v>
      </c>
      <c r="AU184" s="207" t="s">
        <v>84</v>
      </c>
      <c r="AY184" s="13" t="s">
        <v>199</v>
      </c>
      <c r="BE184" s="208">
        <f t="shared" si="14"/>
        <v>0</v>
      </c>
      <c r="BF184" s="208">
        <f t="shared" si="15"/>
        <v>0</v>
      </c>
      <c r="BG184" s="208">
        <f t="shared" si="16"/>
        <v>0</v>
      </c>
      <c r="BH184" s="208">
        <f t="shared" si="17"/>
        <v>0</v>
      </c>
      <c r="BI184" s="208">
        <f t="shared" si="18"/>
        <v>0</v>
      </c>
      <c r="BJ184" s="13" t="s">
        <v>84</v>
      </c>
      <c r="BK184" s="208">
        <f t="shared" si="19"/>
        <v>0</v>
      </c>
      <c r="BL184" s="13" t="s">
        <v>313</v>
      </c>
      <c r="BM184" s="207" t="s">
        <v>3200</v>
      </c>
    </row>
    <row r="185" spans="1:65" s="36" customFormat="1" ht="55.5" customHeight="1">
      <c r="A185" s="30"/>
      <c r="B185" s="31"/>
      <c r="C185" s="241" t="s">
        <v>722</v>
      </c>
      <c r="D185" s="241" t="s">
        <v>297</v>
      </c>
      <c r="E185" s="242" t="s">
        <v>2085</v>
      </c>
      <c r="F185" s="243" t="s">
        <v>3199</v>
      </c>
      <c r="G185" s="244" t="s">
        <v>245</v>
      </c>
      <c r="H185" s="245">
        <v>108</v>
      </c>
      <c r="I185" s="3"/>
      <c r="J185" s="246">
        <f t="shared" si="10"/>
        <v>0</v>
      </c>
      <c r="K185" s="243" t="s">
        <v>1</v>
      </c>
      <c r="L185" s="247"/>
      <c r="M185" s="248" t="s">
        <v>1</v>
      </c>
      <c r="N185" s="249" t="s">
        <v>41</v>
      </c>
      <c r="O185" s="78"/>
      <c r="P185" s="205">
        <f t="shared" si="11"/>
        <v>0</v>
      </c>
      <c r="Q185" s="205">
        <v>0</v>
      </c>
      <c r="R185" s="205">
        <f t="shared" si="12"/>
        <v>0</v>
      </c>
      <c r="S185" s="205">
        <v>0</v>
      </c>
      <c r="T185" s="206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207" t="s">
        <v>456</v>
      </c>
      <c r="AT185" s="207" t="s">
        <v>297</v>
      </c>
      <c r="AU185" s="207" t="s">
        <v>84</v>
      </c>
      <c r="AY185" s="13" t="s">
        <v>199</v>
      </c>
      <c r="BE185" s="208">
        <f t="shared" si="14"/>
        <v>0</v>
      </c>
      <c r="BF185" s="208">
        <f t="shared" si="15"/>
        <v>0</v>
      </c>
      <c r="BG185" s="208">
        <f t="shared" si="16"/>
        <v>0</v>
      </c>
      <c r="BH185" s="208">
        <f t="shared" si="17"/>
        <v>0</v>
      </c>
      <c r="BI185" s="208">
        <f t="shared" si="18"/>
        <v>0</v>
      </c>
      <c r="BJ185" s="13" t="s">
        <v>84</v>
      </c>
      <c r="BK185" s="208">
        <f t="shared" si="19"/>
        <v>0</v>
      </c>
      <c r="BL185" s="13" t="s">
        <v>313</v>
      </c>
      <c r="BM185" s="207" t="s">
        <v>3201</v>
      </c>
    </row>
    <row r="186" spans="1:65" s="36" customFormat="1" ht="76.35" customHeight="1">
      <c r="A186" s="30"/>
      <c r="B186" s="31"/>
      <c r="C186" s="197" t="s">
        <v>728</v>
      </c>
      <c r="D186" s="197" t="s">
        <v>201</v>
      </c>
      <c r="E186" s="198" t="s">
        <v>3202</v>
      </c>
      <c r="F186" s="199" t="s">
        <v>3203</v>
      </c>
      <c r="G186" s="200" t="s">
        <v>245</v>
      </c>
      <c r="H186" s="201">
        <v>46</v>
      </c>
      <c r="I186" s="2"/>
      <c r="J186" s="202">
        <f aca="true" t="shared" si="20" ref="J186:J206">ROUND(I186*H186,2)</f>
        <v>0</v>
      </c>
      <c r="K186" s="199" t="s">
        <v>1</v>
      </c>
      <c r="L186" s="31"/>
      <c r="M186" s="203" t="s">
        <v>1</v>
      </c>
      <c r="N186" s="204" t="s">
        <v>41</v>
      </c>
      <c r="O186" s="78"/>
      <c r="P186" s="205">
        <f aca="true" t="shared" si="21" ref="P186:P206">O186*H186</f>
        <v>0</v>
      </c>
      <c r="Q186" s="205">
        <v>0</v>
      </c>
      <c r="R186" s="205">
        <f aca="true" t="shared" si="22" ref="R186:R206">Q186*H186</f>
        <v>0</v>
      </c>
      <c r="S186" s="205">
        <v>0</v>
      </c>
      <c r="T186" s="206">
        <f aca="true" t="shared" si="23" ref="T186:T206"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07" t="s">
        <v>313</v>
      </c>
      <c r="AT186" s="207" t="s">
        <v>201</v>
      </c>
      <c r="AU186" s="207" t="s">
        <v>84</v>
      </c>
      <c r="AY186" s="13" t="s">
        <v>199</v>
      </c>
      <c r="BE186" s="208">
        <f aca="true" t="shared" si="24" ref="BE186:BE206">IF(N186="základní",J186,0)</f>
        <v>0</v>
      </c>
      <c r="BF186" s="208">
        <f aca="true" t="shared" si="25" ref="BF186:BF206">IF(N186="snížená",J186,0)</f>
        <v>0</v>
      </c>
      <c r="BG186" s="208">
        <f aca="true" t="shared" si="26" ref="BG186:BG206">IF(N186="zákl. přenesená",J186,0)</f>
        <v>0</v>
      </c>
      <c r="BH186" s="208">
        <f aca="true" t="shared" si="27" ref="BH186:BH206">IF(N186="sníž. přenesená",J186,0)</f>
        <v>0</v>
      </c>
      <c r="BI186" s="208">
        <f aca="true" t="shared" si="28" ref="BI186:BI206">IF(N186="nulová",J186,0)</f>
        <v>0</v>
      </c>
      <c r="BJ186" s="13" t="s">
        <v>84</v>
      </c>
      <c r="BK186" s="208">
        <f aca="true" t="shared" si="29" ref="BK186:BK206">ROUND(I186*H186,2)</f>
        <v>0</v>
      </c>
      <c r="BL186" s="13" t="s">
        <v>313</v>
      </c>
      <c r="BM186" s="207" t="s">
        <v>3204</v>
      </c>
    </row>
    <row r="187" spans="1:65" s="36" customFormat="1" ht="76.35" customHeight="1">
      <c r="A187" s="30"/>
      <c r="B187" s="31"/>
      <c r="C187" s="241" t="s">
        <v>736</v>
      </c>
      <c r="D187" s="241" t="s">
        <v>297</v>
      </c>
      <c r="E187" s="242" t="s">
        <v>2088</v>
      </c>
      <c r="F187" s="243" t="s">
        <v>3203</v>
      </c>
      <c r="G187" s="244" t="s">
        <v>245</v>
      </c>
      <c r="H187" s="245">
        <v>46</v>
      </c>
      <c r="I187" s="3"/>
      <c r="J187" s="246">
        <f t="shared" si="20"/>
        <v>0</v>
      </c>
      <c r="K187" s="243" t="s">
        <v>1</v>
      </c>
      <c r="L187" s="247"/>
      <c r="M187" s="248" t="s">
        <v>1</v>
      </c>
      <c r="N187" s="249" t="s">
        <v>41</v>
      </c>
      <c r="O187" s="78"/>
      <c r="P187" s="205">
        <f t="shared" si="21"/>
        <v>0</v>
      </c>
      <c r="Q187" s="205">
        <v>0</v>
      </c>
      <c r="R187" s="205">
        <f t="shared" si="22"/>
        <v>0</v>
      </c>
      <c r="S187" s="205">
        <v>0</v>
      </c>
      <c r="T187" s="206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207" t="s">
        <v>456</v>
      </c>
      <c r="AT187" s="207" t="s">
        <v>297</v>
      </c>
      <c r="AU187" s="207" t="s">
        <v>84</v>
      </c>
      <c r="AY187" s="13" t="s">
        <v>199</v>
      </c>
      <c r="BE187" s="208">
        <f t="shared" si="24"/>
        <v>0</v>
      </c>
      <c r="BF187" s="208">
        <f t="shared" si="25"/>
        <v>0</v>
      </c>
      <c r="BG187" s="208">
        <f t="shared" si="26"/>
        <v>0</v>
      </c>
      <c r="BH187" s="208">
        <f t="shared" si="27"/>
        <v>0</v>
      </c>
      <c r="BI187" s="208">
        <f t="shared" si="28"/>
        <v>0</v>
      </c>
      <c r="BJ187" s="13" t="s">
        <v>84</v>
      </c>
      <c r="BK187" s="208">
        <f t="shared" si="29"/>
        <v>0</v>
      </c>
      <c r="BL187" s="13" t="s">
        <v>313</v>
      </c>
      <c r="BM187" s="207" t="s">
        <v>3205</v>
      </c>
    </row>
    <row r="188" spans="1:65" s="36" customFormat="1" ht="24.2" customHeight="1">
      <c r="A188" s="30"/>
      <c r="B188" s="31"/>
      <c r="C188" s="241" t="s">
        <v>740</v>
      </c>
      <c r="D188" s="241" t="s">
        <v>297</v>
      </c>
      <c r="E188" s="242" t="s">
        <v>2091</v>
      </c>
      <c r="F188" s="243" t="s">
        <v>3206</v>
      </c>
      <c r="G188" s="244" t="s">
        <v>743</v>
      </c>
      <c r="H188" s="245">
        <v>350</v>
      </c>
      <c r="I188" s="3"/>
      <c r="J188" s="246">
        <f t="shared" si="20"/>
        <v>0</v>
      </c>
      <c r="K188" s="243" t="s">
        <v>1</v>
      </c>
      <c r="L188" s="247"/>
      <c r="M188" s="248" t="s">
        <v>1</v>
      </c>
      <c r="N188" s="249" t="s">
        <v>41</v>
      </c>
      <c r="O188" s="78"/>
      <c r="P188" s="205">
        <f t="shared" si="21"/>
        <v>0</v>
      </c>
      <c r="Q188" s="205">
        <v>0</v>
      </c>
      <c r="R188" s="205">
        <f t="shared" si="22"/>
        <v>0</v>
      </c>
      <c r="S188" s="205">
        <v>0</v>
      </c>
      <c r="T188" s="206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207" t="s">
        <v>1054</v>
      </c>
      <c r="AT188" s="207" t="s">
        <v>297</v>
      </c>
      <c r="AU188" s="207" t="s">
        <v>84</v>
      </c>
      <c r="AY188" s="13" t="s">
        <v>199</v>
      </c>
      <c r="BE188" s="208">
        <f t="shared" si="24"/>
        <v>0</v>
      </c>
      <c r="BF188" s="208">
        <f t="shared" si="25"/>
        <v>0</v>
      </c>
      <c r="BG188" s="208">
        <f t="shared" si="26"/>
        <v>0</v>
      </c>
      <c r="BH188" s="208">
        <f t="shared" si="27"/>
        <v>0</v>
      </c>
      <c r="BI188" s="208">
        <f t="shared" si="28"/>
        <v>0</v>
      </c>
      <c r="BJ188" s="13" t="s">
        <v>84</v>
      </c>
      <c r="BK188" s="208">
        <f t="shared" si="29"/>
        <v>0</v>
      </c>
      <c r="BL188" s="13" t="s">
        <v>1054</v>
      </c>
      <c r="BM188" s="207" t="s">
        <v>3207</v>
      </c>
    </row>
    <row r="189" spans="1:65" s="36" customFormat="1" ht="24.2" customHeight="1">
      <c r="A189" s="30"/>
      <c r="B189" s="31"/>
      <c r="C189" s="197" t="s">
        <v>746</v>
      </c>
      <c r="D189" s="197" t="s">
        <v>201</v>
      </c>
      <c r="E189" s="198" t="s">
        <v>3208</v>
      </c>
      <c r="F189" s="199" t="s">
        <v>3206</v>
      </c>
      <c r="G189" s="200" t="s">
        <v>743</v>
      </c>
      <c r="H189" s="201">
        <v>350</v>
      </c>
      <c r="I189" s="2"/>
      <c r="J189" s="202">
        <f t="shared" si="20"/>
        <v>0</v>
      </c>
      <c r="K189" s="199" t="s">
        <v>1</v>
      </c>
      <c r="L189" s="31"/>
      <c r="M189" s="203" t="s">
        <v>1</v>
      </c>
      <c r="N189" s="204" t="s">
        <v>41</v>
      </c>
      <c r="O189" s="78"/>
      <c r="P189" s="205">
        <f t="shared" si="21"/>
        <v>0</v>
      </c>
      <c r="Q189" s="205">
        <v>0</v>
      </c>
      <c r="R189" s="205">
        <f t="shared" si="22"/>
        <v>0</v>
      </c>
      <c r="S189" s="205">
        <v>0</v>
      </c>
      <c r="T189" s="206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207" t="s">
        <v>650</v>
      </c>
      <c r="AT189" s="207" t="s">
        <v>201</v>
      </c>
      <c r="AU189" s="207" t="s">
        <v>84</v>
      </c>
      <c r="AY189" s="13" t="s">
        <v>199</v>
      </c>
      <c r="BE189" s="208">
        <f t="shared" si="24"/>
        <v>0</v>
      </c>
      <c r="BF189" s="208">
        <f t="shared" si="25"/>
        <v>0</v>
      </c>
      <c r="BG189" s="208">
        <f t="shared" si="26"/>
        <v>0</v>
      </c>
      <c r="BH189" s="208">
        <f t="shared" si="27"/>
        <v>0</v>
      </c>
      <c r="BI189" s="208">
        <f t="shared" si="28"/>
        <v>0</v>
      </c>
      <c r="BJ189" s="13" t="s">
        <v>84</v>
      </c>
      <c r="BK189" s="208">
        <f t="shared" si="29"/>
        <v>0</v>
      </c>
      <c r="BL189" s="13" t="s">
        <v>650</v>
      </c>
      <c r="BM189" s="207" t="s">
        <v>3209</v>
      </c>
    </row>
    <row r="190" spans="1:65" s="36" customFormat="1" ht="49.15" customHeight="1">
      <c r="A190" s="30"/>
      <c r="B190" s="31"/>
      <c r="C190" s="241" t="s">
        <v>753</v>
      </c>
      <c r="D190" s="241" t="s">
        <v>297</v>
      </c>
      <c r="E190" s="242" t="s">
        <v>2094</v>
      </c>
      <c r="F190" s="243" t="s">
        <v>3210</v>
      </c>
      <c r="G190" s="244" t="s">
        <v>1154</v>
      </c>
      <c r="H190" s="245">
        <v>1</v>
      </c>
      <c r="I190" s="3"/>
      <c r="J190" s="246">
        <f t="shared" si="20"/>
        <v>0</v>
      </c>
      <c r="K190" s="243" t="s">
        <v>1</v>
      </c>
      <c r="L190" s="247"/>
      <c r="M190" s="248" t="s">
        <v>1</v>
      </c>
      <c r="N190" s="249" t="s">
        <v>41</v>
      </c>
      <c r="O190" s="78"/>
      <c r="P190" s="205">
        <f t="shared" si="21"/>
        <v>0</v>
      </c>
      <c r="Q190" s="205">
        <v>0</v>
      </c>
      <c r="R190" s="205">
        <f t="shared" si="22"/>
        <v>0</v>
      </c>
      <c r="S190" s="205">
        <v>0</v>
      </c>
      <c r="T190" s="206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207" t="s">
        <v>1054</v>
      </c>
      <c r="AT190" s="207" t="s">
        <v>297</v>
      </c>
      <c r="AU190" s="207" t="s">
        <v>84</v>
      </c>
      <c r="AY190" s="13" t="s">
        <v>199</v>
      </c>
      <c r="BE190" s="208">
        <f t="shared" si="24"/>
        <v>0</v>
      </c>
      <c r="BF190" s="208">
        <f t="shared" si="25"/>
        <v>0</v>
      </c>
      <c r="BG190" s="208">
        <f t="shared" si="26"/>
        <v>0</v>
      </c>
      <c r="BH190" s="208">
        <f t="shared" si="27"/>
        <v>0</v>
      </c>
      <c r="BI190" s="208">
        <f t="shared" si="28"/>
        <v>0</v>
      </c>
      <c r="BJ190" s="13" t="s">
        <v>84</v>
      </c>
      <c r="BK190" s="208">
        <f t="shared" si="29"/>
        <v>0</v>
      </c>
      <c r="BL190" s="13" t="s">
        <v>1054</v>
      </c>
      <c r="BM190" s="207" t="s">
        <v>3211</v>
      </c>
    </row>
    <row r="191" spans="1:65" s="36" customFormat="1" ht="49.15" customHeight="1">
      <c r="A191" s="30"/>
      <c r="B191" s="31"/>
      <c r="C191" s="197" t="s">
        <v>760</v>
      </c>
      <c r="D191" s="197" t="s">
        <v>201</v>
      </c>
      <c r="E191" s="198" t="s">
        <v>3212</v>
      </c>
      <c r="F191" s="199" t="s">
        <v>3210</v>
      </c>
      <c r="G191" s="200" t="s">
        <v>1154</v>
      </c>
      <c r="H191" s="201">
        <v>1</v>
      </c>
      <c r="I191" s="2"/>
      <c r="J191" s="202">
        <f t="shared" si="20"/>
        <v>0</v>
      </c>
      <c r="K191" s="199" t="s">
        <v>1</v>
      </c>
      <c r="L191" s="31"/>
      <c r="M191" s="203" t="s">
        <v>1</v>
      </c>
      <c r="N191" s="204" t="s">
        <v>41</v>
      </c>
      <c r="O191" s="78"/>
      <c r="P191" s="205">
        <f t="shared" si="21"/>
        <v>0</v>
      </c>
      <c r="Q191" s="205">
        <v>0</v>
      </c>
      <c r="R191" s="205">
        <f t="shared" si="22"/>
        <v>0</v>
      </c>
      <c r="S191" s="205">
        <v>0</v>
      </c>
      <c r="T191" s="206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207" t="s">
        <v>650</v>
      </c>
      <c r="AT191" s="207" t="s">
        <v>201</v>
      </c>
      <c r="AU191" s="207" t="s">
        <v>84</v>
      </c>
      <c r="AY191" s="13" t="s">
        <v>199</v>
      </c>
      <c r="BE191" s="208">
        <f t="shared" si="24"/>
        <v>0</v>
      </c>
      <c r="BF191" s="208">
        <f t="shared" si="25"/>
        <v>0</v>
      </c>
      <c r="BG191" s="208">
        <f t="shared" si="26"/>
        <v>0</v>
      </c>
      <c r="BH191" s="208">
        <f t="shared" si="27"/>
        <v>0</v>
      </c>
      <c r="BI191" s="208">
        <f t="shared" si="28"/>
        <v>0</v>
      </c>
      <c r="BJ191" s="13" t="s">
        <v>84</v>
      </c>
      <c r="BK191" s="208">
        <f t="shared" si="29"/>
        <v>0</v>
      </c>
      <c r="BL191" s="13" t="s">
        <v>650</v>
      </c>
      <c r="BM191" s="207" t="s">
        <v>3213</v>
      </c>
    </row>
    <row r="192" spans="1:65" s="36" customFormat="1" ht="37.9" customHeight="1">
      <c r="A192" s="30"/>
      <c r="B192" s="31"/>
      <c r="C192" s="241" t="s">
        <v>765</v>
      </c>
      <c r="D192" s="241" t="s">
        <v>297</v>
      </c>
      <c r="E192" s="242" t="s">
        <v>2097</v>
      </c>
      <c r="F192" s="243" t="s">
        <v>3214</v>
      </c>
      <c r="G192" s="244" t="s">
        <v>3148</v>
      </c>
      <c r="H192" s="245">
        <v>6</v>
      </c>
      <c r="I192" s="3"/>
      <c r="J192" s="246">
        <f t="shared" si="20"/>
        <v>0</v>
      </c>
      <c r="K192" s="243" t="s">
        <v>1</v>
      </c>
      <c r="L192" s="247"/>
      <c r="M192" s="248" t="s">
        <v>1</v>
      </c>
      <c r="N192" s="249" t="s">
        <v>41</v>
      </c>
      <c r="O192" s="78"/>
      <c r="P192" s="205">
        <f t="shared" si="21"/>
        <v>0</v>
      </c>
      <c r="Q192" s="205">
        <v>0</v>
      </c>
      <c r="R192" s="205">
        <f t="shared" si="22"/>
        <v>0</v>
      </c>
      <c r="S192" s="205">
        <v>0</v>
      </c>
      <c r="T192" s="206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207" t="s">
        <v>1054</v>
      </c>
      <c r="AT192" s="207" t="s">
        <v>297</v>
      </c>
      <c r="AU192" s="207" t="s">
        <v>84</v>
      </c>
      <c r="AY192" s="13" t="s">
        <v>199</v>
      </c>
      <c r="BE192" s="208">
        <f t="shared" si="24"/>
        <v>0</v>
      </c>
      <c r="BF192" s="208">
        <f t="shared" si="25"/>
        <v>0</v>
      </c>
      <c r="BG192" s="208">
        <f t="shared" si="26"/>
        <v>0</v>
      </c>
      <c r="BH192" s="208">
        <f t="shared" si="27"/>
        <v>0</v>
      </c>
      <c r="BI192" s="208">
        <f t="shared" si="28"/>
        <v>0</v>
      </c>
      <c r="BJ192" s="13" t="s">
        <v>84</v>
      </c>
      <c r="BK192" s="208">
        <f t="shared" si="29"/>
        <v>0</v>
      </c>
      <c r="BL192" s="13" t="s">
        <v>1054</v>
      </c>
      <c r="BM192" s="207" t="s">
        <v>3215</v>
      </c>
    </row>
    <row r="193" spans="1:65" s="36" customFormat="1" ht="37.9" customHeight="1">
      <c r="A193" s="30"/>
      <c r="B193" s="31"/>
      <c r="C193" s="197" t="s">
        <v>771</v>
      </c>
      <c r="D193" s="197" t="s">
        <v>201</v>
      </c>
      <c r="E193" s="198" t="s">
        <v>3216</v>
      </c>
      <c r="F193" s="199" t="s">
        <v>3214</v>
      </c>
      <c r="G193" s="200" t="s">
        <v>3148</v>
      </c>
      <c r="H193" s="201">
        <v>6</v>
      </c>
      <c r="I193" s="2"/>
      <c r="J193" s="202">
        <f t="shared" si="20"/>
        <v>0</v>
      </c>
      <c r="K193" s="199" t="s">
        <v>1</v>
      </c>
      <c r="L193" s="31"/>
      <c r="M193" s="203" t="s">
        <v>1</v>
      </c>
      <c r="N193" s="204" t="s">
        <v>41</v>
      </c>
      <c r="O193" s="78"/>
      <c r="P193" s="205">
        <f t="shared" si="21"/>
        <v>0</v>
      </c>
      <c r="Q193" s="205">
        <v>0</v>
      </c>
      <c r="R193" s="205">
        <f t="shared" si="22"/>
        <v>0</v>
      </c>
      <c r="S193" s="205">
        <v>0</v>
      </c>
      <c r="T193" s="206">
        <f t="shared" si="2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207" t="s">
        <v>650</v>
      </c>
      <c r="AT193" s="207" t="s">
        <v>201</v>
      </c>
      <c r="AU193" s="207" t="s">
        <v>84</v>
      </c>
      <c r="AY193" s="13" t="s">
        <v>199</v>
      </c>
      <c r="BE193" s="208">
        <f t="shared" si="24"/>
        <v>0</v>
      </c>
      <c r="BF193" s="208">
        <f t="shared" si="25"/>
        <v>0</v>
      </c>
      <c r="BG193" s="208">
        <f t="shared" si="26"/>
        <v>0</v>
      </c>
      <c r="BH193" s="208">
        <f t="shared" si="27"/>
        <v>0</v>
      </c>
      <c r="BI193" s="208">
        <f t="shared" si="28"/>
        <v>0</v>
      </c>
      <c r="BJ193" s="13" t="s">
        <v>84</v>
      </c>
      <c r="BK193" s="208">
        <f t="shared" si="29"/>
        <v>0</v>
      </c>
      <c r="BL193" s="13" t="s">
        <v>650</v>
      </c>
      <c r="BM193" s="207" t="s">
        <v>3217</v>
      </c>
    </row>
    <row r="194" spans="1:65" s="36" customFormat="1" ht="16.5" customHeight="1">
      <c r="A194" s="30"/>
      <c r="B194" s="31"/>
      <c r="C194" s="241" t="s">
        <v>776</v>
      </c>
      <c r="D194" s="241" t="s">
        <v>297</v>
      </c>
      <c r="E194" s="242" t="s">
        <v>2100</v>
      </c>
      <c r="F194" s="243" t="s">
        <v>3218</v>
      </c>
      <c r="G194" s="244" t="s">
        <v>2057</v>
      </c>
      <c r="H194" s="245">
        <v>4</v>
      </c>
      <c r="I194" s="3"/>
      <c r="J194" s="246">
        <f t="shared" si="20"/>
        <v>0</v>
      </c>
      <c r="K194" s="243" t="s">
        <v>1</v>
      </c>
      <c r="L194" s="247"/>
      <c r="M194" s="248" t="s">
        <v>1</v>
      </c>
      <c r="N194" s="249" t="s">
        <v>41</v>
      </c>
      <c r="O194" s="78"/>
      <c r="P194" s="205">
        <f t="shared" si="21"/>
        <v>0</v>
      </c>
      <c r="Q194" s="205">
        <v>0</v>
      </c>
      <c r="R194" s="205">
        <f t="shared" si="22"/>
        <v>0</v>
      </c>
      <c r="S194" s="205">
        <v>0</v>
      </c>
      <c r="T194" s="206">
        <f t="shared" si="2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207" t="s">
        <v>1054</v>
      </c>
      <c r="AT194" s="207" t="s">
        <v>297</v>
      </c>
      <c r="AU194" s="207" t="s">
        <v>84</v>
      </c>
      <c r="AY194" s="13" t="s">
        <v>199</v>
      </c>
      <c r="BE194" s="208">
        <f t="shared" si="24"/>
        <v>0</v>
      </c>
      <c r="BF194" s="208">
        <f t="shared" si="25"/>
        <v>0</v>
      </c>
      <c r="BG194" s="208">
        <f t="shared" si="26"/>
        <v>0</v>
      </c>
      <c r="BH194" s="208">
        <f t="shared" si="27"/>
        <v>0</v>
      </c>
      <c r="BI194" s="208">
        <f t="shared" si="28"/>
        <v>0</v>
      </c>
      <c r="BJ194" s="13" t="s">
        <v>84</v>
      </c>
      <c r="BK194" s="208">
        <f t="shared" si="29"/>
        <v>0</v>
      </c>
      <c r="BL194" s="13" t="s">
        <v>1054</v>
      </c>
      <c r="BM194" s="207" t="s">
        <v>3219</v>
      </c>
    </row>
    <row r="195" spans="1:65" s="36" customFormat="1" ht="16.5" customHeight="1">
      <c r="A195" s="30"/>
      <c r="B195" s="31"/>
      <c r="C195" s="197" t="s">
        <v>780</v>
      </c>
      <c r="D195" s="197" t="s">
        <v>201</v>
      </c>
      <c r="E195" s="198" t="s">
        <v>3220</v>
      </c>
      <c r="F195" s="199" t="s">
        <v>3218</v>
      </c>
      <c r="G195" s="200" t="s">
        <v>2057</v>
      </c>
      <c r="H195" s="201">
        <v>4</v>
      </c>
      <c r="I195" s="2"/>
      <c r="J195" s="202">
        <f t="shared" si="20"/>
        <v>0</v>
      </c>
      <c r="K195" s="199" t="s">
        <v>1</v>
      </c>
      <c r="L195" s="31"/>
      <c r="M195" s="203" t="s">
        <v>1</v>
      </c>
      <c r="N195" s="204" t="s">
        <v>41</v>
      </c>
      <c r="O195" s="78"/>
      <c r="P195" s="205">
        <f t="shared" si="21"/>
        <v>0</v>
      </c>
      <c r="Q195" s="205">
        <v>0</v>
      </c>
      <c r="R195" s="205">
        <f t="shared" si="22"/>
        <v>0</v>
      </c>
      <c r="S195" s="205">
        <v>0</v>
      </c>
      <c r="T195" s="206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207" t="s">
        <v>650</v>
      </c>
      <c r="AT195" s="207" t="s">
        <v>201</v>
      </c>
      <c r="AU195" s="207" t="s">
        <v>84</v>
      </c>
      <c r="AY195" s="13" t="s">
        <v>199</v>
      </c>
      <c r="BE195" s="208">
        <f t="shared" si="24"/>
        <v>0</v>
      </c>
      <c r="BF195" s="208">
        <f t="shared" si="25"/>
        <v>0</v>
      </c>
      <c r="BG195" s="208">
        <f t="shared" si="26"/>
        <v>0</v>
      </c>
      <c r="BH195" s="208">
        <f t="shared" si="27"/>
        <v>0</v>
      </c>
      <c r="BI195" s="208">
        <f t="shared" si="28"/>
        <v>0</v>
      </c>
      <c r="BJ195" s="13" t="s">
        <v>84</v>
      </c>
      <c r="BK195" s="208">
        <f t="shared" si="29"/>
        <v>0</v>
      </c>
      <c r="BL195" s="13" t="s">
        <v>650</v>
      </c>
      <c r="BM195" s="207" t="s">
        <v>3221</v>
      </c>
    </row>
    <row r="196" spans="1:65" s="36" customFormat="1" ht="55.5" customHeight="1">
      <c r="A196" s="30"/>
      <c r="B196" s="31"/>
      <c r="C196" s="197" t="s">
        <v>313</v>
      </c>
      <c r="D196" s="197" t="s">
        <v>201</v>
      </c>
      <c r="E196" s="198" t="s">
        <v>3222</v>
      </c>
      <c r="F196" s="199" t="s">
        <v>3147</v>
      </c>
      <c r="G196" s="200" t="s">
        <v>3148</v>
      </c>
      <c r="H196" s="201">
        <v>26.4</v>
      </c>
      <c r="I196" s="2"/>
      <c r="J196" s="202">
        <f t="shared" si="20"/>
        <v>0</v>
      </c>
      <c r="K196" s="199" t="s">
        <v>1</v>
      </c>
      <c r="L196" s="31"/>
      <c r="M196" s="203" t="s">
        <v>1</v>
      </c>
      <c r="N196" s="204" t="s">
        <v>41</v>
      </c>
      <c r="O196" s="78"/>
      <c r="P196" s="205">
        <f t="shared" si="21"/>
        <v>0</v>
      </c>
      <c r="Q196" s="205">
        <v>0</v>
      </c>
      <c r="R196" s="205">
        <f t="shared" si="22"/>
        <v>0</v>
      </c>
      <c r="S196" s="205">
        <v>0</v>
      </c>
      <c r="T196" s="206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207" t="s">
        <v>650</v>
      </c>
      <c r="AT196" s="207" t="s">
        <v>201</v>
      </c>
      <c r="AU196" s="207" t="s">
        <v>84</v>
      </c>
      <c r="AY196" s="13" t="s">
        <v>199</v>
      </c>
      <c r="BE196" s="208">
        <f t="shared" si="24"/>
        <v>0</v>
      </c>
      <c r="BF196" s="208">
        <f t="shared" si="25"/>
        <v>0</v>
      </c>
      <c r="BG196" s="208">
        <f t="shared" si="26"/>
        <v>0</v>
      </c>
      <c r="BH196" s="208">
        <f t="shared" si="27"/>
        <v>0</v>
      </c>
      <c r="BI196" s="208">
        <f t="shared" si="28"/>
        <v>0</v>
      </c>
      <c r="BJ196" s="13" t="s">
        <v>84</v>
      </c>
      <c r="BK196" s="208">
        <f t="shared" si="29"/>
        <v>0</v>
      </c>
      <c r="BL196" s="13" t="s">
        <v>650</v>
      </c>
      <c r="BM196" s="207" t="s">
        <v>3223</v>
      </c>
    </row>
    <row r="197" spans="1:65" s="36" customFormat="1" ht="37.9" customHeight="1">
      <c r="A197" s="30"/>
      <c r="B197" s="31"/>
      <c r="C197" s="197" t="s">
        <v>321</v>
      </c>
      <c r="D197" s="197" t="s">
        <v>201</v>
      </c>
      <c r="E197" s="198" t="s">
        <v>2062</v>
      </c>
      <c r="F197" s="199" t="s">
        <v>3224</v>
      </c>
      <c r="G197" s="200" t="s">
        <v>245</v>
      </c>
      <c r="H197" s="201">
        <v>1</v>
      </c>
      <c r="I197" s="2"/>
      <c r="J197" s="202">
        <f t="shared" si="20"/>
        <v>0</v>
      </c>
      <c r="K197" s="199" t="s">
        <v>1</v>
      </c>
      <c r="L197" s="31"/>
      <c r="M197" s="203" t="s">
        <v>1</v>
      </c>
      <c r="N197" s="204" t="s">
        <v>41</v>
      </c>
      <c r="O197" s="78"/>
      <c r="P197" s="205">
        <f t="shared" si="21"/>
        <v>0</v>
      </c>
      <c r="Q197" s="205">
        <v>0</v>
      </c>
      <c r="R197" s="205">
        <f t="shared" si="22"/>
        <v>0</v>
      </c>
      <c r="S197" s="205">
        <v>0</v>
      </c>
      <c r="T197" s="206">
        <f t="shared" si="2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207" t="s">
        <v>313</v>
      </c>
      <c r="AT197" s="207" t="s">
        <v>201</v>
      </c>
      <c r="AU197" s="207" t="s">
        <v>84</v>
      </c>
      <c r="AY197" s="13" t="s">
        <v>199</v>
      </c>
      <c r="BE197" s="208">
        <f t="shared" si="24"/>
        <v>0</v>
      </c>
      <c r="BF197" s="208">
        <f t="shared" si="25"/>
        <v>0</v>
      </c>
      <c r="BG197" s="208">
        <f t="shared" si="26"/>
        <v>0</v>
      </c>
      <c r="BH197" s="208">
        <f t="shared" si="27"/>
        <v>0</v>
      </c>
      <c r="BI197" s="208">
        <f t="shared" si="28"/>
        <v>0</v>
      </c>
      <c r="BJ197" s="13" t="s">
        <v>84</v>
      </c>
      <c r="BK197" s="208">
        <f t="shared" si="29"/>
        <v>0</v>
      </c>
      <c r="BL197" s="13" t="s">
        <v>313</v>
      </c>
      <c r="BM197" s="207" t="s">
        <v>3225</v>
      </c>
    </row>
    <row r="198" spans="1:65" s="36" customFormat="1" ht="37.9" customHeight="1">
      <c r="A198" s="30"/>
      <c r="B198" s="31"/>
      <c r="C198" s="241" t="s">
        <v>363</v>
      </c>
      <c r="D198" s="241" t="s">
        <v>297</v>
      </c>
      <c r="E198" s="242" t="s">
        <v>2642</v>
      </c>
      <c r="F198" s="243" t="s">
        <v>3151</v>
      </c>
      <c r="G198" s="244" t="s">
        <v>2057</v>
      </c>
      <c r="H198" s="245">
        <v>1</v>
      </c>
      <c r="I198" s="3"/>
      <c r="J198" s="246">
        <f t="shared" si="20"/>
        <v>0</v>
      </c>
      <c r="K198" s="243" t="s">
        <v>1</v>
      </c>
      <c r="L198" s="247"/>
      <c r="M198" s="248" t="s">
        <v>1</v>
      </c>
      <c r="N198" s="249" t="s">
        <v>41</v>
      </c>
      <c r="O198" s="78"/>
      <c r="P198" s="205">
        <f t="shared" si="21"/>
        <v>0</v>
      </c>
      <c r="Q198" s="205">
        <v>0</v>
      </c>
      <c r="R198" s="205">
        <f t="shared" si="22"/>
        <v>0</v>
      </c>
      <c r="S198" s="205">
        <v>0</v>
      </c>
      <c r="T198" s="206">
        <f t="shared" si="2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207" t="s">
        <v>1054</v>
      </c>
      <c r="AT198" s="207" t="s">
        <v>297</v>
      </c>
      <c r="AU198" s="207" t="s">
        <v>84</v>
      </c>
      <c r="AY198" s="13" t="s">
        <v>199</v>
      </c>
      <c r="BE198" s="208">
        <f t="shared" si="24"/>
        <v>0</v>
      </c>
      <c r="BF198" s="208">
        <f t="shared" si="25"/>
        <v>0</v>
      </c>
      <c r="BG198" s="208">
        <f t="shared" si="26"/>
        <v>0</v>
      </c>
      <c r="BH198" s="208">
        <f t="shared" si="27"/>
        <v>0</v>
      </c>
      <c r="BI198" s="208">
        <f t="shared" si="28"/>
        <v>0</v>
      </c>
      <c r="BJ198" s="13" t="s">
        <v>84</v>
      </c>
      <c r="BK198" s="208">
        <f t="shared" si="29"/>
        <v>0</v>
      </c>
      <c r="BL198" s="13" t="s">
        <v>1054</v>
      </c>
      <c r="BM198" s="207" t="s">
        <v>3226</v>
      </c>
    </row>
    <row r="199" spans="1:65" s="36" customFormat="1" ht="24.2" customHeight="1">
      <c r="A199" s="30"/>
      <c r="B199" s="31"/>
      <c r="C199" s="197" t="s">
        <v>605</v>
      </c>
      <c r="D199" s="197" t="s">
        <v>201</v>
      </c>
      <c r="E199" s="198" t="s">
        <v>3227</v>
      </c>
      <c r="F199" s="199" t="s">
        <v>3126</v>
      </c>
      <c r="G199" s="200" t="s">
        <v>245</v>
      </c>
      <c r="H199" s="201">
        <v>32</v>
      </c>
      <c r="I199" s="2"/>
      <c r="J199" s="202">
        <f t="shared" si="20"/>
        <v>0</v>
      </c>
      <c r="K199" s="199" t="s">
        <v>1</v>
      </c>
      <c r="L199" s="31"/>
      <c r="M199" s="203" t="s">
        <v>1</v>
      </c>
      <c r="N199" s="204" t="s">
        <v>41</v>
      </c>
      <c r="O199" s="78"/>
      <c r="P199" s="205">
        <f t="shared" si="21"/>
        <v>0</v>
      </c>
      <c r="Q199" s="205">
        <v>0</v>
      </c>
      <c r="R199" s="205">
        <f t="shared" si="22"/>
        <v>0</v>
      </c>
      <c r="S199" s="205">
        <v>0</v>
      </c>
      <c r="T199" s="206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207" t="s">
        <v>650</v>
      </c>
      <c r="AT199" s="207" t="s">
        <v>201</v>
      </c>
      <c r="AU199" s="207" t="s">
        <v>84</v>
      </c>
      <c r="AY199" s="13" t="s">
        <v>199</v>
      </c>
      <c r="BE199" s="208">
        <f t="shared" si="24"/>
        <v>0</v>
      </c>
      <c r="BF199" s="208">
        <f t="shared" si="25"/>
        <v>0</v>
      </c>
      <c r="BG199" s="208">
        <f t="shared" si="26"/>
        <v>0</v>
      </c>
      <c r="BH199" s="208">
        <f t="shared" si="27"/>
        <v>0</v>
      </c>
      <c r="BI199" s="208">
        <f t="shared" si="28"/>
        <v>0</v>
      </c>
      <c r="BJ199" s="13" t="s">
        <v>84</v>
      </c>
      <c r="BK199" s="208">
        <f t="shared" si="29"/>
        <v>0</v>
      </c>
      <c r="BL199" s="13" t="s">
        <v>650</v>
      </c>
      <c r="BM199" s="207" t="s">
        <v>3228</v>
      </c>
    </row>
    <row r="200" spans="1:65" s="36" customFormat="1" ht="24.2" customHeight="1">
      <c r="A200" s="30"/>
      <c r="B200" s="31"/>
      <c r="C200" s="241" t="s">
        <v>610</v>
      </c>
      <c r="D200" s="241" t="s">
        <v>297</v>
      </c>
      <c r="E200" s="242" t="s">
        <v>2106</v>
      </c>
      <c r="F200" s="243" t="s">
        <v>3229</v>
      </c>
      <c r="G200" s="244" t="s">
        <v>245</v>
      </c>
      <c r="H200" s="245">
        <v>118.4</v>
      </c>
      <c r="I200" s="3"/>
      <c r="J200" s="246">
        <f t="shared" si="20"/>
        <v>0</v>
      </c>
      <c r="K200" s="243" t="s">
        <v>1</v>
      </c>
      <c r="L200" s="247"/>
      <c r="M200" s="248" t="s">
        <v>1</v>
      </c>
      <c r="N200" s="249" t="s">
        <v>41</v>
      </c>
      <c r="O200" s="78"/>
      <c r="P200" s="205">
        <f t="shared" si="21"/>
        <v>0</v>
      </c>
      <c r="Q200" s="205">
        <v>0</v>
      </c>
      <c r="R200" s="205">
        <f t="shared" si="22"/>
        <v>0</v>
      </c>
      <c r="S200" s="205">
        <v>0</v>
      </c>
      <c r="T200" s="206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207" t="s">
        <v>1054</v>
      </c>
      <c r="AT200" s="207" t="s">
        <v>297</v>
      </c>
      <c r="AU200" s="207" t="s">
        <v>84</v>
      </c>
      <c r="AY200" s="13" t="s">
        <v>199</v>
      </c>
      <c r="BE200" s="208">
        <f t="shared" si="24"/>
        <v>0</v>
      </c>
      <c r="BF200" s="208">
        <f t="shared" si="25"/>
        <v>0</v>
      </c>
      <c r="BG200" s="208">
        <f t="shared" si="26"/>
        <v>0</v>
      </c>
      <c r="BH200" s="208">
        <f t="shared" si="27"/>
        <v>0</v>
      </c>
      <c r="BI200" s="208">
        <f t="shared" si="28"/>
        <v>0</v>
      </c>
      <c r="BJ200" s="13" t="s">
        <v>84</v>
      </c>
      <c r="BK200" s="208">
        <f t="shared" si="29"/>
        <v>0</v>
      </c>
      <c r="BL200" s="13" t="s">
        <v>1054</v>
      </c>
      <c r="BM200" s="207" t="s">
        <v>3230</v>
      </c>
    </row>
    <row r="201" spans="1:65" s="36" customFormat="1" ht="24.2" customHeight="1">
      <c r="A201" s="30"/>
      <c r="B201" s="31"/>
      <c r="C201" s="197" t="s">
        <v>620</v>
      </c>
      <c r="D201" s="197" t="s">
        <v>201</v>
      </c>
      <c r="E201" s="198" t="s">
        <v>3231</v>
      </c>
      <c r="F201" s="199" t="s">
        <v>3229</v>
      </c>
      <c r="G201" s="200" t="s">
        <v>245</v>
      </c>
      <c r="H201" s="201">
        <v>118.4</v>
      </c>
      <c r="I201" s="2"/>
      <c r="J201" s="202">
        <f t="shared" si="20"/>
        <v>0</v>
      </c>
      <c r="K201" s="199" t="s">
        <v>1</v>
      </c>
      <c r="L201" s="31"/>
      <c r="M201" s="203" t="s">
        <v>1</v>
      </c>
      <c r="N201" s="204" t="s">
        <v>41</v>
      </c>
      <c r="O201" s="78"/>
      <c r="P201" s="205">
        <f t="shared" si="21"/>
        <v>0</v>
      </c>
      <c r="Q201" s="205">
        <v>0</v>
      </c>
      <c r="R201" s="205">
        <f t="shared" si="22"/>
        <v>0</v>
      </c>
      <c r="S201" s="205">
        <v>0</v>
      </c>
      <c r="T201" s="206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207" t="s">
        <v>650</v>
      </c>
      <c r="AT201" s="207" t="s">
        <v>201</v>
      </c>
      <c r="AU201" s="207" t="s">
        <v>84</v>
      </c>
      <c r="AY201" s="13" t="s">
        <v>199</v>
      </c>
      <c r="BE201" s="208">
        <f t="shared" si="24"/>
        <v>0</v>
      </c>
      <c r="BF201" s="208">
        <f t="shared" si="25"/>
        <v>0</v>
      </c>
      <c r="BG201" s="208">
        <f t="shared" si="26"/>
        <v>0</v>
      </c>
      <c r="BH201" s="208">
        <f t="shared" si="27"/>
        <v>0</v>
      </c>
      <c r="BI201" s="208">
        <f t="shared" si="28"/>
        <v>0</v>
      </c>
      <c r="BJ201" s="13" t="s">
        <v>84</v>
      </c>
      <c r="BK201" s="208">
        <f t="shared" si="29"/>
        <v>0</v>
      </c>
      <c r="BL201" s="13" t="s">
        <v>650</v>
      </c>
      <c r="BM201" s="207" t="s">
        <v>3232</v>
      </c>
    </row>
    <row r="202" spans="1:65" s="36" customFormat="1" ht="24.2" customHeight="1">
      <c r="A202" s="30"/>
      <c r="B202" s="31"/>
      <c r="C202" s="241" t="s">
        <v>625</v>
      </c>
      <c r="D202" s="241" t="s">
        <v>297</v>
      </c>
      <c r="E202" s="242" t="s">
        <v>2109</v>
      </c>
      <c r="F202" s="243" t="s">
        <v>3233</v>
      </c>
      <c r="G202" s="244" t="s">
        <v>245</v>
      </c>
      <c r="H202" s="245">
        <v>28.8</v>
      </c>
      <c r="I202" s="3"/>
      <c r="J202" s="246">
        <f t="shared" si="20"/>
        <v>0</v>
      </c>
      <c r="K202" s="243" t="s">
        <v>1</v>
      </c>
      <c r="L202" s="247"/>
      <c r="M202" s="248" t="s">
        <v>1</v>
      </c>
      <c r="N202" s="249" t="s">
        <v>41</v>
      </c>
      <c r="O202" s="78"/>
      <c r="P202" s="205">
        <f t="shared" si="21"/>
        <v>0</v>
      </c>
      <c r="Q202" s="205">
        <v>0</v>
      </c>
      <c r="R202" s="205">
        <f t="shared" si="22"/>
        <v>0</v>
      </c>
      <c r="S202" s="205">
        <v>0</v>
      </c>
      <c r="T202" s="206">
        <f t="shared" si="2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207" t="s">
        <v>1054</v>
      </c>
      <c r="AT202" s="207" t="s">
        <v>297</v>
      </c>
      <c r="AU202" s="207" t="s">
        <v>84</v>
      </c>
      <c r="AY202" s="13" t="s">
        <v>199</v>
      </c>
      <c r="BE202" s="208">
        <f t="shared" si="24"/>
        <v>0</v>
      </c>
      <c r="BF202" s="208">
        <f t="shared" si="25"/>
        <v>0</v>
      </c>
      <c r="BG202" s="208">
        <f t="shared" si="26"/>
        <v>0</v>
      </c>
      <c r="BH202" s="208">
        <f t="shared" si="27"/>
        <v>0</v>
      </c>
      <c r="BI202" s="208">
        <f t="shared" si="28"/>
        <v>0</v>
      </c>
      <c r="BJ202" s="13" t="s">
        <v>84</v>
      </c>
      <c r="BK202" s="208">
        <f t="shared" si="29"/>
        <v>0</v>
      </c>
      <c r="BL202" s="13" t="s">
        <v>1054</v>
      </c>
      <c r="BM202" s="207" t="s">
        <v>3234</v>
      </c>
    </row>
    <row r="203" spans="1:65" s="36" customFormat="1" ht="24.2" customHeight="1">
      <c r="A203" s="30"/>
      <c r="B203" s="31"/>
      <c r="C203" s="197" t="s">
        <v>635</v>
      </c>
      <c r="D203" s="197" t="s">
        <v>201</v>
      </c>
      <c r="E203" s="198" t="s">
        <v>3235</v>
      </c>
      <c r="F203" s="199" t="s">
        <v>3233</v>
      </c>
      <c r="G203" s="200" t="s">
        <v>245</v>
      </c>
      <c r="H203" s="201">
        <v>28.8</v>
      </c>
      <c r="I203" s="2"/>
      <c r="J203" s="202">
        <f t="shared" si="20"/>
        <v>0</v>
      </c>
      <c r="K203" s="199" t="s">
        <v>1</v>
      </c>
      <c r="L203" s="31"/>
      <c r="M203" s="203" t="s">
        <v>1</v>
      </c>
      <c r="N203" s="204" t="s">
        <v>41</v>
      </c>
      <c r="O203" s="78"/>
      <c r="P203" s="205">
        <f t="shared" si="21"/>
        <v>0</v>
      </c>
      <c r="Q203" s="205">
        <v>0</v>
      </c>
      <c r="R203" s="205">
        <f t="shared" si="22"/>
        <v>0</v>
      </c>
      <c r="S203" s="205">
        <v>0</v>
      </c>
      <c r="T203" s="206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207" t="s">
        <v>650</v>
      </c>
      <c r="AT203" s="207" t="s">
        <v>201</v>
      </c>
      <c r="AU203" s="207" t="s">
        <v>84</v>
      </c>
      <c r="AY203" s="13" t="s">
        <v>199</v>
      </c>
      <c r="BE203" s="208">
        <f t="shared" si="24"/>
        <v>0</v>
      </c>
      <c r="BF203" s="208">
        <f t="shared" si="25"/>
        <v>0</v>
      </c>
      <c r="BG203" s="208">
        <f t="shared" si="26"/>
        <v>0</v>
      </c>
      <c r="BH203" s="208">
        <f t="shared" si="27"/>
        <v>0</v>
      </c>
      <c r="BI203" s="208">
        <f t="shared" si="28"/>
        <v>0</v>
      </c>
      <c r="BJ203" s="13" t="s">
        <v>84</v>
      </c>
      <c r="BK203" s="208">
        <f t="shared" si="29"/>
        <v>0</v>
      </c>
      <c r="BL203" s="13" t="s">
        <v>650</v>
      </c>
      <c r="BM203" s="207" t="s">
        <v>3236</v>
      </c>
    </row>
    <row r="204" spans="1:65" s="36" customFormat="1" ht="24.2" customHeight="1">
      <c r="A204" s="30"/>
      <c r="B204" s="31"/>
      <c r="C204" s="241" t="s">
        <v>640</v>
      </c>
      <c r="D204" s="241" t="s">
        <v>297</v>
      </c>
      <c r="E204" s="242" t="s">
        <v>2112</v>
      </c>
      <c r="F204" s="243" t="s">
        <v>3237</v>
      </c>
      <c r="G204" s="244" t="s">
        <v>3148</v>
      </c>
      <c r="H204" s="245">
        <v>50.4</v>
      </c>
      <c r="I204" s="3"/>
      <c r="J204" s="246">
        <f t="shared" si="20"/>
        <v>0</v>
      </c>
      <c r="K204" s="243" t="s">
        <v>1</v>
      </c>
      <c r="L204" s="247"/>
      <c r="M204" s="248" t="s">
        <v>1</v>
      </c>
      <c r="N204" s="249" t="s">
        <v>41</v>
      </c>
      <c r="O204" s="78"/>
      <c r="P204" s="205">
        <f t="shared" si="21"/>
        <v>0</v>
      </c>
      <c r="Q204" s="205">
        <v>0</v>
      </c>
      <c r="R204" s="205">
        <f t="shared" si="22"/>
        <v>0</v>
      </c>
      <c r="S204" s="205">
        <v>0</v>
      </c>
      <c r="T204" s="206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207" t="s">
        <v>1054</v>
      </c>
      <c r="AT204" s="207" t="s">
        <v>297</v>
      </c>
      <c r="AU204" s="207" t="s">
        <v>84</v>
      </c>
      <c r="AY204" s="13" t="s">
        <v>199</v>
      </c>
      <c r="BE204" s="208">
        <f t="shared" si="24"/>
        <v>0</v>
      </c>
      <c r="BF204" s="208">
        <f t="shared" si="25"/>
        <v>0</v>
      </c>
      <c r="BG204" s="208">
        <f t="shared" si="26"/>
        <v>0</v>
      </c>
      <c r="BH204" s="208">
        <f t="shared" si="27"/>
        <v>0</v>
      </c>
      <c r="BI204" s="208">
        <f t="shared" si="28"/>
        <v>0</v>
      </c>
      <c r="BJ204" s="13" t="s">
        <v>84</v>
      </c>
      <c r="BK204" s="208">
        <f t="shared" si="29"/>
        <v>0</v>
      </c>
      <c r="BL204" s="13" t="s">
        <v>1054</v>
      </c>
      <c r="BM204" s="207" t="s">
        <v>3238</v>
      </c>
    </row>
    <row r="205" spans="1:65" s="36" customFormat="1" ht="24.2" customHeight="1">
      <c r="A205" s="30"/>
      <c r="B205" s="31"/>
      <c r="C205" s="197" t="s">
        <v>645</v>
      </c>
      <c r="D205" s="197" t="s">
        <v>201</v>
      </c>
      <c r="E205" s="198" t="s">
        <v>3239</v>
      </c>
      <c r="F205" s="199" t="s">
        <v>3237</v>
      </c>
      <c r="G205" s="200" t="s">
        <v>3148</v>
      </c>
      <c r="H205" s="201">
        <v>50.4</v>
      </c>
      <c r="I205" s="2"/>
      <c r="J205" s="202">
        <f t="shared" si="20"/>
        <v>0</v>
      </c>
      <c r="K205" s="199" t="s">
        <v>1</v>
      </c>
      <c r="L205" s="31"/>
      <c r="M205" s="203" t="s">
        <v>1</v>
      </c>
      <c r="N205" s="204" t="s">
        <v>41</v>
      </c>
      <c r="O205" s="78"/>
      <c r="P205" s="205">
        <f t="shared" si="21"/>
        <v>0</v>
      </c>
      <c r="Q205" s="205">
        <v>0</v>
      </c>
      <c r="R205" s="205">
        <f t="shared" si="22"/>
        <v>0</v>
      </c>
      <c r="S205" s="205">
        <v>0</v>
      </c>
      <c r="T205" s="206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207" t="s">
        <v>650</v>
      </c>
      <c r="AT205" s="207" t="s">
        <v>201</v>
      </c>
      <c r="AU205" s="207" t="s">
        <v>84</v>
      </c>
      <c r="AY205" s="13" t="s">
        <v>199</v>
      </c>
      <c r="BE205" s="208">
        <f t="shared" si="24"/>
        <v>0</v>
      </c>
      <c r="BF205" s="208">
        <f t="shared" si="25"/>
        <v>0</v>
      </c>
      <c r="BG205" s="208">
        <f t="shared" si="26"/>
        <v>0</v>
      </c>
      <c r="BH205" s="208">
        <f t="shared" si="27"/>
        <v>0</v>
      </c>
      <c r="BI205" s="208">
        <f t="shared" si="28"/>
        <v>0</v>
      </c>
      <c r="BJ205" s="13" t="s">
        <v>84</v>
      </c>
      <c r="BK205" s="208">
        <f t="shared" si="29"/>
        <v>0</v>
      </c>
      <c r="BL205" s="13" t="s">
        <v>650</v>
      </c>
      <c r="BM205" s="207" t="s">
        <v>3240</v>
      </c>
    </row>
    <row r="206" spans="1:65" s="36" customFormat="1" ht="24.2" customHeight="1">
      <c r="A206" s="30"/>
      <c r="B206" s="31"/>
      <c r="C206" s="241" t="s">
        <v>650</v>
      </c>
      <c r="D206" s="241" t="s">
        <v>297</v>
      </c>
      <c r="E206" s="242" t="s">
        <v>2070</v>
      </c>
      <c r="F206" s="243" t="s">
        <v>3180</v>
      </c>
      <c r="G206" s="244" t="s">
        <v>3148</v>
      </c>
      <c r="H206" s="245">
        <v>77</v>
      </c>
      <c r="I206" s="3"/>
      <c r="J206" s="246">
        <f t="shared" si="20"/>
        <v>0</v>
      </c>
      <c r="K206" s="243" t="s">
        <v>1</v>
      </c>
      <c r="L206" s="247"/>
      <c r="M206" s="248" t="s">
        <v>1</v>
      </c>
      <c r="N206" s="249" t="s">
        <v>41</v>
      </c>
      <c r="O206" s="78"/>
      <c r="P206" s="205">
        <f t="shared" si="21"/>
        <v>0</v>
      </c>
      <c r="Q206" s="205">
        <v>0</v>
      </c>
      <c r="R206" s="205">
        <f t="shared" si="22"/>
        <v>0</v>
      </c>
      <c r="S206" s="205">
        <v>0</v>
      </c>
      <c r="T206" s="206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207" t="s">
        <v>1054</v>
      </c>
      <c r="AT206" s="207" t="s">
        <v>297</v>
      </c>
      <c r="AU206" s="207" t="s">
        <v>84</v>
      </c>
      <c r="AY206" s="13" t="s">
        <v>199</v>
      </c>
      <c r="BE206" s="208">
        <f t="shared" si="24"/>
        <v>0</v>
      </c>
      <c r="BF206" s="208">
        <f t="shared" si="25"/>
        <v>0</v>
      </c>
      <c r="BG206" s="208">
        <f t="shared" si="26"/>
        <v>0</v>
      </c>
      <c r="BH206" s="208">
        <f t="shared" si="27"/>
        <v>0</v>
      </c>
      <c r="BI206" s="208">
        <f t="shared" si="28"/>
        <v>0</v>
      </c>
      <c r="BJ206" s="13" t="s">
        <v>84</v>
      </c>
      <c r="BK206" s="208">
        <f t="shared" si="29"/>
        <v>0</v>
      </c>
      <c r="BL206" s="13" t="s">
        <v>1054</v>
      </c>
      <c r="BM206" s="207" t="s">
        <v>3241</v>
      </c>
    </row>
    <row r="207" spans="2:63" s="184" customFormat="1" ht="25.9" customHeight="1">
      <c r="B207" s="185"/>
      <c r="D207" s="186" t="s">
        <v>75</v>
      </c>
      <c r="E207" s="187" t="s">
        <v>2068</v>
      </c>
      <c r="F207" s="187" t="s">
        <v>3242</v>
      </c>
      <c r="J207" s="188">
        <f>BK207</f>
        <v>0</v>
      </c>
      <c r="L207" s="185"/>
      <c r="M207" s="189"/>
      <c r="N207" s="190"/>
      <c r="O207" s="190"/>
      <c r="P207" s="191">
        <f>SUM(P208:P219)</f>
        <v>0</v>
      </c>
      <c r="Q207" s="190"/>
      <c r="R207" s="191">
        <f>SUM(R208:R219)</f>
        <v>0</v>
      </c>
      <c r="S207" s="190"/>
      <c r="T207" s="192">
        <f>SUM(T208:T219)</f>
        <v>0</v>
      </c>
      <c r="AR207" s="186" t="s">
        <v>84</v>
      </c>
      <c r="AT207" s="193" t="s">
        <v>75</v>
      </c>
      <c r="AU207" s="193" t="s">
        <v>76</v>
      </c>
      <c r="AY207" s="186" t="s">
        <v>199</v>
      </c>
      <c r="BK207" s="194">
        <f>SUM(BK208:BK219)</f>
        <v>0</v>
      </c>
    </row>
    <row r="208" spans="1:65" s="36" customFormat="1" ht="76.35" customHeight="1">
      <c r="A208" s="30"/>
      <c r="B208" s="31"/>
      <c r="C208" s="241" t="s">
        <v>784</v>
      </c>
      <c r="D208" s="241" t="s">
        <v>297</v>
      </c>
      <c r="E208" s="242" t="s">
        <v>2682</v>
      </c>
      <c r="F208" s="243" t="s">
        <v>3243</v>
      </c>
      <c r="G208" s="244" t="s">
        <v>2057</v>
      </c>
      <c r="H208" s="245">
        <v>1</v>
      </c>
      <c r="I208" s="3"/>
      <c r="J208" s="246">
        <f aca="true" t="shared" si="30" ref="J208:J219">ROUND(I208*H208,2)</f>
        <v>0</v>
      </c>
      <c r="K208" s="243" t="s">
        <v>1</v>
      </c>
      <c r="L208" s="247"/>
      <c r="M208" s="248" t="s">
        <v>1</v>
      </c>
      <c r="N208" s="249" t="s">
        <v>41</v>
      </c>
      <c r="O208" s="78"/>
      <c r="P208" s="205">
        <f aca="true" t="shared" si="31" ref="P208:P219">O208*H208</f>
        <v>0</v>
      </c>
      <c r="Q208" s="205">
        <v>0</v>
      </c>
      <c r="R208" s="205">
        <f aca="true" t="shared" si="32" ref="R208:R219">Q208*H208</f>
        <v>0</v>
      </c>
      <c r="S208" s="205">
        <v>0</v>
      </c>
      <c r="T208" s="206">
        <f aca="true" t="shared" si="33" ref="T208:T219"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207" t="s">
        <v>1054</v>
      </c>
      <c r="AT208" s="207" t="s">
        <v>297</v>
      </c>
      <c r="AU208" s="207" t="s">
        <v>84</v>
      </c>
      <c r="AY208" s="13" t="s">
        <v>199</v>
      </c>
      <c r="BE208" s="208">
        <f aca="true" t="shared" si="34" ref="BE208:BE219">IF(N208="základní",J208,0)</f>
        <v>0</v>
      </c>
      <c r="BF208" s="208">
        <f aca="true" t="shared" si="35" ref="BF208:BF219">IF(N208="snížená",J208,0)</f>
        <v>0</v>
      </c>
      <c r="BG208" s="208">
        <f aca="true" t="shared" si="36" ref="BG208:BG219">IF(N208="zákl. přenesená",J208,0)</f>
        <v>0</v>
      </c>
      <c r="BH208" s="208">
        <f aca="true" t="shared" si="37" ref="BH208:BH219">IF(N208="sníž. přenesená",J208,0)</f>
        <v>0</v>
      </c>
      <c r="BI208" s="208">
        <f aca="true" t="shared" si="38" ref="BI208:BI219">IF(N208="nulová",J208,0)</f>
        <v>0</v>
      </c>
      <c r="BJ208" s="13" t="s">
        <v>84</v>
      </c>
      <c r="BK208" s="208">
        <f aca="true" t="shared" si="39" ref="BK208:BK219">ROUND(I208*H208,2)</f>
        <v>0</v>
      </c>
      <c r="BL208" s="13" t="s">
        <v>1054</v>
      </c>
      <c r="BM208" s="207" t="s">
        <v>3244</v>
      </c>
    </row>
    <row r="209" spans="1:65" s="36" customFormat="1" ht="76.35" customHeight="1">
      <c r="A209" s="30"/>
      <c r="B209" s="31"/>
      <c r="C209" s="197" t="s">
        <v>788</v>
      </c>
      <c r="D209" s="197" t="s">
        <v>201</v>
      </c>
      <c r="E209" s="198" t="s">
        <v>3245</v>
      </c>
      <c r="F209" s="199" t="s">
        <v>3243</v>
      </c>
      <c r="G209" s="200" t="s">
        <v>2057</v>
      </c>
      <c r="H209" s="201">
        <v>1</v>
      </c>
      <c r="I209" s="2"/>
      <c r="J209" s="202">
        <f t="shared" si="30"/>
        <v>0</v>
      </c>
      <c r="K209" s="199" t="s">
        <v>1</v>
      </c>
      <c r="L209" s="31"/>
      <c r="M209" s="203" t="s">
        <v>1</v>
      </c>
      <c r="N209" s="204" t="s">
        <v>41</v>
      </c>
      <c r="O209" s="78"/>
      <c r="P209" s="205">
        <f t="shared" si="31"/>
        <v>0</v>
      </c>
      <c r="Q209" s="205">
        <v>0</v>
      </c>
      <c r="R209" s="205">
        <f t="shared" si="32"/>
        <v>0</v>
      </c>
      <c r="S209" s="205">
        <v>0</v>
      </c>
      <c r="T209" s="206">
        <f t="shared" si="3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207" t="s">
        <v>650</v>
      </c>
      <c r="AT209" s="207" t="s">
        <v>201</v>
      </c>
      <c r="AU209" s="207" t="s">
        <v>84</v>
      </c>
      <c r="AY209" s="13" t="s">
        <v>199</v>
      </c>
      <c r="BE209" s="208">
        <f t="shared" si="34"/>
        <v>0</v>
      </c>
      <c r="BF209" s="208">
        <f t="shared" si="35"/>
        <v>0</v>
      </c>
      <c r="BG209" s="208">
        <f t="shared" si="36"/>
        <v>0</v>
      </c>
      <c r="BH209" s="208">
        <f t="shared" si="37"/>
        <v>0</v>
      </c>
      <c r="BI209" s="208">
        <f t="shared" si="38"/>
        <v>0</v>
      </c>
      <c r="BJ209" s="13" t="s">
        <v>84</v>
      </c>
      <c r="BK209" s="208">
        <f t="shared" si="39"/>
        <v>0</v>
      </c>
      <c r="BL209" s="13" t="s">
        <v>650</v>
      </c>
      <c r="BM209" s="207" t="s">
        <v>3246</v>
      </c>
    </row>
    <row r="210" spans="1:65" s="36" customFormat="1" ht="37.9" customHeight="1">
      <c r="A210" s="30"/>
      <c r="B210" s="31"/>
      <c r="C210" s="241" t="s">
        <v>792</v>
      </c>
      <c r="D210" s="241" t="s">
        <v>297</v>
      </c>
      <c r="E210" s="242" t="s">
        <v>3247</v>
      </c>
      <c r="F210" s="243" t="s">
        <v>3248</v>
      </c>
      <c r="G210" s="244" t="s">
        <v>2057</v>
      </c>
      <c r="H210" s="245">
        <v>1</v>
      </c>
      <c r="I210" s="3"/>
      <c r="J210" s="246">
        <f t="shared" si="30"/>
        <v>0</v>
      </c>
      <c r="K210" s="243" t="s">
        <v>1</v>
      </c>
      <c r="L210" s="247"/>
      <c r="M210" s="248" t="s">
        <v>1</v>
      </c>
      <c r="N210" s="249" t="s">
        <v>41</v>
      </c>
      <c r="O210" s="78"/>
      <c r="P210" s="205">
        <f t="shared" si="31"/>
        <v>0</v>
      </c>
      <c r="Q210" s="205">
        <v>0</v>
      </c>
      <c r="R210" s="205">
        <f t="shared" si="32"/>
        <v>0</v>
      </c>
      <c r="S210" s="205">
        <v>0</v>
      </c>
      <c r="T210" s="206">
        <f t="shared" si="3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207" t="s">
        <v>1054</v>
      </c>
      <c r="AT210" s="207" t="s">
        <v>297</v>
      </c>
      <c r="AU210" s="207" t="s">
        <v>84</v>
      </c>
      <c r="AY210" s="13" t="s">
        <v>199</v>
      </c>
      <c r="BE210" s="208">
        <f t="shared" si="34"/>
        <v>0</v>
      </c>
      <c r="BF210" s="208">
        <f t="shared" si="35"/>
        <v>0</v>
      </c>
      <c r="BG210" s="208">
        <f t="shared" si="36"/>
        <v>0</v>
      </c>
      <c r="BH210" s="208">
        <f t="shared" si="37"/>
        <v>0</v>
      </c>
      <c r="BI210" s="208">
        <f t="shared" si="38"/>
        <v>0</v>
      </c>
      <c r="BJ210" s="13" t="s">
        <v>84</v>
      </c>
      <c r="BK210" s="208">
        <f t="shared" si="39"/>
        <v>0</v>
      </c>
      <c r="BL210" s="13" t="s">
        <v>1054</v>
      </c>
      <c r="BM210" s="207" t="s">
        <v>3249</v>
      </c>
    </row>
    <row r="211" spans="1:65" s="36" customFormat="1" ht="37.9" customHeight="1">
      <c r="A211" s="30"/>
      <c r="B211" s="31"/>
      <c r="C211" s="197" t="s">
        <v>796</v>
      </c>
      <c r="D211" s="197" t="s">
        <v>201</v>
      </c>
      <c r="E211" s="198" t="s">
        <v>3250</v>
      </c>
      <c r="F211" s="199" t="s">
        <v>3248</v>
      </c>
      <c r="G211" s="200" t="s">
        <v>2057</v>
      </c>
      <c r="H211" s="201">
        <v>1</v>
      </c>
      <c r="I211" s="2"/>
      <c r="J211" s="202">
        <f t="shared" si="30"/>
        <v>0</v>
      </c>
      <c r="K211" s="199" t="s">
        <v>1</v>
      </c>
      <c r="L211" s="31"/>
      <c r="M211" s="203" t="s">
        <v>1</v>
      </c>
      <c r="N211" s="204" t="s">
        <v>41</v>
      </c>
      <c r="O211" s="78"/>
      <c r="P211" s="205">
        <f t="shared" si="31"/>
        <v>0</v>
      </c>
      <c r="Q211" s="205">
        <v>0</v>
      </c>
      <c r="R211" s="205">
        <f t="shared" si="32"/>
        <v>0</v>
      </c>
      <c r="S211" s="205">
        <v>0</v>
      </c>
      <c r="T211" s="206">
        <f t="shared" si="3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207" t="s">
        <v>650</v>
      </c>
      <c r="AT211" s="207" t="s">
        <v>201</v>
      </c>
      <c r="AU211" s="207" t="s">
        <v>84</v>
      </c>
      <c r="AY211" s="13" t="s">
        <v>199</v>
      </c>
      <c r="BE211" s="208">
        <f t="shared" si="34"/>
        <v>0</v>
      </c>
      <c r="BF211" s="208">
        <f t="shared" si="35"/>
        <v>0</v>
      </c>
      <c r="BG211" s="208">
        <f t="shared" si="36"/>
        <v>0</v>
      </c>
      <c r="BH211" s="208">
        <f t="shared" si="37"/>
        <v>0</v>
      </c>
      <c r="BI211" s="208">
        <f t="shared" si="38"/>
        <v>0</v>
      </c>
      <c r="BJ211" s="13" t="s">
        <v>84</v>
      </c>
      <c r="BK211" s="208">
        <f t="shared" si="39"/>
        <v>0</v>
      </c>
      <c r="BL211" s="13" t="s">
        <v>650</v>
      </c>
      <c r="BM211" s="207" t="s">
        <v>3251</v>
      </c>
    </row>
    <row r="212" spans="1:65" s="36" customFormat="1" ht="24.2" customHeight="1">
      <c r="A212" s="30"/>
      <c r="B212" s="31"/>
      <c r="C212" s="241" t="s">
        <v>800</v>
      </c>
      <c r="D212" s="241" t="s">
        <v>297</v>
      </c>
      <c r="E212" s="242" t="s">
        <v>2103</v>
      </c>
      <c r="F212" s="243" t="s">
        <v>3252</v>
      </c>
      <c r="G212" s="244" t="s">
        <v>3148</v>
      </c>
      <c r="H212" s="245">
        <v>5</v>
      </c>
      <c r="I212" s="3"/>
      <c r="J212" s="246">
        <f t="shared" si="30"/>
        <v>0</v>
      </c>
      <c r="K212" s="243" t="s">
        <v>1</v>
      </c>
      <c r="L212" s="247"/>
      <c r="M212" s="248" t="s">
        <v>1</v>
      </c>
      <c r="N212" s="249" t="s">
        <v>41</v>
      </c>
      <c r="O212" s="78"/>
      <c r="P212" s="205">
        <f t="shared" si="31"/>
        <v>0</v>
      </c>
      <c r="Q212" s="205">
        <v>0</v>
      </c>
      <c r="R212" s="205">
        <f t="shared" si="32"/>
        <v>0</v>
      </c>
      <c r="S212" s="205">
        <v>0</v>
      </c>
      <c r="T212" s="206">
        <f t="shared" si="3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207" t="s">
        <v>1054</v>
      </c>
      <c r="AT212" s="207" t="s">
        <v>297</v>
      </c>
      <c r="AU212" s="207" t="s">
        <v>84</v>
      </c>
      <c r="AY212" s="13" t="s">
        <v>199</v>
      </c>
      <c r="BE212" s="208">
        <f t="shared" si="34"/>
        <v>0</v>
      </c>
      <c r="BF212" s="208">
        <f t="shared" si="35"/>
        <v>0</v>
      </c>
      <c r="BG212" s="208">
        <f t="shared" si="36"/>
        <v>0</v>
      </c>
      <c r="BH212" s="208">
        <f t="shared" si="37"/>
        <v>0</v>
      </c>
      <c r="BI212" s="208">
        <f t="shared" si="38"/>
        <v>0</v>
      </c>
      <c r="BJ212" s="13" t="s">
        <v>84</v>
      </c>
      <c r="BK212" s="208">
        <f t="shared" si="39"/>
        <v>0</v>
      </c>
      <c r="BL212" s="13" t="s">
        <v>1054</v>
      </c>
      <c r="BM212" s="207" t="s">
        <v>3253</v>
      </c>
    </row>
    <row r="213" spans="1:65" s="36" customFormat="1" ht="24.2" customHeight="1">
      <c r="A213" s="30"/>
      <c r="B213" s="31"/>
      <c r="C213" s="197" t="s">
        <v>848</v>
      </c>
      <c r="D213" s="197" t="s">
        <v>201</v>
      </c>
      <c r="E213" s="198" t="s">
        <v>3208</v>
      </c>
      <c r="F213" s="199" t="s">
        <v>3206</v>
      </c>
      <c r="G213" s="200" t="s">
        <v>743</v>
      </c>
      <c r="H213" s="201">
        <v>5</v>
      </c>
      <c r="I213" s="2"/>
      <c r="J213" s="202">
        <f t="shared" si="30"/>
        <v>0</v>
      </c>
      <c r="K213" s="199" t="s">
        <v>1</v>
      </c>
      <c r="L213" s="31"/>
      <c r="M213" s="203" t="s">
        <v>1</v>
      </c>
      <c r="N213" s="204" t="s">
        <v>41</v>
      </c>
      <c r="O213" s="78"/>
      <c r="P213" s="205">
        <f t="shared" si="31"/>
        <v>0</v>
      </c>
      <c r="Q213" s="205">
        <v>0</v>
      </c>
      <c r="R213" s="205">
        <f t="shared" si="32"/>
        <v>0</v>
      </c>
      <c r="S213" s="205">
        <v>0</v>
      </c>
      <c r="T213" s="206">
        <f t="shared" si="3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207" t="s">
        <v>650</v>
      </c>
      <c r="AT213" s="207" t="s">
        <v>201</v>
      </c>
      <c r="AU213" s="207" t="s">
        <v>84</v>
      </c>
      <c r="AY213" s="13" t="s">
        <v>199</v>
      </c>
      <c r="BE213" s="208">
        <f t="shared" si="34"/>
        <v>0</v>
      </c>
      <c r="BF213" s="208">
        <f t="shared" si="35"/>
        <v>0</v>
      </c>
      <c r="BG213" s="208">
        <f t="shared" si="36"/>
        <v>0</v>
      </c>
      <c r="BH213" s="208">
        <f t="shared" si="37"/>
        <v>0</v>
      </c>
      <c r="BI213" s="208">
        <f t="shared" si="38"/>
        <v>0</v>
      </c>
      <c r="BJ213" s="13" t="s">
        <v>84</v>
      </c>
      <c r="BK213" s="208">
        <f t="shared" si="39"/>
        <v>0</v>
      </c>
      <c r="BL213" s="13" t="s">
        <v>650</v>
      </c>
      <c r="BM213" s="207" t="s">
        <v>3254</v>
      </c>
    </row>
    <row r="214" spans="1:65" s="36" customFormat="1" ht="24.2" customHeight="1">
      <c r="A214" s="30"/>
      <c r="B214" s="31"/>
      <c r="C214" s="197" t="s">
        <v>806</v>
      </c>
      <c r="D214" s="197" t="s">
        <v>201</v>
      </c>
      <c r="E214" s="198" t="s">
        <v>3255</v>
      </c>
      <c r="F214" s="199" t="s">
        <v>3252</v>
      </c>
      <c r="G214" s="200" t="s">
        <v>3148</v>
      </c>
      <c r="H214" s="201">
        <v>5</v>
      </c>
      <c r="I214" s="2"/>
      <c r="J214" s="202">
        <f t="shared" si="30"/>
        <v>0</v>
      </c>
      <c r="K214" s="199" t="s">
        <v>1</v>
      </c>
      <c r="L214" s="31"/>
      <c r="M214" s="203" t="s">
        <v>1</v>
      </c>
      <c r="N214" s="204" t="s">
        <v>41</v>
      </c>
      <c r="O214" s="78"/>
      <c r="P214" s="205">
        <f t="shared" si="31"/>
        <v>0</v>
      </c>
      <c r="Q214" s="205">
        <v>0</v>
      </c>
      <c r="R214" s="205">
        <f t="shared" si="32"/>
        <v>0</v>
      </c>
      <c r="S214" s="205">
        <v>0</v>
      </c>
      <c r="T214" s="206">
        <f t="shared" si="3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207" t="s">
        <v>650</v>
      </c>
      <c r="AT214" s="207" t="s">
        <v>201</v>
      </c>
      <c r="AU214" s="207" t="s">
        <v>84</v>
      </c>
      <c r="AY214" s="13" t="s">
        <v>199</v>
      </c>
      <c r="BE214" s="208">
        <f t="shared" si="34"/>
        <v>0</v>
      </c>
      <c r="BF214" s="208">
        <f t="shared" si="35"/>
        <v>0</v>
      </c>
      <c r="BG214" s="208">
        <f t="shared" si="36"/>
        <v>0</v>
      </c>
      <c r="BH214" s="208">
        <f t="shared" si="37"/>
        <v>0</v>
      </c>
      <c r="BI214" s="208">
        <f t="shared" si="38"/>
        <v>0</v>
      </c>
      <c r="BJ214" s="13" t="s">
        <v>84</v>
      </c>
      <c r="BK214" s="208">
        <f t="shared" si="39"/>
        <v>0</v>
      </c>
      <c r="BL214" s="13" t="s">
        <v>650</v>
      </c>
      <c r="BM214" s="207" t="s">
        <v>3256</v>
      </c>
    </row>
    <row r="215" spans="1:65" s="36" customFormat="1" ht="24.2" customHeight="1">
      <c r="A215" s="30"/>
      <c r="B215" s="31"/>
      <c r="C215" s="241" t="s">
        <v>811</v>
      </c>
      <c r="D215" s="241" t="s">
        <v>297</v>
      </c>
      <c r="E215" s="242" t="s">
        <v>2117</v>
      </c>
      <c r="F215" s="243" t="s">
        <v>3257</v>
      </c>
      <c r="G215" s="244" t="s">
        <v>3148</v>
      </c>
      <c r="H215" s="245">
        <v>2</v>
      </c>
      <c r="I215" s="3"/>
      <c r="J215" s="246">
        <f t="shared" si="30"/>
        <v>0</v>
      </c>
      <c r="K215" s="243" t="s">
        <v>1</v>
      </c>
      <c r="L215" s="247"/>
      <c r="M215" s="248" t="s">
        <v>1</v>
      </c>
      <c r="N215" s="249" t="s">
        <v>41</v>
      </c>
      <c r="O215" s="78"/>
      <c r="P215" s="205">
        <f t="shared" si="31"/>
        <v>0</v>
      </c>
      <c r="Q215" s="205">
        <v>0</v>
      </c>
      <c r="R215" s="205">
        <f t="shared" si="32"/>
        <v>0</v>
      </c>
      <c r="S215" s="205">
        <v>0</v>
      </c>
      <c r="T215" s="206">
        <f t="shared" si="3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207" t="s">
        <v>1054</v>
      </c>
      <c r="AT215" s="207" t="s">
        <v>297</v>
      </c>
      <c r="AU215" s="207" t="s">
        <v>84</v>
      </c>
      <c r="AY215" s="13" t="s">
        <v>199</v>
      </c>
      <c r="BE215" s="208">
        <f t="shared" si="34"/>
        <v>0</v>
      </c>
      <c r="BF215" s="208">
        <f t="shared" si="35"/>
        <v>0</v>
      </c>
      <c r="BG215" s="208">
        <f t="shared" si="36"/>
        <v>0</v>
      </c>
      <c r="BH215" s="208">
        <f t="shared" si="37"/>
        <v>0</v>
      </c>
      <c r="BI215" s="208">
        <f t="shared" si="38"/>
        <v>0</v>
      </c>
      <c r="BJ215" s="13" t="s">
        <v>84</v>
      </c>
      <c r="BK215" s="208">
        <f t="shared" si="39"/>
        <v>0</v>
      </c>
      <c r="BL215" s="13" t="s">
        <v>1054</v>
      </c>
      <c r="BM215" s="207" t="s">
        <v>3258</v>
      </c>
    </row>
    <row r="216" spans="1:65" s="36" customFormat="1" ht="24.2" customHeight="1">
      <c r="A216" s="30"/>
      <c r="B216" s="31"/>
      <c r="C216" s="197" t="s">
        <v>819</v>
      </c>
      <c r="D216" s="197" t="s">
        <v>201</v>
      </c>
      <c r="E216" s="198" t="s">
        <v>3259</v>
      </c>
      <c r="F216" s="199" t="s">
        <v>3257</v>
      </c>
      <c r="G216" s="200" t="s">
        <v>3148</v>
      </c>
      <c r="H216" s="201">
        <v>2</v>
      </c>
      <c r="I216" s="2"/>
      <c r="J216" s="202">
        <f t="shared" si="30"/>
        <v>0</v>
      </c>
      <c r="K216" s="199" t="s">
        <v>1</v>
      </c>
      <c r="L216" s="31"/>
      <c r="M216" s="203" t="s">
        <v>1</v>
      </c>
      <c r="N216" s="204" t="s">
        <v>41</v>
      </c>
      <c r="O216" s="78"/>
      <c r="P216" s="205">
        <f t="shared" si="31"/>
        <v>0</v>
      </c>
      <c r="Q216" s="205">
        <v>0</v>
      </c>
      <c r="R216" s="205">
        <f t="shared" si="32"/>
        <v>0</v>
      </c>
      <c r="S216" s="205">
        <v>0</v>
      </c>
      <c r="T216" s="206">
        <f t="shared" si="3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207" t="s">
        <v>650</v>
      </c>
      <c r="AT216" s="207" t="s">
        <v>201</v>
      </c>
      <c r="AU216" s="207" t="s">
        <v>84</v>
      </c>
      <c r="AY216" s="13" t="s">
        <v>199</v>
      </c>
      <c r="BE216" s="208">
        <f t="shared" si="34"/>
        <v>0</v>
      </c>
      <c r="BF216" s="208">
        <f t="shared" si="35"/>
        <v>0</v>
      </c>
      <c r="BG216" s="208">
        <f t="shared" si="36"/>
        <v>0</v>
      </c>
      <c r="BH216" s="208">
        <f t="shared" si="37"/>
        <v>0</v>
      </c>
      <c r="BI216" s="208">
        <f t="shared" si="38"/>
        <v>0</v>
      </c>
      <c r="BJ216" s="13" t="s">
        <v>84</v>
      </c>
      <c r="BK216" s="208">
        <f t="shared" si="39"/>
        <v>0</v>
      </c>
      <c r="BL216" s="13" t="s">
        <v>650</v>
      </c>
      <c r="BM216" s="207" t="s">
        <v>3260</v>
      </c>
    </row>
    <row r="217" spans="1:65" s="36" customFormat="1" ht="55.5" customHeight="1">
      <c r="A217" s="30"/>
      <c r="B217" s="31"/>
      <c r="C217" s="241" t="s">
        <v>832</v>
      </c>
      <c r="D217" s="241" t="s">
        <v>297</v>
      </c>
      <c r="E217" s="242" t="s">
        <v>2120</v>
      </c>
      <c r="F217" s="243" t="s">
        <v>3199</v>
      </c>
      <c r="G217" s="244" t="s">
        <v>245</v>
      </c>
      <c r="H217" s="245">
        <v>3</v>
      </c>
      <c r="I217" s="3"/>
      <c r="J217" s="246">
        <f t="shared" si="30"/>
        <v>0</v>
      </c>
      <c r="K217" s="243" t="s">
        <v>1</v>
      </c>
      <c r="L217" s="247"/>
      <c r="M217" s="248" t="s">
        <v>1</v>
      </c>
      <c r="N217" s="249" t="s">
        <v>41</v>
      </c>
      <c r="O217" s="78"/>
      <c r="P217" s="205">
        <f t="shared" si="31"/>
        <v>0</v>
      </c>
      <c r="Q217" s="205">
        <v>0</v>
      </c>
      <c r="R217" s="205">
        <f t="shared" si="32"/>
        <v>0</v>
      </c>
      <c r="S217" s="205">
        <v>0</v>
      </c>
      <c r="T217" s="206">
        <f t="shared" si="3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207" t="s">
        <v>456</v>
      </c>
      <c r="AT217" s="207" t="s">
        <v>297</v>
      </c>
      <c r="AU217" s="207" t="s">
        <v>84</v>
      </c>
      <c r="AY217" s="13" t="s">
        <v>199</v>
      </c>
      <c r="BE217" s="208">
        <f t="shared" si="34"/>
        <v>0</v>
      </c>
      <c r="BF217" s="208">
        <f t="shared" si="35"/>
        <v>0</v>
      </c>
      <c r="BG217" s="208">
        <f t="shared" si="36"/>
        <v>0</v>
      </c>
      <c r="BH217" s="208">
        <f t="shared" si="37"/>
        <v>0</v>
      </c>
      <c r="BI217" s="208">
        <f t="shared" si="38"/>
        <v>0</v>
      </c>
      <c r="BJ217" s="13" t="s">
        <v>84</v>
      </c>
      <c r="BK217" s="208">
        <f t="shared" si="39"/>
        <v>0</v>
      </c>
      <c r="BL217" s="13" t="s">
        <v>313</v>
      </c>
      <c r="BM217" s="207" t="s">
        <v>3261</v>
      </c>
    </row>
    <row r="218" spans="1:65" s="36" customFormat="1" ht="55.5" customHeight="1">
      <c r="A218" s="30"/>
      <c r="B218" s="31"/>
      <c r="C218" s="197" t="s">
        <v>838</v>
      </c>
      <c r="D218" s="197" t="s">
        <v>201</v>
      </c>
      <c r="E218" s="198" t="s">
        <v>3262</v>
      </c>
      <c r="F218" s="199" t="s">
        <v>3199</v>
      </c>
      <c r="G218" s="200" t="s">
        <v>245</v>
      </c>
      <c r="H218" s="201">
        <v>3</v>
      </c>
      <c r="I218" s="2"/>
      <c r="J218" s="202">
        <f t="shared" si="30"/>
        <v>0</v>
      </c>
      <c r="K218" s="199" t="s">
        <v>1</v>
      </c>
      <c r="L218" s="31"/>
      <c r="M218" s="203" t="s">
        <v>1</v>
      </c>
      <c r="N218" s="204" t="s">
        <v>41</v>
      </c>
      <c r="O218" s="78"/>
      <c r="P218" s="205">
        <f t="shared" si="31"/>
        <v>0</v>
      </c>
      <c r="Q218" s="205">
        <v>0</v>
      </c>
      <c r="R218" s="205">
        <f t="shared" si="32"/>
        <v>0</v>
      </c>
      <c r="S218" s="205">
        <v>0</v>
      </c>
      <c r="T218" s="206">
        <f t="shared" si="3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207" t="s">
        <v>313</v>
      </c>
      <c r="AT218" s="207" t="s">
        <v>201</v>
      </c>
      <c r="AU218" s="207" t="s">
        <v>84</v>
      </c>
      <c r="AY218" s="13" t="s">
        <v>199</v>
      </c>
      <c r="BE218" s="208">
        <f t="shared" si="34"/>
        <v>0</v>
      </c>
      <c r="BF218" s="208">
        <f t="shared" si="35"/>
        <v>0</v>
      </c>
      <c r="BG218" s="208">
        <f t="shared" si="36"/>
        <v>0</v>
      </c>
      <c r="BH218" s="208">
        <f t="shared" si="37"/>
        <v>0</v>
      </c>
      <c r="BI218" s="208">
        <f t="shared" si="38"/>
        <v>0</v>
      </c>
      <c r="BJ218" s="13" t="s">
        <v>84</v>
      </c>
      <c r="BK218" s="208">
        <f t="shared" si="39"/>
        <v>0</v>
      </c>
      <c r="BL218" s="13" t="s">
        <v>313</v>
      </c>
      <c r="BM218" s="207" t="s">
        <v>3263</v>
      </c>
    </row>
    <row r="219" spans="1:65" s="36" customFormat="1" ht="24.2" customHeight="1">
      <c r="A219" s="30"/>
      <c r="B219" s="31"/>
      <c r="C219" s="241" t="s">
        <v>843</v>
      </c>
      <c r="D219" s="241" t="s">
        <v>297</v>
      </c>
      <c r="E219" s="242" t="s">
        <v>2091</v>
      </c>
      <c r="F219" s="243" t="s">
        <v>3206</v>
      </c>
      <c r="G219" s="244" t="s">
        <v>743</v>
      </c>
      <c r="H219" s="245">
        <v>5</v>
      </c>
      <c r="I219" s="3"/>
      <c r="J219" s="246">
        <f t="shared" si="30"/>
        <v>0</v>
      </c>
      <c r="K219" s="243" t="s">
        <v>1</v>
      </c>
      <c r="L219" s="247"/>
      <c r="M219" s="248" t="s">
        <v>1</v>
      </c>
      <c r="N219" s="249" t="s">
        <v>41</v>
      </c>
      <c r="O219" s="78"/>
      <c r="P219" s="205">
        <f t="shared" si="31"/>
        <v>0</v>
      </c>
      <c r="Q219" s="205">
        <v>0</v>
      </c>
      <c r="R219" s="205">
        <f t="shared" si="32"/>
        <v>0</v>
      </c>
      <c r="S219" s="205">
        <v>0</v>
      </c>
      <c r="T219" s="206">
        <f t="shared" si="3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207" t="s">
        <v>1054</v>
      </c>
      <c r="AT219" s="207" t="s">
        <v>297</v>
      </c>
      <c r="AU219" s="207" t="s">
        <v>84</v>
      </c>
      <c r="AY219" s="13" t="s">
        <v>199</v>
      </c>
      <c r="BE219" s="208">
        <f t="shared" si="34"/>
        <v>0</v>
      </c>
      <c r="BF219" s="208">
        <f t="shared" si="35"/>
        <v>0</v>
      </c>
      <c r="BG219" s="208">
        <f t="shared" si="36"/>
        <v>0</v>
      </c>
      <c r="BH219" s="208">
        <f t="shared" si="37"/>
        <v>0</v>
      </c>
      <c r="BI219" s="208">
        <f t="shared" si="38"/>
        <v>0</v>
      </c>
      <c r="BJ219" s="13" t="s">
        <v>84</v>
      </c>
      <c r="BK219" s="208">
        <f t="shared" si="39"/>
        <v>0</v>
      </c>
      <c r="BL219" s="13" t="s">
        <v>1054</v>
      </c>
      <c r="BM219" s="207" t="s">
        <v>3264</v>
      </c>
    </row>
    <row r="220" spans="2:63" s="184" customFormat="1" ht="25.9" customHeight="1">
      <c r="B220" s="185"/>
      <c r="D220" s="186" t="s">
        <v>75</v>
      </c>
      <c r="E220" s="187" t="s">
        <v>2115</v>
      </c>
      <c r="F220" s="187" t="s">
        <v>3265</v>
      </c>
      <c r="J220" s="188">
        <f>BK220</f>
        <v>0</v>
      </c>
      <c r="L220" s="185"/>
      <c r="M220" s="189"/>
      <c r="N220" s="190"/>
      <c r="O220" s="190"/>
      <c r="P220" s="191">
        <f>SUM(P221:P231)</f>
        <v>0</v>
      </c>
      <c r="Q220" s="190"/>
      <c r="R220" s="191">
        <f>SUM(R221:R231)</f>
        <v>0</v>
      </c>
      <c r="S220" s="190"/>
      <c r="T220" s="192">
        <f>SUM(T221:T231)</f>
        <v>0</v>
      </c>
      <c r="AR220" s="186" t="s">
        <v>84</v>
      </c>
      <c r="AT220" s="193" t="s">
        <v>75</v>
      </c>
      <c r="AU220" s="193" t="s">
        <v>76</v>
      </c>
      <c r="AY220" s="186" t="s">
        <v>199</v>
      </c>
      <c r="BK220" s="194">
        <f>SUM(BK221:BK231)</f>
        <v>0</v>
      </c>
    </row>
    <row r="221" spans="1:65" s="36" customFormat="1" ht="55.5" customHeight="1">
      <c r="A221" s="30"/>
      <c r="B221" s="31"/>
      <c r="C221" s="197" t="s">
        <v>913</v>
      </c>
      <c r="D221" s="197" t="s">
        <v>201</v>
      </c>
      <c r="E221" s="198" t="s">
        <v>2085</v>
      </c>
      <c r="F221" s="199" t="s">
        <v>3199</v>
      </c>
      <c r="G221" s="200" t="s">
        <v>245</v>
      </c>
      <c r="H221" s="201">
        <v>10</v>
      </c>
      <c r="I221" s="2"/>
      <c r="J221" s="202">
        <f aca="true" t="shared" si="40" ref="J221:J231">ROUND(I221*H221,2)</f>
        <v>0</v>
      </c>
      <c r="K221" s="199" t="s">
        <v>1</v>
      </c>
      <c r="L221" s="31"/>
      <c r="M221" s="203" t="s">
        <v>1</v>
      </c>
      <c r="N221" s="204" t="s">
        <v>41</v>
      </c>
      <c r="O221" s="78"/>
      <c r="P221" s="205">
        <f aca="true" t="shared" si="41" ref="P221:P231">O221*H221</f>
        <v>0</v>
      </c>
      <c r="Q221" s="205">
        <v>0</v>
      </c>
      <c r="R221" s="205">
        <f aca="true" t="shared" si="42" ref="R221:R231">Q221*H221</f>
        <v>0</v>
      </c>
      <c r="S221" s="205">
        <v>0</v>
      </c>
      <c r="T221" s="206">
        <f aca="true" t="shared" si="43" ref="T221:T231"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207" t="s">
        <v>650</v>
      </c>
      <c r="AT221" s="207" t="s">
        <v>201</v>
      </c>
      <c r="AU221" s="207" t="s">
        <v>84</v>
      </c>
      <c r="AY221" s="13" t="s">
        <v>199</v>
      </c>
      <c r="BE221" s="208">
        <f aca="true" t="shared" si="44" ref="BE221:BE231">IF(N221="základní",J221,0)</f>
        <v>0</v>
      </c>
      <c r="BF221" s="208">
        <f aca="true" t="shared" si="45" ref="BF221:BF231">IF(N221="snížená",J221,0)</f>
        <v>0</v>
      </c>
      <c r="BG221" s="208">
        <f aca="true" t="shared" si="46" ref="BG221:BG231">IF(N221="zákl. přenesená",J221,0)</f>
        <v>0</v>
      </c>
      <c r="BH221" s="208">
        <f aca="true" t="shared" si="47" ref="BH221:BH231">IF(N221="sníž. přenesená",J221,0)</f>
        <v>0</v>
      </c>
      <c r="BI221" s="208">
        <f aca="true" t="shared" si="48" ref="BI221:BI231">IF(N221="nulová",J221,0)</f>
        <v>0</v>
      </c>
      <c r="BJ221" s="13" t="s">
        <v>84</v>
      </c>
      <c r="BK221" s="208">
        <f aca="true" t="shared" si="49" ref="BK221:BK231">ROUND(I221*H221,2)</f>
        <v>0</v>
      </c>
      <c r="BL221" s="13" t="s">
        <v>650</v>
      </c>
      <c r="BM221" s="207" t="s">
        <v>3266</v>
      </c>
    </row>
    <row r="222" spans="1:65" s="36" customFormat="1" ht="24.2" customHeight="1">
      <c r="A222" s="30"/>
      <c r="B222" s="31"/>
      <c r="C222" s="241" t="s">
        <v>918</v>
      </c>
      <c r="D222" s="241" t="s">
        <v>297</v>
      </c>
      <c r="E222" s="242" t="s">
        <v>2091</v>
      </c>
      <c r="F222" s="243" t="s">
        <v>3206</v>
      </c>
      <c r="G222" s="244" t="s">
        <v>743</v>
      </c>
      <c r="H222" s="245">
        <v>50</v>
      </c>
      <c r="I222" s="3"/>
      <c r="J222" s="246">
        <f t="shared" si="40"/>
        <v>0</v>
      </c>
      <c r="K222" s="243" t="s">
        <v>1</v>
      </c>
      <c r="L222" s="247"/>
      <c r="M222" s="248" t="s">
        <v>1</v>
      </c>
      <c r="N222" s="249" t="s">
        <v>41</v>
      </c>
      <c r="O222" s="78"/>
      <c r="P222" s="205">
        <f t="shared" si="41"/>
        <v>0</v>
      </c>
      <c r="Q222" s="205">
        <v>0</v>
      </c>
      <c r="R222" s="205">
        <f t="shared" si="42"/>
        <v>0</v>
      </c>
      <c r="S222" s="205">
        <v>0</v>
      </c>
      <c r="T222" s="206">
        <f t="shared" si="4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207" t="s">
        <v>3111</v>
      </c>
      <c r="AT222" s="207" t="s">
        <v>297</v>
      </c>
      <c r="AU222" s="207" t="s">
        <v>84</v>
      </c>
      <c r="AY222" s="13" t="s">
        <v>199</v>
      </c>
      <c r="BE222" s="208">
        <f t="shared" si="44"/>
        <v>0</v>
      </c>
      <c r="BF222" s="208">
        <f t="shared" si="45"/>
        <v>0</v>
      </c>
      <c r="BG222" s="208">
        <f t="shared" si="46"/>
        <v>0</v>
      </c>
      <c r="BH222" s="208">
        <f t="shared" si="47"/>
        <v>0</v>
      </c>
      <c r="BI222" s="208">
        <f t="shared" si="48"/>
        <v>0</v>
      </c>
      <c r="BJ222" s="13" t="s">
        <v>84</v>
      </c>
      <c r="BK222" s="208">
        <f t="shared" si="49"/>
        <v>0</v>
      </c>
      <c r="BL222" s="13" t="s">
        <v>650</v>
      </c>
      <c r="BM222" s="207" t="s">
        <v>3267</v>
      </c>
    </row>
    <row r="223" spans="1:65" s="36" customFormat="1" ht="24.2" customHeight="1">
      <c r="A223" s="30"/>
      <c r="B223" s="31"/>
      <c r="C223" s="197" t="s">
        <v>854</v>
      </c>
      <c r="D223" s="197" t="s">
        <v>201</v>
      </c>
      <c r="E223" s="198" t="s">
        <v>2123</v>
      </c>
      <c r="F223" s="199" t="s">
        <v>3268</v>
      </c>
      <c r="G223" s="200" t="s">
        <v>2037</v>
      </c>
      <c r="H223" s="201">
        <v>50</v>
      </c>
      <c r="I223" s="2"/>
      <c r="J223" s="202">
        <f t="shared" si="40"/>
        <v>0</v>
      </c>
      <c r="K223" s="199" t="s">
        <v>1</v>
      </c>
      <c r="L223" s="31"/>
      <c r="M223" s="203" t="s">
        <v>1</v>
      </c>
      <c r="N223" s="204" t="s">
        <v>41</v>
      </c>
      <c r="O223" s="78"/>
      <c r="P223" s="205">
        <f t="shared" si="41"/>
        <v>0</v>
      </c>
      <c r="Q223" s="205">
        <v>0</v>
      </c>
      <c r="R223" s="205">
        <f t="shared" si="42"/>
        <v>0</v>
      </c>
      <c r="S223" s="205">
        <v>0</v>
      </c>
      <c r="T223" s="206">
        <f t="shared" si="4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207" t="s">
        <v>650</v>
      </c>
      <c r="AT223" s="207" t="s">
        <v>201</v>
      </c>
      <c r="AU223" s="207" t="s">
        <v>84</v>
      </c>
      <c r="AY223" s="13" t="s">
        <v>199</v>
      </c>
      <c r="BE223" s="208">
        <f t="shared" si="44"/>
        <v>0</v>
      </c>
      <c r="BF223" s="208">
        <f t="shared" si="45"/>
        <v>0</v>
      </c>
      <c r="BG223" s="208">
        <f t="shared" si="46"/>
        <v>0</v>
      </c>
      <c r="BH223" s="208">
        <f t="shared" si="47"/>
        <v>0</v>
      </c>
      <c r="BI223" s="208">
        <f t="shared" si="48"/>
        <v>0</v>
      </c>
      <c r="BJ223" s="13" t="s">
        <v>84</v>
      </c>
      <c r="BK223" s="208">
        <f t="shared" si="49"/>
        <v>0</v>
      </c>
      <c r="BL223" s="13" t="s">
        <v>650</v>
      </c>
      <c r="BM223" s="207" t="s">
        <v>3269</v>
      </c>
    </row>
    <row r="224" spans="1:65" s="36" customFormat="1" ht="24.2" customHeight="1">
      <c r="A224" s="30"/>
      <c r="B224" s="31"/>
      <c r="C224" s="197" t="s">
        <v>860</v>
      </c>
      <c r="D224" s="197" t="s">
        <v>201</v>
      </c>
      <c r="E224" s="198" t="s">
        <v>2126</v>
      </c>
      <c r="F224" s="199" t="s">
        <v>3270</v>
      </c>
      <c r="G224" s="200" t="s">
        <v>245</v>
      </c>
      <c r="H224" s="201">
        <v>46</v>
      </c>
      <c r="I224" s="2"/>
      <c r="J224" s="202">
        <f t="shared" si="40"/>
        <v>0</v>
      </c>
      <c r="K224" s="199" t="s">
        <v>1</v>
      </c>
      <c r="L224" s="31"/>
      <c r="M224" s="203" t="s">
        <v>1</v>
      </c>
      <c r="N224" s="204" t="s">
        <v>41</v>
      </c>
      <c r="O224" s="78"/>
      <c r="P224" s="205">
        <f t="shared" si="41"/>
        <v>0</v>
      </c>
      <c r="Q224" s="205">
        <v>0</v>
      </c>
      <c r="R224" s="205">
        <f t="shared" si="42"/>
        <v>0</v>
      </c>
      <c r="S224" s="205">
        <v>0</v>
      </c>
      <c r="T224" s="206">
        <f t="shared" si="4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207" t="s">
        <v>650</v>
      </c>
      <c r="AT224" s="207" t="s">
        <v>201</v>
      </c>
      <c r="AU224" s="207" t="s">
        <v>84</v>
      </c>
      <c r="AY224" s="13" t="s">
        <v>199</v>
      </c>
      <c r="BE224" s="208">
        <f t="shared" si="44"/>
        <v>0</v>
      </c>
      <c r="BF224" s="208">
        <f t="shared" si="45"/>
        <v>0</v>
      </c>
      <c r="BG224" s="208">
        <f t="shared" si="46"/>
        <v>0</v>
      </c>
      <c r="BH224" s="208">
        <f t="shared" si="47"/>
        <v>0</v>
      </c>
      <c r="BI224" s="208">
        <f t="shared" si="48"/>
        <v>0</v>
      </c>
      <c r="BJ224" s="13" t="s">
        <v>84</v>
      </c>
      <c r="BK224" s="208">
        <f t="shared" si="49"/>
        <v>0</v>
      </c>
      <c r="BL224" s="13" t="s">
        <v>650</v>
      </c>
      <c r="BM224" s="207" t="s">
        <v>3271</v>
      </c>
    </row>
    <row r="225" spans="1:65" s="36" customFormat="1" ht="24.2" customHeight="1">
      <c r="A225" s="30"/>
      <c r="B225" s="31"/>
      <c r="C225" s="197" t="s">
        <v>406</v>
      </c>
      <c r="D225" s="197" t="s">
        <v>201</v>
      </c>
      <c r="E225" s="198" t="s">
        <v>2129</v>
      </c>
      <c r="F225" s="199" t="s">
        <v>3272</v>
      </c>
      <c r="G225" s="200" t="s">
        <v>233</v>
      </c>
      <c r="H225" s="201">
        <v>0.5</v>
      </c>
      <c r="I225" s="2"/>
      <c r="J225" s="202">
        <f t="shared" si="40"/>
        <v>0</v>
      </c>
      <c r="K225" s="199" t="s">
        <v>1</v>
      </c>
      <c r="L225" s="31"/>
      <c r="M225" s="203" t="s">
        <v>1</v>
      </c>
      <c r="N225" s="204" t="s">
        <v>41</v>
      </c>
      <c r="O225" s="78"/>
      <c r="P225" s="205">
        <f t="shared" si="41"/>
        <v>0</v>
      </c>
      <c r="Q225" s="205">
        <v>0</v>
      </c>
      <c r="R225" s="205">
        <f t="shared" si="42"/>
        <v>0</v>
      </c>
      <c r="S225" s="205">
        <v>0</v>
      </c>
      <c r="T225" s="206">
        <f t="shared" si="4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207" t="s">
        <v>650</v>
      </c>
      <c r="AT225" s="207" t="s">
        <v>201</v>
      </c>
      <c r="AU225" s="207" t="s">
        <v>84</v>
      </c>
      <c r="AY225" s="13" t="s">
        <v>199</v>
      </c>
      <c r="BE225" s="208">
        <f t="shared" si="44"/>
        <v>0</v>
      </c>
      <c r="BF225" s="208">
        <f t="shared" si="45"/>
        <v>0</v>
      </c>
      <c r="BG225" s="208">
        <f t="shared" si="46"/>
        <v>0</v>
      </c>
      <c r="BH225" s="208">
        <f t="shared" si="47"/>
        <v>0</v>
      </c>
      <c r="BI225" s="208">
        <f t="shared" si="48"/>
        <v>0</v>
      </c>
      <c r="BJ225" s="13" t="s">
        <v>84</v>
      </c>
      <c r="BK225" s="208">
        <f t="shared" si="49"/>
        <v>0</v>
      </c>
      <c r="BL225" s="13" t="s">
        <v>650</v>
      </c>
      <c r="BM225" s="207" t="s">
        <v>3273</v>
      </c>
    </row>
    <row r="226" spans="1:65" s="36" customFormat="1" ht="24.2" customHeight="1">
      <c r="A226" s="30"/>
      <c r="B226" s="31"/>
      <c r="C226" s="197" t="s">
        <v>875</v>
      </c>
      <c r="D226" s="197" t="s">
        <v>201</v>
      </c>
      <c r="E226" s="198" t="s">
        <v>2132</v>
      </c>
      <c r="F226" s="199" t="s">
        <v>3274</v>
      </c>
      <c r="G226" s="200" t="s">
        <v>233</v>
      </c>
      <c r="H226" s="201">
        <v>0.5</v>
      </c>
      <c r="I226" s="2"/>
      <c r="J226" s="202">
        <f t="shared" si="40"/>
        <v>0</v>
      </c>
      <c r="K226" s="199" t="s">
        <v>1</v>
      </c>
      <c r="L226" s="31"/>
      <c r="M226" s="203" t="s">
        <v>1</v>
      </c>
      <c r="N226" s="204" t="s">
        <v>41</v>
      </c>
      <c r="O226" s="78"/>
      <c r="P226" s="205">
        <f t="shared" si="41"/>
        <v>0</v>
      </c>
      <c r="Q226" s="205">
        <v>0</v>
      </c>
      <c r="R226" s="205">
        <f t="shared" si="42"/>
        <v>0</v>
      </c>
      <c r="S226" s="205">
        <v>0</v>
      </c>
      <c r="T226" s="206">
        <f t="shared" si="4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207" t="s">
        <v>650</v>
      </c>
      <c r="AT226" s="207" t="s">
        <v>201</v>
      </c>
      <c r="AU226" s="207" t="s">
        <v>84</v>
      </c>
      <c r="AY226" s="13" t="s">
        <v>199</v>
      </c>
      <c r="BE226" s="208">
        <f t="shared" si="44"/>
        <v>0</v>
      </c>
      <c r="BF226" s="208">
        <f t="shared" si="45"/>
        <v>0</v>
      </c>
      <c r="BG226" s="208">
        <f t="shared" si="46"/>
        <v>0</v>
      </c>
      <c r="BH226" s="208">
        <f t="shared" si="47"/>
        <v>0</v>
      </c>
      <c r="BI226" s="208">
        <f t="shared" si="48"/>
        <v>0</v>
      </c>
      <c r="BJ226" s="13" t="s">
        <v>84</v>
      </c>
      <c r="BK226" s="208">
        <f t="shared" si="49"/>
        <v>0</v>
      </c>
      <c r="BL226" s="13" t="s">
        <v>650</v>
      </c>
      <c r="BM226" s="207" t="s">
        <v>3275</v>
      </c>
    </row>
    <row r="227" spans="1:65" s="36" customFormat="1" ht="16.5" customHeight="1">
      <c r="A227" s="30"/>
      <c r="B227" s="31"/>
      <c r="C227" s="197" t="s">
        <v>882</v>
      </c>
      <c r="D227" s="197" t="s">
        <v>201</v>
      </c>
      <c r="E227" s="198" t="s">
        <v>2135</v>
      </c>
      <c r="F227" s="199" t="s">
        <v>3276</v>
      </c>
      <c r="G227" s="200" t="s">
        <v>233</v>
      </c>
      <c r="H227" s="201">
        <v>0.5</v>
      </c>
      <c r="I227" s="2"/>
      <c r="J227" s="202">
        <f t="shared" si="40"/>
        <v>0</v>
      </c>
      <c r="K227" s="199" t="s">
        <v>1</v>
      </c>
      <c r="L227" s="31"/>
      <c r="M227" s="203" t="s">
        <v>1</v>
      </c>
      <c r="N227" s="204" t="s">
        <v>41</v>
      </c>
      <c r="O227" s="78"/>
      <c r="P227" s="205">
        <f t="shared" si="41"/>
        <v>0</v>
      </c>
      <c r="Q227" s="205">
        <v>0</v>
      </c>
      <c r="R227" s="205">
        <f t="shared" si="42"/>
        <v>0</v>
      </c>
      <c r="S227" s="205">
        <v>0</v>
      </c>
      <c r="T227" s="206">
        <f t="shared" si="4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207" t="s">
        <v>650</v>
      </c>
      <c r="AT227" s="207" t="s">
        <v>201</v>
      </c>
      <c r="AU227" s="207" t="s">
        <v>84</v>
      </c>
      <c r="AY227" s="13" t="s">
        <v>199</v>
      </c>
      <c r="BE227" s="208">
        <f t="shared" si="44"/>
        <v>0</v>
      </c>
      <c r="BF227" s="208">
        <f t="shared" si="45"/>
        <v>0</v>
      </c>
      <c r="BG227" s="208">
        <f t="shared" si="46"/>
        <v>0</v>
      </c>
      <c r="BH227" s="208">
        <f t="shared" si="47"/>
        <v>0</v>
      </c>
      <c r="BI227" s="208">
        <f t="shared" si="48"/>
        <v>0</v>
      </c>
      <c r="BJ227" s="13" t="s">
        <v>84</v>
      </c>
      <c r="BK227" s="208">
        <f t="shared" si="49"/>
        <v>0</v>
      </c>
      <c r="BL227" s="13" t="s">
        <v>650</v>
      </c>
      <c r="BM227" s="207" t="s">
        <v>3277</v>
      </c>
    </row>
    <row r="228" spans="1:65" s="36" customFormat="1" ht="37.9" customHeight="1">
      <c r="A228" s="30"/>
      <c r="B228" s="31"/>
      <c r="C228" s="197" t="s">
        <v>886</v>
      </c>
      <c r="D228" s="197" t="s">
        <v>201</v>
      </c>
      <c r="E228" s="198" t="s">
        <v>2138</v>
      </c>
      <c r="F228" s="199" t="s">
        <v>3278</v>
      </c>
      <c r="G228" s="200" t="s">
        <v>245</v>
      </c>
      <c r="H228" s="201">
        <v>20</v>
      </c>
      <c r="I228" s="2"/>
      <c r="J228" s="202">
        <f t="shared" si="40"/>
        <v>0</v>
      </c>
      <c r="K228" s="199" t="s">
        <v>1</v>
      </c>
      <c r="L228" s="31"/>
      <c r="M228" s="203" t="s">
        <v>1</v>
      </c>
      <c r="N228" s="204" t="s">
        <v>41</v>
      </c>
      <c r="O228" s="78"/>
      <c r="P228" s="205">
        <f t="shared" si="41"/>
        <v>0</v>
      </c>
      <c r="Q228" s="205">
        <v>0</v>
      </c>
      <c r="R228" s="205">
        <f t="shared" si="42"/>
        <v>0</v>
      </c>
      <c r="S228" s="205">
        <v>0</v>
      </c>
      <c r="T228" s="206">
        <f t="shared" si="4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207" t="s">
        <v>650</v>
      </c>
      <c r="AT228" s="207" t="s">
        <v>201</v>
      </c>
      <c r="AU228" s="207" t="s">
        <v>84</v>
      </c>
      <c r="AY228" s="13" t="s">
        <v>199</v>
      </c>
      <c r="BE228" s="208">
        <f t="shared" si="44"/>
        <v>0</v>
      </c>
      <c r="BF228" s="208">
        <f t="shared" si="45"/>
        <v>0</v>
      </c>
      <c r="BG228" s="208">
        <f t="shared" si="46"/>
        <v>0</v>
      </c>
      <c r="BH228" s="208">
        <f t="shared" si="47"/>
        <v>0</v>
      </c>
      <c r="BI228" s="208">
        <f t="shared" si="48"/>
        <v>0</v>
      </c>
      <c r="BJ228" s="13" t="s">
        <v>84</v>
      </c>
      <c r="BK228" s="208">
        <f t="shared" si="49"/>
        <v>0</v>
      </c>
      <c r="BL228" s="13" t="s">
        <v>650</v>
      </c>
      <c r="BM228" s="207" t="s">
        <v>3279</v>
      </c>
    </row>
    <row r="229" spans="1:65" s="36" customFormat="1" ht="16.5" customHeight="1">
      <c r="A229" s="30"/>
      <c r="B229" s="31"/>
      <c r="C229" s="197" t="s">
        <v>892</v>
      </c>
      <c r="D229" s="197" t="s">
        <v>201</v>
      </c>
      <c r="E229" s="198" t="s">
        <v>2141</v>
      </c>
      <c r="F229" s="199" t="s">
        <v>3280</v>
      </c>
      <c r="G229" s="200" t="s">
        <v>245</v>
      </c>
      <c r="H229" s="201">
        <v>69</v>
      </c>
      <c r="I229" s="2"/>
      <c r="J229" s="202">
        <f t="shared" si="40"/>
        <v>0</v>
      </c>
      <c r="K229" s="199" t="s">
        <v>1</v>
      </c>
      <c r="L229" s="31"/>
      <c r="M229" s="203" t="s">
        <v>1</v>
      </c>
      <c r="N229" s="204" t="s">
        <v>41</v>
      </c>
      <c r="O229" s="78"/>
      <c r="P229" s="205">
        <f t="shared" si="41"/>
        <v>0</v>
      </c>
      <c r="Q229" s="205">
        <v>0</v>
      </c>
      <c r="R229" s="205">
        <f t="shared" si="42"/>
        <v>0</v>
      </c>
      <c r="S229" s="205">
        <v>0</v>
      </c>
      <c r="T229" s="206">
        <f t="shared" si="4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207" t="s">
        <v>650</v>
      </c>
      <c r="AT229" s="207" t="s">
        <v>201</v>
      </c>
      <c r="AU229" s="207" t="s">
        <v>84</v>
      </c>
      <c r="AY229" s="13" t="s">
        <v>199</v>
      </c>
      <c r="BE229" s="208">
        <f t="shared" si="44"/>
        <v>0</v>
      </c>
      <c r="BF229" s="208">
        <f t="shared" si="45"/>
        <v>0</v>
      </c>
      <c r="BG229" s="208">
        <f t="shared" si="46"/>
        <v>0</v>
      </c>
      <c r="BH229" s="208">
        <f t="shared" si="47"/>
        <v>0</v>
      </c>
      <c r="BI229" s="208">
        <f t="shared" si="48"/>
        <v>0</v>
      </c>
      <c r="BJ229" s="13" t="s">
        <v>84</v>
      </c>
      <c r="BK229" s="208">
        <f t="shared" si="49"/>
        <v>0</v>
      </c>
      <c r="BL229" s="13" t="s">
        <v>650</v>
      </c>
      <c r="BM229" s="207" t="s">
        <v>3281</v>
      </c>
    </row>
    <row r="230" spans="1:65" s="36" customFormat="1" ht="55.5" customHeight="1">
      <c r="A230" s="30"/>
      <c r="B230" s="31"/>
      <c r="C230" s="197" t="s">
        <v>901</v>
      </c>
      <c r="D230" s="197" t="s">
        <v>201</v>
      </c>
      <c r="E230" s="198" t="s">
        <v>2144</v>
      </c>
      <c r="F230" s="199" t="s">
        <v>3282</v>
      </c>
      <c r="G230" s="200" t="s">
        <v>2057</v>
      </c>
      <c r="H230" s="201">
        <v>8</v>
      </c>
      <c r="I230" s="2"/>
      <c r="J230" s="202">
        <f t="shared" si="40"/>
        <v>0</v>
      </c>
      <c r="K230" s="199" t="s">
        <v>1</v>
      </c>
      <c r="L230" s="31"/>
      <c r="M230" s="203" t="s">
        <v>1</v>
      </c>
      <c r="N230" s="204" t="s">
        <v>41</v>
      </c>
      <c r="O230" s="78"/>
      <c r="P230" s="205">
        <f t="shared" si="41"/>
        <v>0</v>
      </c>
      <c r="Q230" s="205">
        <v>0</v>
      </c>
      <c r="R230" s="205">
        <f t="shared" si="42"/>
        <v>0</v>
      </c>
      <c r="S230" s="205">
        <v>0</v>
      </c>
      <c r="T230" s="206">
        <f t="shared" si="4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207" t="s">
        <v>650</v>
      </c>
      <c r="AT230" s="207" t="s">
        <v>201</v>
      </c>
      <c r="AU230" s="207" t="s">
        <v>84</v>
      </c>
      <c r="AY230" s="13" t="s">
        <v>199</v>
      </c>
      <c r="BE230" s="208">
        <f t="shared" si="44"/>
        <v>0</v>
      </c>
      <c r="BF230" s="208">
        <f t="shared" si="45"/>
        <v>0</v>
      </c>
      <c r="BG230" s="208">
        <f t="shared" si="46"/>
        <v>0</v>
      </c>
      <c r="BH230" s="208">
        <f t="shared" si="47"/>
        <v>0</v>
      </c>
      <c r="BI230" s="208">
        <f t="shared" si="48"/>
        <v>0</v>
      </c>
      <c r="BJ230" s="13" t="s">
        <v>84</v>
      </c>
      <c r="BK230" s="208">
        <f t="shared" si="49"/>
        <v>0</v>
      </c>
      <c r="BL230" s="13" t="s">
        <v>650</v>
      </c>
      <c r="BM230" s="207" t="s">
        <v>3283</v>
      </c>
    </row>
    <row r="231" spans="1:65" s="36" customFormat="1" ht="55.5" customHeight="1">
      <c r="A231" s="30"/>
      <c r="B231" s="31"/>
      <c r="C231" s="197" t="s">
        <v>906</v>
      </c>
      <c r="D231" s="197" t="s">
        <v>201</v>
      </c>
      <c r="E231" s="198" t="s">
        <v>2147</v>
      </c>
      <c r="F231" s="199" t="s">
        <v>3284</v>
      </c>
      <c r="G231" s="200" t="s">
        <v>245</v>
      </c>
      <c r="H231" s="201">
        <v>10</v>
      </c>
      <c r="I231" s="2"/>
      <c r="J231" s="202">
        <f t="shared" si="40"/>
        <v>0</v>
      </c>
      <c r="K231" s="199" t="s">
        <v>1</v>
      </c>
      <c r="L231" s="31"/>
      <c r="M231" s="203" t="s">
        <v>1</v>
      </c>
      <c r="N231" s="204" t="s">
        <v>41</v>
      </c>
      <c r="O231" s="78"/>
      <c r="P231" s="205">
        <f t="shared" si="41"/>
        <v>0</v>
      </c>
      <c r="Q231" s="205">
        <v>0</v>
      </c>
      <c r="R231" s="205">
        <f t="shared" si="42"/>
        <v>0</v>
      </c>
      <c r="S231" s="205">
        <v>0</v>
      </c>
      <c r="T231" s="206">
        <f t="shared" si="4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207" t="s">
        <v>650</v>
      </c>
      <c r="AT231" s="207" t="s">
        <v>201</v>
      </c>
      <c r="AU231" s="207" t="s">
        <v>84</v>
      </c>
      <c r="AY231" s="13" t="s">
        <v>199</v>
      </c>
      <c r="BE231" s="208">
        <f t="shared" si="44"/>
        <v>0</v>
      </c>
      <c r="BF231" s="208">
        <f t="shared" si="45"/>
        <v>0</v>
      </c>
      <c r="BG231" s="208">
        <f t="shared" si="46"/>
        <v>0</v>
      </c>
      <c r="BH231" s="208">
        <f t="shared" si="47"/>
        <v>0</v>
      </c>
      <c r="BI231" s="208">
        <f t="shared" si="48"/>
        <v>0</v>
      </c>
      <c r="BJ231" s="13" t="s">
        <v>84</v>
      </c>
      <c r="BK231" s="208">
        <f t="shared" si="49"/>
        <v>0</v>
      </c>
      <c r="BL231" s="13" t="s">
        <v>650</v>
      </c>
      <c r="BM231" s="207" t="s">
        <v>3285</v>
      </c>
    </row>
    <row r="232" spans="2:63" s="184" customFormat="1" ht="25.9" customHeight="1">
      <c r="B232" s="185"/>
      <c r="D232" s="186" t="s">
        <v>75</v>
      </c>
      <c r="E232" s="187" t="s">
        <v>2161</v>
      </c>
      <c r="F232" s="187" t="s">
        <v>3286</v>
      </c>
      <c r="J232" s="188">
        <f>BK232</f>
        <v>0</v>
      </c>
      <c r="L232" s="185"/>
      <c r="M232" s="189"/>
      <c r="N232" s="190"/>
      <c r="O232" s="190"/>
      <c r="P232" s="191">
        <f>SUM(P233:P245)</f>
        <v>0</v>
      </c>
      <c r="Q232" s="190"/>
      <c r="R232" s="191">
        <f>SUM(R233:R245)</f>
        <v>0</v>
      </c>
      <c r="S232" s="190"/>
      <c r="T232" s="192">
        <f>SUM(T233:T245)</f>
        <v>0</v>
      </c>
      <c r="AR232" s="186" t="s">
        <v>84</v>
      </c>
      <c r="AT232" s="193" t="s">
        <v>75</v>
      </c>
      <c r="AU232" s="193" t="s">
        <v>76</v>
      </c>
      <c r="AY232" s="186" t="s">
        <v>199</v>
      </c>
      <c r="BK232" s="194">
        <f>SUM(BK233:BK245)</f>
        <v>0</v>
      </c>
    </row>
    <row r="233" spans="1:65" s="36" customFormat="1" ht="16.5" customHeight="1">
      <c r="A233" s="30"/>
      <c r="B233" s="31"/>
      <c r="C233" s="197" t="s">
        <v>936</v>
      </c>
      <c r="D233" s="197" t="s">
        <v>201</v>
      </c>
      <c r="E233" s="198" t="s">
        <v>2150</v>
      </c>
      <c r="F233" s="199" t="s">
        <v>3287</v>
      </c>
      <c r="G233" s="200" t="s">
        <v>1154</v>
      </c>
      <c r="H233" s="201">
        <v>1</v>
      </c>
      <c r="I233" s="2"/>
      <c r="J233" s="202">
        <f aca="true" t="shared" si="50" ref="J233:J245">ROUND(I233*H233,2)</f>
        <v>0</v>
      </c>
      <c r="K233" s="199" t="s">
        <v>1</v>
      </c>
      <c r="L233" s="31"/>
      <c r="M233" s="203" t="s">
        <v>1</v>
      </c>
      <c r="N233" s="204" t="s">
        <v>41</v>
      </c>
      <c r="O233" s="78"/>
      <c r="P233" s="205">
        <f aca="true" t="shared" si="51" ref="P233:P245">O233*H233</f>
        <v>0</v>
      </c>
      <c r="Q233" s="205">
        <v>0</v>
      </c>
      <c r="R233" s="205">
        <f aca="true" t="shared" si="52" ref="R233:R245">Q233*H233</f>
        <v>0</v>
      </c>
      <c r="S233" s="205">
        <v>0</v>
      </c>
      <c r="T233" s="206">
        <f aca="true" t="shared" si="53" ref="T233:T245"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207" t="s">
        <v>650</v>
      </c>
      <c r="AT233" s="207" t="s">
        <v>201</v>
      </c>
      <c r="AU233" s="207" t="s">
        <v>84</v>
      </c>
      <c r="AY233" s="13" t="s">
        <v>199</v>
      </c>
      <c r="BE233" s="208">
        <f aca="true" t="shared" si="54" ref="BE233:BE245">IF(N233="základní",J233,0)</f>
        <v>0</v>
      </c>
      <c r="BF233" s="208">
        <f aca="true" t="shared" si="55" ref="BF233:BF245">IF(N233="snížená",J233,0)</f>
        <v>0</v>
      </c>
      <c r="BG233" s="208">
        <f aca="true" t="shared" si="56" ref="BG233:BG245">IF(N233="zákl. přenesená",J233,0)</f>
        <v>0</v>
      </c>
      <c r="BH233" s="208">
        <f aca="true" t="shared" si="57" ref="BH233:BH245">IF(N233="sníž. přenesená",J233,0)</f>
        <v>0</v>
      </c>
      <c r="BI233" s="208">
        <f aca="true" t="shared" si="58" ref="BI233:BI245">IF(N233="nulová",J233,0)</f>
        <v>0</v>
      </c>
      <c r="BJ233" s="13" t="s">
        <v>84</v>
      </c>
      <c r="BK233" s="208">
        <f aca="true" t="shared" si="59" ref="BK233:BK245">ROUND(I233*H233,2)</f>
        <v>0</v>
      </c>
      <c r="BL233" s="13" t="s">
        <v>650</v>
      </c>
      <c r="BM233" s="207" t="s">
        <v>3288</v>
      </c>
    </row>
    <row r="234" spans="1:65" s="36" customFormat="1" ht="21.75" customHeight="1">
      <c r="A234" s="30"/>
      <c r="B234" s="31"/>
      <c r="C234" s="197" t="s">
        <v>941</v>
      </c>
      <c r="D234" s="197" t="s">
        <v>201</v>
      </c>
      <c r="E234" s="198" t="s">
        <v>2153</v>
      </c>
      <c r="F234" s="199" t="s">
        <v>3289</v>
      </c>
      <c r="G234" s="200" t="s">
        <v>1154</v>
      </c>
      <c r="H234" s="201">
        <v>1</v>
      </c>
      <c r="I234" s="2"/>
      <c r="J234" s="202">
        <f t="shared" si="50"/>
        <v>0</v>
      </c>
      <c r="K234" s="199" t="s">
        <v>1</v>
      </c>
      <c r="L234" s="31"/>
      <c r="M234" s="203" t="s">
        <v>1</v>
      </c>
      <c r="N234" s="204" t="s">
        <v>41</v>
      </c>
      <c r="O234" s="78"/>
      <c r="P234" s="205">
        <f t="shared" si="51"/>
        <v>0</v>
      </c>
      <c r="Q234" s="205">
        <v>0</v>
      </c>
      <c r="R234" s="205">
        <f t="shared" si="52"/>
        <v>0</v>
      </c>
      <c r="S234" s="205">
        <v>0</v>
      </c>
      <c r="T234" s="206">
        <f t="shared" si="53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207" t="s">
        <v>206</v>
      </c>
      <c r="AT234" s="207" t="s">
        <v>201</v>
      </c>
      <c r="AU234" s="207" t="s">
        <v>84</v>
      </c>
      <c r="AY234" s="13" t="s">
        <v>199</v>
      </c>
      <c r="BE234" s="208">
        <f t="shared" si="54"/>
        <v>0</v>
      </c>
      <c r="BF234" s="208">
        <f t="shared" si="55"/>
        <v>0</v>
      </c>
      <c r="BG234" s="208">
        <f t="shared" si="56"/>
        <v>0</v>
      </c>
      <c r="BH234" s="208">
        <f t="shared" si="57"/>
        <v>0</v>
      </c>
      <c r="BI234" s="208">
        <f t="shared" si="58"/>
        <v>0</v>
      </c>
      <c r="BJ234" s="13" t="s">
        <v>84</v>
      </c>
      <c r="BK234" s="208">
        <f t="shared" si="59"/>
        <v>0</v>
      </c>
      <c r="BL234" s="13" t="s">
        <v>206</v>
      </c>
      <c r="BM234" s="207" t="s">
        <v>3290</v>
      </c>
    </row>
    <row r="235" spans="1:65" s="36" customFormat="1" ht="16.5" customHeight="1">
      <c r="A235" s="30"/>
      <c r="B235" s="31"/>
      <c r="C235" s="197" t="s">
        <v>950</v>
      </c>
      <c r="D235" s="197" t="s">
        <v>201</v>
      </c>
      <c r="E235" s="198" t="s">
        <v>2156</v>
      </c>
      <c r="F235" s="199" t="s">
        <v>3291</v>
      </c>
      <c r="G235" s="200" t="s">
        <v>1154</v>
      </c>
      <c r="H235" s="201">
        <v>1</v>
      </c>
      <c r="I235" s="2"/>
      <c r="J235" s="202">
        <f t="shared" si="50"/>
        <v>0</v>
      </c>
      <c r="K235" s="199" t="s">
        <v>1</v>
      </c>
      <c r="L235" s="31"/>
      <c r="M235" s="203" t="s">
        <v>1</v>
      </c>
      <c r="N235" s="204" t="s">
        <v>41</v>
      </c>
      <c r="O235" s="78"/>
      <c r="P235" s="205">
        <f t="shared" si="51"/>
        <v>0</v>
      </c>
      <c r="Q235" s="205">
        <v>0</v>
      </c>
      <c r="R235" s="205">
        <f t="shared" si="52"/>
        <v>0</v>
      </c>
      <c r="S235" s="205">
        <v>0</v>
      </c>
      <c r="T235" s="206">
        <f t="shared" si="5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207" t="s">
        <v>206</v>
      </c>
      <c r="AT235" s="207" t="s">
        <v>201</v>
      </c>
      <c r="AU235" s="207" t="s">
        <v>84</v>
      </c>
      <c r="AY235" s="13" t="s">
        <v>199</v>
      </c>
      <c r="BE235" s="208">
        <f t="shared" si="54"/>
        <v>0</v>
      </c>
      <c r="BF235" s="208">
        <f t="shared" si="55"/>
        <v>0</v>
      </c>
      <c r="BG235" s="208">
        <f t="shared" si="56"/>
        <v>0</v>
      </c>
      <c r="BH235" s="208">
        <f t="shared" si="57"/>
        <v>0</v>
      </c>
      <c r="BI235" s="208">
        <f t="shared" si="58"/>
        <v>0</v>
      </c>
      <c r="BJ235" s="13" t="s">
        <v>84</v>
      </c>
      <c r="BK235" s="208">
        <f t="shared" si="59"/>
        <v>0</v>
      </c>
      <c r="BL235" s="13" t="s">
        <v>206</v>
      </c>
      <c r="BM235" s="207" t="s">
        <v>3292</v>
      </c>
    </row>
    <row r="236" spans="1:65" s="36" customFormat="1" ht="16.5" customHeight="1">
      <c r="A236" s="30"/>
      <c r="B236" s="31"/>
      <c r="C236" s="197" t="s">
        <v>955</v>
      </c>
      <c r="D236" s="197" t="s">
        <v>201</v>
      </c>
      <c r="E236" s="198" t="s">
        <v>2158</v>
      </c>
      <c r="F236" s="199" t="s">
        <v>3293</v>
      </c>
      <c r="G236" s="200" t="s">
        <v>1154</v>
      </c>
      <c r="H236" s="201">
        <v>1</v>
      </c>
      <c r="I236" s="2"/>
      <c r="J236" s="202">
        <f t="shared" si="50"/>
        <v>0</v>
      </c>
      <c r="K236" s="199" t="s">
        <v>1</v>
      </c>
      <c r="L236" s="31"/>
      <c r="M236" s="203" t="s">
        <v>1</v>
      </c>
      <c r="N236" s="204" t="s">
        <v>41</v>
      </c>
      <c r="O236" s="78"/>
      <c r="P236" s="205">
        <f t="shared" si="51"/>
        <v>0</v>
      </c>
      <c r="Q236" s="205">
        <v>0</v>
      </c>
      <c r="R236" s="205">
        <f t="shared" si="52"/>
        <v>0</v>
      </c>
      <c r="S236" s="205">
        <v>0</v>
      </c>
      <c r="T236" s="206">
        <f t="shared" si="5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207" t="s">
        <v>650</v>
      </c>
      <c r="AT236" s="207" t="s">
        <v>201</v>
      </c>
      <c r="AU236" s="207" t="s">
        <v>84</v>
      </c>
      <c r="AY236" s="13" t="s">
        <v>199</v>
      </c>
      <c r="BE236" s="208">
        <f t="shared" si="54"/>
        <v>0</v>
      </c>
      <c r="BF236" s="208">
        <f t="shared" si="55"/>
        <v>0</v>
      </c>
      <c r="BG236" s="208">
        <f t="shared" si="56"/>
        <v>0</v>
      </c>
      <c r="BH236" s="208">
        <f t="shared" si="57"/>
        <v>0</v>
      </c>
      <c r="BI236" s="208">
        <f t="shared" si="58"/>
        <v>0</v>
      </c>
      <c r="BJ236" s="13" t="s">
        <v>84</v>
      </c>
      <c r="BK236" s="208">
        <f t="shared" si="59"/>
        <v>0</v>
      </c>
      <c r="BL236" s="13" t="s">
        <v>650</v>
      </c>
      <c r="BM236" s="207" t="s">
        <v>3294</v>
      </c>
    </row>
    <row r="237" spans="1:65" s="36" customFormat="1" ht="24.2" customHeight="1">
      <c r="A237" s="30"/>
      <c r="B237" s="31"/>
      <c r="C237" s="197" t="s">
        <v>965</v>
      </c>
      <c r="D237" s="197" t="s">
        <v>201</v>
      </c>
      <c r="E237" s="198" t="s">
        <v>2163</v>
      </c>
      <c r="F237" s="199" t="s">
        <v>3295</v>
      </c>
      <c r="G237" s="200" t="s">
        <v>1154</v>
      </c>
      <c r="H237" s="201">
        <v>1</v>
      </c>
      <c r="I237" s="2"/>
      <c r="J237" s="202">
        <f t="shared" si="50"/>
        <v>0</v>
      </c>
      <c r="K237" s="199" t="s">
        <v>1</v>
      </c>
      <c r="L237" s="31"/>
      <c r="M237" s="203" t="s">
        <v>1</v>
      </c>
      <c r="N237" s="204" t="s">
        <v>41</v>
      </c>
      <c r="O237" s="78"/>
      <c r="P237" s="205">
        <f t="shared" si="51"/>
        <v>0</v>
      </c>
      <c r="Q237" s="205">
        <v>0</v>
      </c>
      <c r="R237" s="205">
        <f t="shared" si="52"/>
        <v>0</v>
      </c>
      <c r="S237" s="205">
        <v>0</v>
      </c>
      <c r="T237" s="206">
        <f t="shared" si="53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207" t="s">
        <v>650</v>
      </c>
      <c r="AT237" s="207" t="s">
        <v>201</v>
      </c>
      <c r="AU237" s="207" t="s">
        <v>84</v>
      </c>
      <c r="AY237" s="13" t="s">
        <v>199</v>
      </c>
      <c r="BE237" s="208">
        <f t="shared" si="54"/>
        <v>0</v>
      </c>
      <c r="BF237" s="208">
        <f t="shared" si="55"/>
        <v>0</v>
      </c>
      <c r="BG237" s="208">
        <f t="shared" si="56"/>
        <v>0</v>
      </c>
      <c r="BH237" s="208">
        <f t="shared" si="57"/>
        <v>0</v>
      </c>
      <c r="BI237" s="208">
        <f t="shared" si="58"/>
        <v>0</v>
      </c>
      <c r="BJ237" s="13" t="s">
        <v>84</v>
      </c>
      <c r="BK237" s="208">
        <f t="shared" si="59"/>
        <v>0</v>
      </c>
      <c r="BL237" s="13" t="s">
        <v>650</v>
      </c>
      <c r="BM237" s="207" t="s">
        <v>3296</v>
      </c>
    </row>
    <row r="238" spans="1:65" s="36" customFormat="1" ht="24.2" customHeight="1">
      <c r="A238" s="30"/>
      <c r="B238" s="31"/>
      <c r="C238" s="197" t="s">
        <v>971</v>
      </c>
      <c r="D238" s="197" t="s">
        <v>201</v>
      </c>
      <c r="E238" s="198" t="s">
        <v>2166</v>
      </c>
      <c r="F238" s="199" t="s">
        <v>3297</v>
      </c>
      <c r="G238" s="200" t="s">
        <v>1154</v>
      </c>
      <c r="H238" s="201">
        <v>1</v>
      </c>
      <c r="I238" s="2"/>
      <c r="J238" s="202">
        <f t="shared" si="50"/>
        <v>0</v>
      </c>
      <c r="K238" s="199" t="s">
        <v>1</v>
      </c>
      <c r="L238" s="31"/>
      <c r="M238" s="203" t="s">
        <v>1</v>
      </c>
      <c r="N238" s="204" t="s">
        <v>41</v>
      </c>
      <c r="O238" s="78"/>
      <c r="P238" s="205">
        <f t="shared" si="51"/>
        <v>0</v>
      </c>
      <c r="Q238" s="205">
        <v>0</v>
      </c>
      <c r="R238" s="205">
        <f t="shared" si="52"/>
        <v>0</v>
      </c>
      <c r="S238" s="205">
        <v>0</v>
      </c>
      <c r="T238" s="206">
        <f t="shared" si="5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207" t="s">
        <v>650</v>
      </c>
      <c r="AT238" s="207" t="s">
        <v>201</v>
      </c>
      <c r="AU238" s="207" t="s">
        <v>84</v>
      </c>
      <c r="AY238" s="13" t="s">
        <v>199</v>
      </c>
      <c r="BE238" s="208">
        <f t="shared" si="54"/>
        <v>0</v>
      </c>
      <c r="BF238" s="208">
        <f t="shared" si="55"/>
        <v>0</v>
      </c>
      <c r="BG238" s="208">
        <f t="shared" si="56"/>
        <v>0</v>
      </c>
      <c r="BH238" s="208">
        <f t="shared" si="57"/>
        <v>0</v>
      </c>
      <c r="BI238" s="208">
        <f t="shared" si="58"/>
        <v>0</v>
      </c>
      <c r="BJ238" s="13" t="s">
        <v>84</v>
      </c>
      <c r="BK238" s="208">
        <f t="shared" si="59"/>
        <v>0</v>
      </c>
      <c r="BL238" s="13" t="s">
        <v>650</v>
      </c>
      <c r="BM238" s="207" t="s">
        <v>3298</v>
      </c>
    </row>
    <row r="239" spans="1:65" s="36" customFormat="1" ht="16.5" customHeight="1">
      <c r="A239" s="30"/>
      <c r="B239" s="31"/>
      <c r="C239" s="197" t="s">
        <v>981</v>
      </c>
      <c r="D239" s="197" t="s">
        <v>201</v>
      </c>
      <c r="E239" s="198" t="s">
        <v>2169</v>
      </c>
      <c r="F239" s="199" t="s">
        <v>3299</v>
      </c>
      <c r="G239" s="200" t="s">
        <v>1154</v>
      </c>
      <c r="H239" s="201">
        <v>1</v>
      </c>
      <c r="I239" s="2"/>
      <c r="J239" s="202">
        <f t="shared" si="50"/>
        <v>0</v>
      </c>
      <c r="K239" s="199" t="s">
        <v>1</v>
      </c>
      <c r="L239" s="31"/>
      <c r="M239" s="203" t="s">
        <v>1</v>
      </c>
      <c r="N239" s="204" t="s">
        <v>41</v>
      </c>
      <c r="O239" s="78"/>
      <c r="P239" s="205">
        <f t="shared" si="51"/>
        <v>0</v>
      </c>
      <c r="Q239" s="205">
        <v>0</v>
      </c>
      <c r="R239" s="205">
        <f t="shared" si="52"/>
        <v>0</v>
      </c>
      <c r="S239" s="205">
        <v>0</v>
      </c>
      <c r="T239" s="206">
        <f t="shared" si="5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207" t="s">
        <v>650</v>
      </c>
      <c r="AT239" s="207" t="s">
        <v>201</v>
      </c>
      <c r="AU239" s="207" t="s">
        <v>84</v>
      </c>
      <c r="AY239" s="13" t="s">
        <v>199</v>
      </c>
      <c r="BE239" s="208">
        <f t="shared" si="54"/>
        <v>0</v>
      </c>
      <c r="BF239" s="208">
        <f t="shared" si="55"/>
        <v>0</v>
      </c>
      <c r="BG239" s="208">
        <f t="shared" si="56"/>
        <v>0</v>
      </c>
      <c r="BH239" s="208">
        <f t="shared" si="57"/>
        <v>0</v>
      </c>
      <c r="BI239" s="208">
        <f t="shared" si="58"/>
        <v>0</v>
      </c>
      <c r="BJ239" s="13" t="s">
        <v>84</v>
      </c>
      <c r="BK239" s="208">
        <f t="shared" si="59"/>
        <v>0</v>
      </c>
      <c r="BL239" s="13" t="s">
        <v>650</v>
      </c>
      <c r="BM239" s="207" t="s">
        <v>3300</v>
      </c>
    </row>
    <row r="240" spans="1:65" s="36" customFormat="1" ht="16.5" customHeight="1">
      <c r="A240" s="30"/>
      <c r="B240" s="31"/>
      <c r="C240" s="197" t="s">
        <v>987</v>
      </c>
      <c r="D240" s="197" t="s">
        <v>201</v>
      </c>
      <c r="E240" s="198" t="s">
        <v>2171</v>
      </c>
      <c r="F240" s="199" t="s">
        <v>3301</v>
      </c>
      <c r="G240" s="200" t="s">
        <v>1154</v>
      </c>
      <c r="H240" s="201">
        <v>1</v>
      </c>
      <c r="I240" s="2"/>
      <c r="J240" s="202">
        <f t="shared" si="50"/>
        <v>0</v>
      </c>
      <c r="K240" s="199" t="s">
        <v>1</v>
      </c>
      <c r="L240" s="31"/>
      <c r="M240" s="203" t="s">
        <v>1</v>
      </c>
      <c r="N240" s="204" t="s">
        <v>41</v>
      </c>
      <c r="O240" s="78"/>
      <c r="P240" s="205">
        <f t="shared" si="51"/>
        <v>0</v>
      </c>
      <c r="Q240" s="205">
        <v>0</v>
      </c>
      <c r="R240" s="205">
        <f t="shared" si="52"/>
        <v>0</v>
      </c>
      <c r="S240" s="205">
        <v>0</v>
      </c>
      <c r="T240" s="206">
        <f t="shared" si="5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207" t="s">
        <v>650</v>
      </c>
      <c r="AT240" s="207" t="s">
        <v>201</v>
      </c>
      <c r="AU240" s="207" t="s">
        <v>84</v>
      </c>
      <c r="AY240" s="13" t="s">
        <v>199</v>
      </c>
      <c r="BE240" s="208">
        <f t="shared" si="54"/>
        <v>0</v>
      </c>
      <c r="BF240" s="208">
        <f t="shared" si="55"/>
        <v>0</v>
      </c>
      <c r="BG240" s="208">
        <f t="shared" si="56"/>
        <v>0</v>
      </c>
      <c r="BH240" s="208">
        <f t="shared" si="57"/>
        <v>0</v>
      </c>
      <c r="BI240" s="208">
        <f t="shared" si="58"/>
        <v>0</v>
      </c>
      <c r="BJ240" s="13" t="s">
        <v>84</v>
      </c>
      <c r="BK240" s="208">
        <f t="shared" si="59"/>
        <v>0</v>
      </c>
      <c r="BL240" s="13" t="s">
        <v>650</v>
      </c>
      <c r="BM240" s="207" t="s">
        <v>3302</v>
      </c>
    </row>
    <row r="241" spans="1:65" s="36" customFormat="1" ht="16.5" customHeight="1">
      <c r="A241" s="30"/>
      <c r="B241" s="31"/>
      <c r="C241" s="197" t="s">
        <v>991</v>
      </c>
      <c r="D241" s="197" t="s">
        <v>201</v>
      </c>
      <c r="E241" s="198" t="s">
        <v>3303</v>
      </c>
      <c r="F241" s="199" t="s">
        <v>3304</v>
      </c>
      <c r="G241" s="200" t="s">
        <v>1154</v>
      </c>
      <c r="H241" s="201">
        <v>1</v>
      </c>
      <c r="I241" s="2"/>
      <c r="J241" s="202">
        <f t="shared" si="50"/>
        <v>0</v>
      </c>
      <c r="K241" s="199" t="s">
        <v>1</v>
      </c>
      <c r="L241" s="31"/>
      <c r="M241" s="203" t="s">
        <v>1</v>
      </c>
      <c r="N241" s="204" t="s">
        <v>41</v>
      </c>
      <c r="O241" s="78"/>
      <c r="P241" s="205">
        <f t="shared" si="51"/>
        <v>0</v>
      </c>
      <c r="Q241" s="205">
        <v>0</v>
      </c>
      <c r="R241" s="205">
        <f t="shared" si="52"/>
        <v>0</v>
      </c>
      <c r="S241" s="205">
        <v>0</v>
      </c>
      <c r="T241" s="206">
        <f t="shared" si="5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207" t="s">
        <v>650</v>
      </c>
      <c r="AT241" s="207" t="s">
        <v>201</v>
      </c>
      <c r="AU241" s="207" t="s">
        <v>84</v>
      </c>
      <c r="AY241" s="13" t="s">
        <v>199</v>
      </c>
      <c r="BE241" s="208">
        <f t="shared" si="54"/>
        <v>0</v>
      </c>
      <c r="BF241" s="208">
        <f t="shared" si="55"/>
        <v>0</v>
      </c>
      <c r="BG241" s="208">
        <f t="shared" si="56"/>
        <v>0</v>
      </c>
      <c r="BH241" s="208">
        <f t="shared" si="57"/>
        <v>0</v>
      </c>
      <c r="BI241" s="208">
        <f t="shared" si="58"/>
        <v>0</v>
      </c>
      <c r="BJ241" s="13" t="s">
        <v>84</v>
      </c>
      <c r="BK241" s="208">
        <f t="shared" si="59"/>
        <v>0</v>
      </c>
      <c r="BL241" s="13" t="s">
        <v>650</v>
      </c>
      <c r="BM241" s="207" t="s">
        <v>3305</v>
      </c>
    </row>
    <row r="242" spans="1:65" s="36" customFormat="1" ht="16.5" customHeight="1">
      <c r="A242" s="30"/>
      <c r="B242" s="31"/>
      <c r="C242" s="197" t="s">
        <v>997</v>
      </c>
      <c r="D242" s="197" t="s">
        <v>201</v>
      </c>
      <c r="E242" s="198" t="s">
        <v>3306</v>
      </c>
      <c r="F242" s="199" t="s">
        <v>3307</v>
      </c>
      <c r="G242" s="200" t="s">
        <v>1154</v>
      </c>
      <c r="H242" s="201">
        <v>1</v>
      </c>
      <c r="I242" s="2"/>
      <c r="J242" s="202">
        <f t="shared" si="50"/>
        <v>0</v>
      </c>
      <c r="K242" s="199" t="s">
        <v>1</v>
      </c>
      <c r="L242" s="31"/>
      <c r="M242" s="203" t="s">
        <v>1</v>
      </c>
      <c r="N242" s="204" t="s">
        <v>41</v>
      </c>
      <c r="O242" s="78"/>
      <c r="P242" s="205">
        <f t="shared" si="51"/>
        <v>0</v>
      </c>
      <c r="Q242" s="205">
        <v>0</v>
      </c>
      <c r="R242" s="205">
        <f t="shared" si="52"/>
        <v>0</v>
      </c>
      <c r="S242" s="205">
        <v>0</v>
      </c>
      <c r="T242" s="206">
        <f t="shared" si="53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207" t="s">
        <v>650</v>
      </c>
      <c r="AT242" s="207" t="s">
        <v>201</v>
      </c>
      <c r="AU242" s="207" t="s">
        <v>84</v>
      </c>
      <c r="AY242" s="13" t="s">
        <v>199</v>
      </c>
      <c r="BE242" s="208">
        <f t="shared" si="54"/>
        <v>0</v>
      </c>
      <c r="BF242" s="208">
        <f t="shared" si="55"/>
        <v>0</v>
      </c>
      <c r="BG242" s="208">
        <f t="shared" si="56"/>
        <v>0</v>
      </c>
      <c r="BH242" s="208">
        <f t="shared" si="57"/>
        <v>0</v>
      </c>
      <c r="BI242" s="208">
        <f t="shared" si="58"/>
        <v>0</v>
      </c>
      <c r="BJ242" s="13" t="s">
        <v>84</v>
      </c>
      <c r="BK242" s="208">
        <f t="shared" si="59"/>
        <v>0</v>
      </c>
      <c r="BL242" s="13" t="s">
        <v>650</v>
      </c>
      <c r="BM242" s="207" t="s">
        <v>3308</v>
      </c>
    </row>
    <row r="243" spans="1:65" s="36" customFormat="1" ht="44.25" customHeight="1">
      <c r="A243" s="30"/>
      <c r="B243" s="31"/>
      <c r="C243" s="197" t="s">
        <v>1001</v>
      </c>
      <c r="D243" s="197" t="s">
        <v>201</v>
      </c>
      <c r="E243" s="198" t="s">
        <v>2195</v>
      </c>
      <c r="F243" s="199" t="s">
        <v>3309</v>
      </c>
      <c r="G243" s="200" t="s">
        <v>1154</v>
      </c>
      <c r="H243" s="201">
        <v>1</v>
      </c>
      <c r="I243" s="2"/>
      <c r="J243" s="202">
        <f t="shared" si="50"/>
        <v>0</v>
      </c>
      <c r="K243" s="199" t="s">
        <v>1</v>
      </c>
      <c r="L243" s="31"/>
      <c r="M243" s="203" t="s">
        <v>1</v>
      </c>
      <c r="N243" s="204" t="s">
        <v>41</v>
      </c>
      <c r="O243" s="78"/>
      <c r="P243" s="205">
        <f t="shared" si="51"/>
        <v>0</v>
      </c>
      <c r="Q243" s="205">
        <v>0</v>
      </c>
      <c r="R243" s="205">
        <f t="shared" si="52"/>
        <v>0</v>
      </c>
      <c r="S243" s="205">
        <v>0</v>
      </c>
      <c r="T243" s="206">
        <f t="shared" si="5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207" t="s">
        <v>3310</v>
      </c>
      <c r="AT243" s="207" t="s">
        <v>201</v>
      </c>
      <c r="AU243" s="207" t="s">
        <v>84</v>
      </c>
      <c r="AY243" s="13" t="s">
        <v>199</v>
      </c>
      <c r="BE243" s="208">
        <f t="shared" si="54"/>
        <v>0</v>
      </c>
      <c r="BF243" s="208">
        <f t="shared" si="55"/>
        <v>0</v>
      </c>
      <c r="BG243" s="208">
        <f t="shared" si="56"/>
        <v>0</v>
      </c>
      <c r="BH243" s="208">
        <f t="shared" si="57"/>
        <v>0</v>
      </c>
      <c r="BI243" s="208">
        <f t="shared" si="58"/>
        <v>0</v>
      </c>
      <c r="BJ243" s="13" t="s">
        <v>84</v>
      </c>
      <c r="BK243" s="208">
        <f t="shared" si="59"/>
        <v>0</v>
      </c>
      <c r="BL243" s="13" t="s">
        <v>3310</v>
      </c>
      <c r="BM243" s="207" t="s">
        <v>3311</v>
      </c>
    </row>
    <row r="244" spans="1:65" s="36" customFormat="1" ht="16.5" customHeight="1">
      <c r="A244" s="30"/>
      <c r="B244" s="31"/>
      <c r="C244" s="197" t="s">
        <v>1007</v>
      </c>
      <c r="D244" s="197" t="s">
        <v>201</v>
      </c>
      <c r="E244" s="198" t="s">
        <v>2198</v>
      </c>
      <c r="F244" s="199" t="s">
        <v>3312</v>
      </c>
      <c r="G244" s="200" t="s">
        <v>1154</v>
      </c>
      <c r="H244" s="201">
        <v>1</v>
      </c>
      <c r="I244" s="2"/>
      <c r="J244" s="202">
        <f t="shared" si="50"/>
        <v>0</v>
      </c>
      <c r="K244" s="199" t="s">
        <v>1</v>
      </c>
      <c r="L244" s="31"/>
      <c r="M244" s="203" t="s">
        <v>1</v>
      </c>
      <c r="N244" s="204" t="s">
        <v>41</v>
      </c>
      <c r="O244" s="78"/>
      <c r="P244" s="205">
        <f t="shared" si="51"/>
        <v>0</v>
      </c>
      <c r="Q244" s="205">
        <v>0</v>
      </c>
      <c r="R244" s="205">
        <f t="shared" si="52"/>
        <v>0</v>
      </c>
      <c r="S244" s="205">
        <v>0</v>
      </c>
      <c r="T244" s="206">
        <f t="shared" si="5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207" t="s">
        <v>3310</v>
      </c>
      <c r="AT244" s="207" t="s">
        <v>201</v>
      </c>
      <c r="AU244" s="207" t="s">
        <v>84</v>
      </c>
      <c r="AY244" s="13" t="s">
        <v>199</v>
      </c>
      <c r="BE244" s="208">
        <f t="shared" si="54"/>
        <v>0</v>
      </c>
      <c r="BF244" s="208">
        <f t="shared" si="55"/>
        <v>0</v>
      </c>
      <c r="BG244" s="208">
        <f t="shared" si="56"/>
        <v>0</v>
      </c>
      <c r="BH244" s="208">
        <f t="shared" si="57"/>
        <v>0</v>
      </c>
      <c r="BI244" s="208">
        <f t="shared" si="58"/>
        <v>0</v>
      </c>
      <c r="BJ244" s="13" t="s">
        <v>84</v>
      </c>
      <c r="BK244" s="208">
        <f t="shared" si="59"/>
        <v>0</v>
      </c>
      <c r="BL244" s="13" t="s">
        <v>3310</v>
      </c>
      <c r="BM244" s="207" t="s">
        <v>3313</v>
      </c>
    </row>
    <row r="245" spans="1:65" s="36" customFormat="1" ht="16.5" customHeight="1">
      <c r="A245" s="30"/>
      <c r="B245" s="31"/>
      <c r="C245" s="197" t="s">
        <v>1011</v>
      </c>
      <c r="D245" s="197" t="s">
        <v>201</v>
      </c>
      <c r="E245" s="198" t="s">
        <v>2201</v>
      </c>
      <c r="F245" s="199" t="s">
        <v>3314</v>
      </c>
      <c r="G245" s="200" t="s">
        <v>1154</v>
      </c>
      <c r="H245" s="201">
        <v>1</v>
      </c>
      <c r="I245" s="2"/>
      <c r="J245" s="202">
        <f t="shared" si="50"/>
        <v>0</v>
      </c>
      <c r="K245" s="199" t="s">
        <v>1</v>
      </c>
      <c r="L245" s="31"/>
      <c r="M245" s="257" t="s">
        <v>1</v>
      </c>
      <c r="N245" s="258" t="s">
        <v>41</v>
      </c>
      <c r="O245" s="259"/>
      <c r="P245" s="260">
        <f t="shared" si="51"/>
        <v>0</v>
      </c>
      <c r="Q245" s="260">
        <v>0</v>
      </c>
      <c r="R245" s="260">
        <f t="shared" si="52"/>
        <v>0</v>
      </c>
      <c r="S245" s="260">
        <v>0</v>
      </c>
      <c r="T245" s="261">
        <f t="shared" si="5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207" t="s">
        <v>3310</v>
      </c>
      <c r="AT245" s="207" t="s">
        <v>201</v>
      </c>
      <c r="AU245" s="207" t="s">
        <v>84</v>
      </c>
      <c r="AY245" s="13" t="s">
        <v>199</v>
      </c>
      <c r="BE245" s="208">
        <f t="shared" si="54"/>
        <v>0</v>
      </c>
      <c r="BF245" s="208">
        <f t="shared" si="55"/>
        <v>0</v>
      </c>
      <c r="BG245" s="208">
        <f t="shared" si="56"/>
        <v>0</v>
      </c>
      <c r="BH245" s="208">
        <f t="shared" si="57"/>
        <v>0</v>
      </c>
      <c r="BI245" s="208">
        <f t="shared" si="58"/>
        <v>0</v>
      </c>
      <c r="BJ245" s="13" t="s">
        <v>84</v>
      </c>
      <c r="BK245" s="208">
        <f t="shared" si="59"/>
        <v>0</v>
      </c>
      <c r="BL245" s="13" t="s">
        <v>3310</v>
      </c>
      <c r="BM245" s="207" t="s">
        <v>3315</v>
      </c>
    </row>
    <row r="246" spans="1:31" s="36" customFormat="1" ht="6.95" customHeight="1">
      <c r="A246" s="30"/>
      <c r="B246" s="57"/>
      <c r="C246" s="58"/>
      <c r="D246" s="58"/>
      <c r="E246" s="58"/>
      <c r="F246" s="58"/>
      <c r="G246" s="58"/>
      <c r="H246" s="58"/>
      <c r="I246" s="58"/>
      <c r="J246" s="58"/>
      <c r="K246" s="58"/>
      <c r="L246" s="31"/>
      <c r="M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</sheetData>
  <sheetProtection algorithmName="SHA-512" hashValue="ermJo2F31mDpP+gJ5DTSmKgwa59oEYfadbz5EgzEP6rioknL/q8yyE7BmW0y6711qnb0pNTNrpIybJ0D8vK/3w==" saltValue="g1kMszZjr7KoAfN0z2xYWQ==" spinCount="100000" sheet="1" objects="1" scenarios="1" selectLockedCells="1"/>
  <autoFilter ref="C119:K24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>
      <selection activeCell="J17" sqref="J17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148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1:31" s="36" customFormat="1" ht="12" customHeight="1">
      <c r="A8" s="30"/>
      <c r="B8" s="31"/>
      <c r="C8" s="30"/>
      <c r="D8" s="26" t="s">
        <v>158</v>
      </c>
      <c r="E8" s="30"/>
      <c r="F8" s="30"/>
      <c r="G8" s="30"/>
      <c r="H8" s="30"/>
      <c r="I8" s="30"/>
      <c r="J8" s="30"/>
      <c r="K8" s="30"/>
      <c r="L8" s="5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6" customFormat="1" ht="16.5" customHeight="1">
      <c r="A9" s="30"/>
      <c r="B9" s="31"/>
      <c r="C9" s="30"/>
      <c r="D9" s="30"/>
      <c r="E9" s="66" t="s">
        <v>3316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2" customHeight="1">
      <c r="A11" s="30"/>
      <c r="B11" s="31"/>
      <c r="C11" s="30"/>
      <c r="D11" s="26" t="s">
        <v>18</v>
      </c>
      <c r="E11" s="30"/>
      <c r="F11" s="27" t="s">
        <v>1</v>
      </c>
      <c r="G11" s="30"/>
      <c r="H11" s="30"/>
      <c r="I11" s="26" t="s">
        <v>19</v>
      </c>
      <c r="J11" s="27" t="s">
        <v>1</v>
      </c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20</v>
      </c>
      <c r="E12" s="30"/>
      <c r="F12" s="27" t="s">
        <v>21</v>
      </c>
      <c r="G12" s="30"/>
      <c r="H12" s="30"/>
      <c r="I12" s="26" t="s">
        <v>22</v>
      </c>
      <c r="J12" s="141" t="str">
        <f>'Rekapitulace stavby'!AN8</f>
        <v>2. 11. 2023</v>
      </c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24</v>
      </c>
      <c r="E14" s="30"/>
      <c r="F14" s="30"/>
      <c r="G14" s="30"/>
      <c r="H14" s="30"/>
      <c r="I14" s="26" t="s">
        <v>25</v>
      </c>
      <c r="J14" s="27" t="s">
        <v>1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8" customHeight="1">
      <c r="A15" s="30"/>
      <c r="B15" s="31"/>
      <c r="C15" s="30"/>
      <c r="D15" s="30"/>
      <c r="E15" s="27" t="s">
        <v>26</v>
      </c>
      <c r="F15" s="30"/>
      <c r="G15" s="30"/>
      <c r="H15" s="30"/>
      <c r="I15" s="26" t="s">
        <v>27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25</v>
      </c>
      <c r="J17" s="6" t="str">
        <f>'Rekapitulace stavby'!AN13</f>
        <v>Vyplň údaj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8" customHeight="1">
      <c r="A18" s="30"/>
      <c r="B18" s="31"/>
      <c r="C18" s="30"/>
      <c r="D18" s="30"/>
      <c r="E18" s="8" t="str">
        <f>'Rekapitulace stavby'!E14</f>
        <v>Vyplň údaj</v>
      </c>
      <c r="F18" s="253"/>
      <c r="G18" s="253"/>
      <c r="H18" s="253"/>
      <c r="I18" s="26" t="s">
        <v>27</v>
      </c>
      <c r="J18" s="6" t="str">
        <f>'Rekapitulace stavby'!AN14</f>
        <v>Vyplň údaj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25</v>
      </c>
      <c r="J20" s="27" t="s">
        <v>1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8" customHeight="1">
      <c r="A21" s="30"/>
      <c r="B21" s="31"/>
      <c r="C21" s="30"/>
      <c r="D21" s="30"/>
      <c r="E21" s="27" t="s">
        <v>31</v>
      </c>
      <c r="F21" s="30"/>
      <c r="G21" s="30"/>
      <c r="H21" s="30"/>
      <c r="I21" s="26" t="s">
        <v>27</v>
      </c>
      <c r="J21" s="27" t="s">
        <v>1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25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8" customHeight="1">
      <c r="A24" s="30"/>
      <c r="B24" s="31"/>
      <c r="C24" s="30"/>
      <c r="D24" s="30"/>
      <c r="E24" s="27" t="s">
        <v>34</v>
      </c>
      <c r="F24" s="30"/>
      <c r="G24" s="30"/>
      <c r="H24" s="30"/>
      <c r="I24" s="26" t="s">
        <v>27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45" customFormat="1" ht="16.5" customHeight="1">
      <c r="A27" s="142"/>
      <c r="B27" s="143"/>
      <c r="C27" s="142"/>
      <c r="D27" s="142"/>
      <c r="E27" s="28" t="s">
        <v>1</v>
      </c>
      <c r="F27" s="28"/>
      <c r="G27" s="28"/>
      <c r="H27" s="28"/>
      <c r="I27" s="142"/>
      <c r="J27" s="142"/>
      <c r="K27" s="142"/>
      <c r="L27" s="144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36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91"/>
      <c r="E29" s="91"/>
      <c r="F29" s="91"/>
      <c r="G29" s="91"/>
      <c r="H29" s="91"/>
      <c r="I29" s="91"/>
      <c r="J29" s="91"/>
      <c r="K29" s="91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25.35" customHeight="1">
      <c r="A30" s="30"/>
      <c r="B30" s="31"/>
      <c r="C30" s="30"/>
      <c r="D30" s="146" t="s">
        <v>36</v>
      </c>
      <c r="E30" s="30"/>
      <c r="F30" s="30"/>
      <c r="G30" s="30"/>
      <c r="H30" s="30"/>
      <c r="I30" s="30"/>
      <c r="J30" s="147">
        <f>ROUND(J122,2)</f>
        <v>0</v>
      </c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14.45" customHeight="1">
      <c r="A32" s="30"/>
      <c r="B32" s="31"/>
      <c r="C32" s="30"/>
      <c r="D32" s="30"/>
      <c r="E32" s="30"/>
      <c r="F32" s="148" t="s">
        <v>38</v>
      </c>
      <c r="G32" s="30"/>
      <c r="H32" s="30"/>
      <c r="I32" s="148" t="s">
        <v>37</v>
      </c>
      <c r="J32" s="148" t="s">
        <v>39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14.45" customHeight="1">
      <c r="A33" s="30"/>
      <c r="B33" s="31"/>
      <c r="C33" s="30"/>
      <c r="D33" s="149" t="s">
        <v>40</v>
      </c>
      <c r="E33" s="26" t="s">
        <v>41</v>
      </c>
      <c r="F33" s="150">
        <f>ROUND((SUM(BE122:BE144)),2)</f>
        <v>0</v>
      </c>
      <c r="G33" s="30"/>
      <c r="H33" s="30"/>
      <c r="I33" s="151">
        <v>0.21</v>
      </c>
      <c r="J33" s="150">
        <f>ROUND(((SUM(BE122:BE144))*I33),2)</f>
        <v>0</v>
      </c>
      <c r="K33" s="30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26" t="s">
        <v>42</v>
      </c>
      <c r="F34" s="150">
        <f>ROUND((SUM(BF122:BF144)),2)</f>
        <v>0</v>
      </c>
      <c r="G34" s="30"/>
      <c r="H34" s="30"/>
      <c r="I34" s="151">
        <v>0.12</v>
      </c>
      <c r="J34" s="150">
        <f>ROUND(((SUM(BF122:BF144))*I34),2)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 hidden="1">
      <c r="A35" s="30"/>
      <c r="B35" s="31"/>
      <c r="C35" s="30"/>
      <c r="D35" s="30"/>
      <c r="E35" s="26" t="s">
        <v>43</v>
      </c>
      <c r="F35" s="150">
        <f>ROUND((SUM(BG122:BG144)),2)</f>
        <v>0</v>
      </c>
      <c r="G35" s="30"/>
      <c r="H35" s="30"/>
      <c r="I35" s="151">
        <v>0.21</v>
      </c>
      <c r="J35" s="150">
        <f>0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 hidden="1">
      <c r="A36" s="30"/>
      <c r="B36" s="31"/>
      <c r="C36" s="30"/>
      <c r="D36" s="30"/>
      <c r="E36" s="26" t="s">
        <v>44</v>
      </c>
      <c r="F36" s="150">
        <f>ROUND((SUM(BH122:BH144)),2)</f>
        <v>0</v>
      </c>
      <c r="G36" s="30"/>
      <c r="H36" s="30"/>
      <c r="I36" s="151">
        <v>0.12</v>
      </c>
      <c r="J36" s="150">
        <f>0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45</v>
      </c>
      <c r="F37" s="150">
        <f>ROUND((SUM(BI122:BI144)),2)</f>
        <v>0</v>
      </c>
      <c r="G37" s="30"/>
      <c r="H37" s="30"/>
      <c r="I37" s="151">
        <v>0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25.35" customHeight="1">
      <c r="A39" s="30"/>
      <c r="B39" s="31"/>
      <c r="C39" s="152"/>
      <c r="D39" s="153" t="s">
        <v>46</v>
      </c>
      <c r="E39" s="82"/>
      <c r="F39" s="82"/>
      <c r="G39" s="154" t="s">
        <v>47</v>
      </c>
      <c r="H39" s="155" t="s">
        <v>48</v>
      </c>
      <c r="I39" s="82"/>
      <c r="J39" s="156">
        <f>SUM(J30:J37)</f>
        <v>0</v>
      </c>
      <c r="K39" s="157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36" customFormat="1" ht="12" customHeight="1">
      <c r="A86" s="30"/>
      <c r="B86" s="31"/>
      <c r="C86" s="26" t="s">
        <v>158</v>
      </c>
      <c r="D86" s="30"/>
      <c r="E86" s="30"/>
      <c r="F86" s="30"/>
      <c r="G86" s="30"/>
      <c r="H86" s="30"/>
      <c r="I86" s="30"/>
      <c r="J86" s="30"/>
      <c r="K86" s="30"/>
      <c r="L86" s="5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36" customFormat="1" ht="16.5" customHeight="1">
      <c r="A87" s="30"/>
      <c r="B87" s="31"/>
      <c r="C87" s="30"/>
      <c r="D87" s="30"/>
      <c r="E87" s="66" t="str">
        <f>E9</f>
        <v>009 - Vedlejší rozpočtové náklady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2" customHeight="1">
      <c r="A89" s="30"/>
      <c r="B89" s="31"/>
      <c r="C89" s="26" t="s">
        <v>20</v>
      </c>
      <c r="D89" s="30"/>
      <c r="E89" s="30"/>
      <c r="F89" s="27" t="str">
        <f>F12</f>
        <v>Valašské Meziříčí</v>
      </c>
      <c r="G89" s="30"/>
      <c r="H89" s="30"/>
      <c r="I89" s="26" t="s">
        <v>22</v>
      </c>
      <c r="J89" s="141" t="str">
        <f>IF(J12="","",J12)</f>
        <v>2. 11. 2023</v>
      </c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5.2" customHeight="1">
      <c r="A91" s="30"/>
      <c r="B91" s="31"/>
      <c r="C91" s="26" t="s">
        <v>24</v>
      </c>
      <c r="D91" s="30"/>
      <c r="E91" s="30"/>
      <c r="F91" s="27" t="str">
        <f>E15</f>
        <v>Město Valašské Meziříčí</v>
      </c>
      <c r="G91" s="30"/>
      <c r="H91" s="30"/>
      <c r="I91" s="26" t="s">
        <v>30</v>
      </c>
      <c r="J91" s="160" t="str">
        <f>E21</f>
        <v>BP projekt,s.r.o.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15.2" customHeight="1">
      <c r="A92" s="30"/>
      <c r="B92" s="31"/>
      <c r="C92" s="26" t="s">
        <v>28</v>
      </c>
      <c r="D92" s="30"/>
      <c r="E92" s="30"/>
      <c r="F92" s="27" t="str">
        <f>IF(E18="","",E18)</f>
        <v>Vyplň údaj</v>
      </c>
      <c r="G92" s="30"/>
      <c r="H92" s="30"/>
      <c r="I92" s="26" t="s">
        <v>33</v>
      </c>
      <c r="J92" s="160" t="str">
        <f>E24</f>
        <v>Fajfrová Irena</v>
      </c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29.25" customHeight="1">
      <c r="A94" s="30"/>
      <c r="B94" s="31"/>
      <c r="C94" s="161" t="s">
        <v>161</v>
      </c>
      <c r="D94" s="152"/>
      <c r="E94" s="152"/>
      <c r="F94" s="152"/>
      <c r="G94" s="152"/>
      <c r="H94" s="152"/>
      <c r="I94" s="152"/>
      <c r="J94" s="162" t="s">
        <v>162</v>
      </c>
      <c r="K94" s="152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36" customFormat="1" ht="22.9" customHeight="1">
      <c r="A96" s="30"/>
      <c r="B96" s="31"/>
      <c r="C96" s="163" t="s">
        <v>163</v>
      </c>
      <c r="D96" s="30"/>
      <c r="E96" s="30"/>
      <c r="F96" s="30"/>
      <c r="G96" s="30"/>
      <c r="H96" s="30"/>
      <c r="I96" s="30"/>
      <c r="J96" s="147">
        <f>J122</f>
        <v>0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164</v>
      </c>
    </row>
    <row r="97" spans="2:12" s="165" customFormat="1" ht="24.95" customHeight="1">
      <c r="B97" s="164"/>
      <c r="D97" s="166" t="s">
        <v>3317</v>
      </c>
      <c r="E97" s="167"/>
      <c r="F97" s="167"/>
      <c r="G97" s="167"/>
      <c r="H97" s="167"/>
      <c r="I97" s="167"/>
      <c r="J97" s="168">
        <f>J123</f>
        <v>0</v>
      </c>
      <c r="L97" s="164"/>
    </row>
    <row r="98" spans="2:12" s="121" customFormat="1" ht="19.9" customHeight="1">
      <c r="B98" s="169"/>
      <c r="D98" s="170" t="s">
        <v>3318</v>
      </c>
      <c r="E98" s="171"/>
      <c r="F98" s="171"/>
      <c r="G98" s="171"/>
      <c r="H98" s="171"/>
      <c r="I98" s="171"/>
      <c r="J98" s="172">
        <f>J124</f>
        <v>0</v>
      </c>
      <c r="L98" s="169"/>
    </row>
    <row r="99" spans="2:12" s="121" customFormat="1" ht="19.9" customHeight="1">
      <c r="B99" s="169"/>
      <c r="D99" s="170" t="s">
        <v>3319</v>
      </c>
      <c r="E99" s="171"/>
      <c r="F99" s="171"/>
      <c r="G99" s="171"/>
      <c r="H99" s="171"/>
      <c r="I99" s="171"/>
      <c r="J99" s="172">
        <f>J129</f>
        <v>0</v>
      </c>
      <c r="L99" s="169"/>
    </row>
    <row r="100" spans="2:12" s="121" customFormat="1" ht="19.9" customHeight="1">
      <c r="B100" s="169"/>
      <c r="D100" s="170" t="s">
        <v>3320</v>
      </c>
      <c r="E100" s="171"/>
      <c r="F100" s="171"/>
      <c r="G100" s="171"/>
      <c r="H100" s="171"/>
      <c r="I100" s="171"/>
      <c r="J100" s="172">
        <f>J133</f>
        <v>0</v>
      </c>
      <c r="L100" s="169"/>
    </row>
    <row r="101" spans="2:12" s="121" customFormat="1" ht="19.9" customHeight="1">
      <c r="B101" s="169"/>
      <c r="D101" s="170" t="s">
        <v>3321</v>
      </c>
      <c r="E101" s="171"/>
      <c r="F101" s="171"/>
      <c r="G101" s="171"/>
      <c r="H101" s="171"/>
      <c r="I101" s="171"/>
      <c r="J101" s="172">
        <f>J136</f>
        <v>0</v>
      </c>
      <c r="L101" s="169"/>
    </row>
    <row r="102" spans="2:12" s="121" customFormat="1" ht="19.9" customHeight="1">
      <c r="B102" s="169"/>
      <c r="D102" s="170" t="s">
        <v>3322</v>
      </c>
      <c r="E102" s="171"/>
      <c r="F102" s="171"/>
      <c r="G102" s="171"/>
      <c r="H102" s="171"/>
      <c r="I102" s="171"/>
      <c r="J102" s="172">
        <f>J139</f>
        <v>0</v>
      </c>
      <c r="L102" s="169"/>
    </row>
    <row r="103" spans="1:31" s="36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5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36" customFormat="1" ht="6.95" customHeight="1">
      <c r="A104" s="30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36" customFormat="1" ht="6.95" customHeight="1">
      <c r="A108" s="30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36" customFormat="1" ht="24.95" customHeight="1">
      <c r="A109" s="30"/>
      <c r="B109" s="31"/>
      <c r="C109" s="17" t="s">
        <v>184</v>
      </c>
      <c r="D109" s="30"/>
      <c r="E109" s="30"/>
      <c r="F109" s="30"/>
      <c r="G109" s="30"/>
      <c r="H109" s="30"/>
      <c r="I109" s="30"/>
      <c r="J109" s="30"/>
      <c r="K109" s="3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12" customHeight="1">
      <c r="A111" s="30"/>
      <c r="B111" s="31"/>
      <c r="C111" s="26" t="s">
        <v>16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6.5" customHeight="1">
      <c r="A112" s="30"/>
      <c r="B112" s="31"/>
      <c r="C112" s="30"/>
      <c r="D112" s="30"/>
      <c r="E112" s="138" t="str">
        <f>E7</f>
        <v>Dům sociálních služeb-stavební úpravy 1.NP</v>
      </c>
      <c r="F112" s="139"/>
      <c r="G112" s="139"/>
      <c r="H112" s="139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158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66" t="str">
        <f>E9</f>
        <v>009 - Vedlejší rozpočtové náklady</v>
      </c>
      <c r="F114" s="140"/>
      <c r="G114" s="140"/>
      <c r="H114" s="140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6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6" customFormat="1" ht="12" customHeight="1">
      <c r="A116" s="30"/>
      <c r="B116" s="31"/>
      <c r="C116" s="26" t="s">
        <v>20</v>
      </c>
      <c r="D116" s="30"/>
      <c r="E116" s="30"/>
      <c r="F116" s="27" t="str">
        <f>F12</f>
        <v>Valašské Meziříčí</v>
      </c>
      <c r="G116" s="30"/>
      <c r="H116" s="30"/>
      <c r="I116" s="26" t="s">
        <v>22</v>
      </c>
      <c r="J116" s="141" t="str">
        <f>IF(J12="","",J12)</f>
        <v>2. 11. 2023</v>
      </c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15.2" customHeight="1">
      <c r="A118" s="30"/>
      <c r="B118" s="31"/>
      <c r="C118" s="26" t="s">
        <v>24</v>
      </c>
      <c r="D118" s="30"/>
      <c r="E118" s="30"/>
      <c r="F118" s="27" t="str">
        <f>E15</f>
        <v>Město Valašské Meziříčí</v>
      </c>
      <c r="G118" s="30"/>
      <c r="H118" s="30"/>
      <c r="I118" s="26" t="s">
        <v>30</v>
      </c>
      <c r="J118" s="160" t="str">
        <f>E21</f>
        <v>BP projekt,s.r.o.</v>
      </c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5.2" customHeight="1">
      <c r="A119" s="30"/>
      <c r="B119" s="31"/>
      <c r="C119" s="26" t="s">
        <v>28</v>
      </c>
      <c r="D119" s="30"/>
      <c r="E119" s="30"/>
      <c r="F119" s="27" t="str">
        <f>IF(E18="","",E18)</f>
        <v>Vyplň údaj</v>
      </c>
      <c r="G119" s="30"/>
      <c r="H119" s="30"/>
      <c r="I119" s="26" t="s">
        <v>33</v>
      </c>
      <c r="J119" s="160" t="str">
        <f>E24</f>
        <v>Fajfrová Irena</v>
      </c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79" customFormat="1" ht="29.25" customHeight="1">
      <c r="A121" s="173"/>
      <c r="B121" s="174"/>
      <c r="C121" s="175" t="s">
        <v>185</v>
      </c>
      <c r="D121" s="176" t="s">
        <v>61</v>
      </c>
      <c r="E121" s="176" t="s">
        <v>57</v>
      </c>
      <c r="F121" s="176" t="s">
        <v>58</v>
      </c>
      <c r="G121" s="176" t="s">
        <v>186</v>
      </c>
      <c r="H121" s="176" t="s">
        <v>187</v>
      </c>
      <c r="I121" s="176" t="s">
        <v>188</v>
      </c>
      <c r="J121" s="176" t="s">
        <v>162</v>
      </c>
      <c r="K121" s="177" t="s">
        <v>189</v>
      </c>
      <c r="L121" s="178"/>
      <c r="M121" s="87" t="s">
        <v>1</v>
      </c>
      <c r="N121" s="88" t="s">
        <v>40</v>
      </c>
      <c r="O121" s="88" t="s">
        <v>190</v>
      </c>
      <c r="P121" s="88" t="s">
        <v>191</v>
      </c>
      <c r="Q121" s="88" t="s">
        <v>192</v>
      </c>
      <c r="R121" s="88" t="s">
        <v>193</v>
      </c>
      <c r="S121" s="88" t="s">
        <v>194</v>
      </c>
      <c r="T121" s="89" t="s">
        <v>195</v>
      </c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</row>
    <row r="122" spans="1:63" s="36" customFormat="1" ht="22.9" customHeight="1">
      <c r="A122" s="30"/>
      <c r="B122" s="31"/>
      <c r="C122" s="95" t="s">
        <v>196</v>
      </c>
      <c r="D122" s="30"/>
      <c r="E122" s="30"/>
      <c r="F122" s="30"/>
      <c r="G122" s="30"/>
      <c r="H122" s="30"/>
      <c r="I122" s="30"/>
      <c r="J122" s="180">
        <f>BK122</f>
        <v>0</v>
      </c>
      <c r="K122" s="30"/>
      <c r="L122" s="31"/>
      <c r="M122" s="90"/>
      <c r="N122" s="74"/>
      <c r="O122" s="91"/>
      <c r="P122" s="181">
        <f>P123</f>
        <v>0</v>
      </c>
      <c r="Q122" s="91"/>
      <c r="R122" s="181">
        <f>R123</f>
        <v>0</v>
      </c>
      <c r="S122" s="91"/>
      <c r="T122" s="182">
        <f>T123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3" t="s">
        <v>75</v>
      </c>
      <c r="AU122" s="13" t="s">
        <v>164</v>
      </c>
      <c r="BK122" s="183">
        <f>BK123</f>
        <v>0</v>
      </c>
    </row>
    <row r="123" spans="2:63" s="184" customFormat="1" ht="25.9" customHeight="1">
      <c r="B123" s="185"/>
      <c r="D123" s="186" t="s">
        <v>75</v>
      </c>
      <c r="E123" s="187" t="s">
        <v>3323</v>
      </c>
      <c r="F123" s="187" t="s">
        <v>147</v>
      </c>
      <c r="J123" s="188">
        <f>BK123</f>
        <v>0</v>
      </c>
      <c r="L123" s="185"/>
      <c r="M123" s="189"/>
      <c r="N123" s="190"/>
      <c r="O123" s="190"/>
      <c r="P123" s="191">
        <f>P124+P129+P133+P136+P139</f>
        <v>0</v>
      </c>
      <c r="Q123" s="190"/>
      <c r="R123" s="191">
        <f>R124+R129+R133+R136+R139</f>
        <v>0</v>
      </c>
      <c r="S123" s="190"/>
      <c r="T123" s="192">
        <f>T124+T129+T133+T136+T139</f>
        <v>0</v>
      </c>
      <c r="AR123" s="186" t="s">
        <v>242</v>
      </c>
      <c r="AT123" s="193" t="s">
        <v>75</v>
      </c>
      <c r="AU123" s="193" t="s">
        <v>76</v>
      </c>
      <c r="AY123" s="186" t="s">
        <v>199</v>
      </c>
      <c r="BK123" s="194">
        <f>BK124+BK129+BK133+BK136+BK139</f>
        <v>0</v>
      </c>
    </row>
    <row r="124" spans="2:63" s="184" customFormat="1" ht="22.9" customHeight="1">
      <c r="B124" s="185"/>
      <c r="D124" s="186" t="s">
        <v>75</v>
      </c>
      <c r="E124" s="195" t="s">
        <v>3324</v>
      </c>
      <c r="F124" s="195" t="s">
        <v>3325</v>
      </c>
      <c r="J124" s="196">
        <f>BK124</f>
        <v>0</v>
      </c>
      <c r="L124" s="185"/>
      <c r="M124" s="189"/>
      <c r="N124" s="190"/>
      <c r="O124" s="190"/>
      <c r="P124" s="191">
        <f>SUM(P125:P128)</f>
        <v>0</v>
      </c>
      <c r="Q124" s="190"/>
      <c r="R124" s="191">
        <f>SUM(R125:R128)</f>
        <v>0</v>
      </c>
      <c r="S124" s="190"/>
      <c r="T124" s="192">
        <f>SUM(T125:T128)</f>
        <v>0</v>
      </c>
      <c r="AR124" s="186" t="s">
        <v>242</v>
      </c>
      <c r="AT124" s="193" t="s">
        <v>75</v>
      </c>
      <c r="AU124" s="193" t="s">
        <v>84</v>
      </c>
      <c r="AY124" s="186" t="s">
        <v>199</v>
      </c>
      <c r="BK124" s="194">
        <f>SUM(BK125:BK128)</f>
        <v>0</v>
      </c>
    </row>
    <row r="125" spans="1:65" s="36" customFormat="1" ht="16.5" customHeight="1">
      <c r="A125" s="30"/>
      <c r="B125" s="31"/>
      <c r="C125" s="197" t="s">
        <v>84</v>
      </c>
      <c r="D125" s="197" t="s">
        <v>201</v>
      </c>
      <c r="E125" s="198" t="s">
        <v>3326</v>
      </c>
      <c r="F125" s="199" t="s">
        <v>3327</v>
      </c>
      <c r="G125" s="200" t="s">
        <v>1154</v>
      </c>
      <c r="H125" s="201">
        <v>1</v>
      </c>
      <c r="I125" s="2"/>
      <c r="J125" s="202">
        <f>ROUND(I125*H125,2)</f>
        <v>0</v>
      </c>
      <c r="K125" s="199" t="s">
        <v>205</v>
      </c>
      <c r="L125" s="31"/>
      <c r="M125" s="203" t="s">
        <v>1</v>
      </c>
      <c r="N125" s="204" t="s">
        <v>41</v>
      </c>
      <c r="O125" s="78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207" t="s">
        <v>3310</v>
      </c>
      <c r="AT125" s="207" t="s">
        <v>201</v>
      </c>
      <c r="AU125" s="207" t="s">
        <v>86</v>
      </c>
      <c r="AY125" s="13" t="s">
        <v>199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3" t="s">
        <v>84</v>
      </c>
      <c r="BK125" s="208">
        <f>ROUND(I125*H125,2)</f>
        <v>0</v>
      </c>
      <c r="BL125" s="13" t="s">
        <v>3310</v>
      </c>
      <c r="BM125" s="207" t="s">
        <v>3328</v>
      </c>
    </row>
    <row r="126" spans="1:65" s="36" customFormat="1" ht="16.5" customHeight="1">
      <c r="A126" s="30"/>
      <c r="B126" s="31"/>
      <c r="C126" s="197" t="s">
        <v>86</v>
      </c>
      <c r="D126" s="197" t="s">
        <v>201</v>
      </c>
      <c r="E126" s="198" t="s">
        <v>3329</v>
      </c>
      <c r="F126" s="199" t="s">
        <v>3330</v>
      </c>
      <c r="G126" s="200" t="s">
        <v>1154</v>
      </c>
      <c r="H126" s="201">
        <v>1</v>
      </c>
      <c r="I126" s="2"/>
      <c r="J126" s="202">
        <f>ROUND(I126*H126,2)</f>
        <v>0</v>
      </c>
      <c r="K126" s="199" t="s">
        <v>205</v>
      </c>
      <c r="L126" s="31"/>
      <c r="M126" s="203" t="s">
        <v>1</v>
      </c>
      <c r="N126" s="204" t="s">
        <v>41</v>
      </c>
      <c r="O126" s="78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207" t="s">
        <v>3310</v>
      </c>
      <c r="AT126" s="207" t="s">
        <v>201</v>
      </c>
      <c r="AU126" s="207" t="s">
        <v>86</v>
      </c>
      <c r="AY126" s="13" t="s">
        <v>199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3" t="s">
        <v>84</v>
      </c>
      <c r="BK126" s="208">
        <f>ROUND(I126*H126,2)</f>
        <v>0</v>
      </c>
      <c r="BL126" s="13" t="s">
        <v>3310</v>
      </c>
      <c r="BM126" s="207" t="s">
        <v>3331</v>
      </c>
    </row>
    <row r="127" spans="1:65" s="36" customFormat="1" ht="62.65" customHeight="1">
      <c r="A127" s="30"/>
      <c r="B127" s="31"/>
      <c r="C127" s="197" t="s">
        <v>114</v>
      </c>
      <c r="D127" s="197" t="s">
        <v>201</v>
      </c>
      <c r="E127" s="198" t="s">
        <v>3332</v>
      </c>
      <c r="F127" s="199" t="s">
        <v>3333</v>
      </c>
      <c r="G127" s="200" t="s">
        <v>1154</v>
      </c>
      <c r="H127" s="201">
        <v>1</v>
      </c>
      <c r="I127" s="2"/>
      <c r="J127" s="202">
        <f>ROUND(I127*H127,2)</f>
        <v>0</v>
      </c>
      <c r="K127" s="199" t="s">
        <v>1</v>
      </c>
      <c r="L127" s="31"/>
      <c r="M127" s="203" t="s">
        <v>1</v>
      </c>
      <c r="N127" s="204" t="s">
        <v>41</v>
      </c>
      <c r="O127" s="78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07" t="s">
        <v>3310</v>
      </c>
      <c r="AT127" s="207" t="s">
        <v>201</v>
      </c>
      <c r="AU127" s="207" t="s">
        <v>86</v>
      </c>
      <c r="AY127" s="13" t="s">
        <v>199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3" t="s">
        <v>84</v>
      </c>
      <c r="BK127" s="208">
        <f>ROUND(I127*H127,2)</f>
        <v>0</v>
      </c>
      <c r="BL127" s="13" t="s">
        <v>3310</v>
      </c>
      <c r="BM127" s="207" t="s">
        <v>3334</v>
      </c>
    </row>
    <row r="128" spans="1:65" s="36" customFormat="1" ht="55.5" customHeight="1">
      <c r="A128" s="30"/>
      <c r="B128" s="31"/>
      <c r="C128" s="197" t="s">
        <v>206</v>
      </c>
      <c r="D128" s="197" t="s">
        <v>201</v>
      </c>
      <c r="E128" s="198" t="s">
        <v>3335</v>
      </c>
      <c r="F128" s="199" t="s">
        <v>3336</v>
      </c>
      <c r="G128" s="200" t="s">
        <v>1154</v>
      </c>
      <c r="H128" s="201">
        <v>1</v>
      </c>
      <c r="I128" s="2"/>
      <c r="J128" s="202">
        <f>ROUND(I128*H128,2)</f>
        <v>0</v>
      </c>
      <c r="K128" s="199" t="s">
        <v>1</v>
      </c>
      <c r="L128" s="31"/>
      <c r="M128" s="203" t="s">
        <v>1</v>
      </c>
      <c r="N128" s="204" t="s">
        <v>41</v>
      </c>
      <c r="O128" s="78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07" t="s">
        <v>3310</v>
      </c>
      <c r="AT128" s="207" t="s">
        <v>201</v>
      </c>
      <c r="AU128" s="207" t="s">
        <v>86</v>
      </c>
      <c r="AY128" s="13" t="s">
        <v>199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3" t="s">
        <v>84</v>
      </c>
      <c r="BK128" s="208">
        <f>ROUND(I128*H128,2)</f>
        <v>0</v>
      </c>
      <c r="BL128" s="13" t="s">
        <v>3310</v>
      </c>
      <c r="BM128" s="207" t="s">
        <v>3337</v>
      </c>
    </row>
    <row r="129" spans="2:63" s="184" customFormat="1" ht="22.9" customHeight="1">
      <c r="B129" s="185"/>
      <c r="D129" s="186" t="s">
        <v>75</v>
      </c>
      <c r="E129" s="195" t="s">
        <v>3338</v>
      </c>
      <c r="F129" s="195" t="s">
        <v>3339</v>
      </c>
      <c r="J129" s="196">
        <f>BK129</f>
        <v>0</v>
      </c>
      <c r="L129" s="185"/>
      <c r="M129" s="189"/>
      <c r="N129" s="190"/>
      <c r="O129" s="190"/>
      <c r="P129" s="191">
        <f>SUM(P130:P132)</f>
        <v>0</v>
      </c>
      <c r="Q129" s="190"/>
      <c r="R129" s="191">
        <f>SUM(R130:R132)</f>
        <v>0</v>
      </c>
      <c r="S129" s="190"/>
      <c r="T129" s="192">
        <f>SUM(T130:T132)</f>
        <v>0</v>
      </c>
      <c r="AR129" s="186" t="s">
        <v>242</v>
      </c>
      <c r="AT129" s="193" t="s">
        <v>75</v>
      </c>
      <c r="AU129" s="193" t="s">
        <v>84</v>
      </c>
      <c r="AY129" s="186" t="s">
        <v>199</v>
      </c>
      <c r="BK129" s="194">
        <f>SUM(BK130:BK132)</f>
        <v>0</v>
      </c>
    </row>
    <row r="130" spans="1:65" s="36" customFormat="1" ht="24.2" customHeight="1">
      <c r="A130" s="30"/>
      <c r="B130" s="31"/>
      <c r="C130" s="197" t="s">
        <v>242</v>
      </c>
      <c r="D130" s="197" t="s">
        <v>201</v>
      </c>
      <c r="E130" s="198" t="s">
        <v>3340</v>
      </c>
      <c r="F130" s="199" t="s">
        <v>3341</v>
      </c>
      <c r="G130" s="200" t="s">
        <v>1154</v>
      </c>
      <c r="H130" s="201">
        <v>1</v>
      </c>
      <c r="I130" s="2"/>
      <c r="J130" s="202">
        <f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3310</v>
      </c>
      <c r="AT130" s="207" t="s">
        <v>201</v>
      </c>
      <c r="AU130" s="207" t="s">
        <v>86</v>
      </c>
      <c r="AY130" s="13" t="s">
        <v>199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3" t="s">
        <v>84</v>
      </c>
      <c r="BK130" s="208">
        <f>ROUND(I130*H130,2)</f>
        <v>0</v>
      </c>
      <c r="BL130" s="13" t="s">
        <v>3310</v>
      </c>
      <c r="BM130" s="207" t="s">
        <v>3342</v>
      </c>
    </row>
    <row r="131" spans="1:65" s="36" customFormat="1" ht="24.2" customHeight="1">
      <c r="A131" s="30"/>
      <c r="B131" s="31"/>
      <c r="C131" s="197" t="s">
        <v>249</v>
      </c>
      <c r="D131" s="197" t="s">
        <v>201</v>
      </c>
      <c r="E131" s="198" t="s">
        <v>3343</v>
      </c>
      <c r="F131" s="199" t="s">
        <v>3344</v>
      </c>
      <c r="G131" s="200" t="s">
        <v>1154</v>
      </c>
      <c r="H131" s="201">
        <v>1</v>
      </c>
      <c r="I131" s="2"/>
      <c r="J131" s="202">
        <f>ROUND(I131*H131,2)</f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3310</v>
      </c>
      <c r="AT131" s="207" t="s">
        <v>201</v>
      </c>
      <c r="AU131" s="207" t="s">
        <v>86</v>
      </c>
      <c r="AY131" s="13" t="s">
        <v>199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3" t="s">
        <v>84</v>
      </c>
      <c r="BK131" s="208">
        <f>ROUND(I131*H131,2)</f>
        <v>0</v>
      </c>
      <c r="BL131" s="13" t="s">
        <v>3310</v>
      </c>
      <c r="BM131" s="207" t="s">
        <v>3345</v>
      </c>
    </row>
    <row r="132" spans="1:65" s="36" customFormat="1" ht="16.5" customHeight="1">
      <c r="A132" s="30"/>
      <c r="B132" s="31"/>
      <c r="C132" s="197" t="s">
        <v>257</v>
      </c>
      <c r="D132" s="197" t="s">
        <v>201</v>
      </c>
      <c r="E132" s="198" t="s">
        <v>3346</v>
      </c>
      <c r="F132" s="199" t="s">
        <v>3347</v>
      </c>
      <c r="G132" s="200" t="s">
        <v>1154</v>
      </c>
      <c r="H132" s="201">
        <v>1</v>
      </c>
      <c r="I132" s="2"/>
      <c r="J132" s="202">
        <f>ROUND(I132*H132,2)</f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3310</v>
      </c>
      <c r="AT132" s="207" t="s">
        <v>201</v>
      </c>
      <c r="AU132" s="207" t="s">
        <v>86</v>
      </c>
      <c r="AY132" s="13" t="s">
        <v>199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3" t="s">
        <v>84</v>
      </c>
      <c r="BK132" s="208">
        <f>ROUND(I132*H132,2)</f>
        <v>0</v>
      </c>
      <c r="BL132" s="13" t="s">
        <v>3310</v>
      </c>
      <c r="BM132" s="207" t="s">
        <v>3348</v>
      </c>
    </row>
    <row r="133" spans="2:63" s="184" customFormat="1" ht="22.9" customHeight="1">
      <c r="B133" s="185"/>
      <c r="D133" s="186" t="s">
        <v>75</v>
      </c>
      <c r="E133" s="195" t="s">
        <v>3349</v>
      </c>
      <c r="F133" s="195" t="s">
        <v>3350</v>
      </c>
      <c r="J133" s="196">
        <f>BK133</f>
        <v>0</v>
      </c>
      <c r="L133" s="185"/>
      <c r="M133" s="189"/>
      <c r="N133" s="190"/>
      <c r="O133" s="190"/>
      <c r="P133" s="191">
        <f>SUM(P134:P135)</f>
        <v>0</v>
      </c>
      <c r="Q133" s="190"/>
      <c r="R133" s="191">
        <f>SUM(R134:R135)</f>
        <v>0</v>
      </c>
      <c r="S133" s="190"/>
      <c r="T133" s="192">
        <f>SUM(T134:T135)</f>
        <v>0</v>
      </c>
      <c r="AR133" s="186" t="s">
        <v>242</v>
      </c>
      <c r="AT133" s="193" t="s">
        <v>75</v>
      </c>
      <c r="AU133" s="193" t="s">
        <v>84</v>
      </c>
      <c r="AY133" s="186" t="s">
        <v>199</v>
      </c>
      <c r="BK133" s="194">
        <f>SUM(BK134:BK135)</f>
        <v>0</v>
      </c>
    </row>
    <row r="134" spans="1:65" s="36" customFormat="1" ht="55.5" customHeight="1">
      <c r="A134" s="30"/>
      <c r="B134" s="31"/>
      <c r="C134" s="197" t="s">
        <v>267</v>
      </c>
      <c r="D134" s="197" t="s">
        <v>201</v>
      </c>
      <c r="E134" s="198" t="s">
        <v>3351</v>
      </c>
      <c r="F134" s="199" t="s">
        <v>3352</v>
      </c>
      <c r="G134" s="200" t="s">
        <v>204</v>
      </c>
      <c r="H134" s="201">
        <v>10</v>
      </c>
      <c r="I134" s="2"/>
      <c r="J134" s="202">
        <f>ROUND(I134*H134,2)</f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3310</v>
      </c>
      <c r="AT134" s="207" t="s">
        <v>201</v>
      </c>
      <c r="AU134" s="207" t="s">
        <v>86</v>
      </c>
      <c r="AY134" s="13" t="s">
        <v>199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3" t="s">
        <v>84</v>
      </c>
      <c r="BK134" s="208">
        <f>ROUND(I134*H134,2)</f>
        <v>0</v>
      </c>
      <c r="BL134" s="13" t="s">
        <v>3310</v>
      </c>
      <c r="BM134" s="207" t="s">
        <v>3353</v>
      </c>
    </row>
    <row r="135" spans="2:51" s="209" customFormat="1" ht="12">
      <c r="B135" s="210"/>
      <c r="D135" s="211" t="s">
        <v>208</v>
      </c>
      <c r="E135" s="212" t="s">
        <v>1</v>
      </c>
      <c r="F135" s="213" t="s">
        <v>3354</v>
      </c>
      <c r="H135" s="214">
        <v>10</v>
      </c>
      <c r="L135" s="210"/>
      <c r="M135" s="215"/>
      <c r="N135" s="216"/>
      <c r="O135" s="216"/>
      <c r="P135" s="216"/>
      <c r="Q135" s="216"/>
      <c r="R135" s="216"/>
      <c r="S135" s="216"/>
      <c r="T135" s="217"/>
      <c r="AT135" s="212" t="s">
        <v>208</v>
      </c>
      <c r="AU135" s="212" t="s">
        <v>86</v>
      </c>
      <c r="AV135" s="209" t="s">
        <v>86</v>
      </c>
      <c r="AW135" s="209" t="s">
        <v>32</v>
      </c>
      <c r="AX135" s="209" t="s">
        <v>84</v>
      </c>
      <c r="AY135" s="212" t="s">
        <v>199</v>
      </c>
    </row>
    <row r="136" spans="2:63" s="184" customFormat="1" ht="22.9" customHeight="1">
      <c r="B136" s="185"/>
      <c r="D136" s="186" t="s">
        <v>75</v>
      </c>
      <c r="E136" s="195" t="s">
        <v>3355</v>
      </c>
      <c r="F136" s="195" t="s">
        <v>3356</v>
      </c>
      <c r="J136" s="196">
        <f>BK136</f>
        <v>0</v>
      </c>
      <c r="L136" s="185"/>
      <c r="M136" s="189"/>
      <c r="N136" s="190"/>
      <c r="O136" s="190"/>
      <c r="P136" s="191">
        <f>SUM(P137:P138)</f>
        <v>0</v>
      </c>
      <c r="Q136" s="190"/>
      <c r="R136" s="191">
        <f>SUM(R137:R138)</f>
        <v>0</v>
      </c>
      <c r="S136" s="190"/>
      <c r="T136" s="192">
        <f>SUM(T137:T138)</f>
        <v>0</v>
      </c>
      <c r="AR136" s="186" t="s">
        <v>242</v>
      </c>
      <c r="AT136" s="193" t="s">
        <v>75</v>
      </c>
      <c r="AU136" s="193" t="s">
        <v>84</v>
      </c>
      <c r="AY136" s="186" t="s">
        <v>199</v>
      </c>
      <c r="BK136" s="194">
        <f>SUM(BK137:BK138)</f>
        <v>0</v>
      </c>
    </row>
    <row r="137" spans="1:65" s="36" customFormat="1" ht="44.25" customHeight="1">
      <c r="A137" s="30"/>
      <c r="B137" s="31"/>
      <c r="C137" s="197" t="s">
        <v>273</v>
      </c>
      <c r="D137" s="197" t="s">
        <v>201</v>
      </c>
      <c r="E137" s="198" t="s">
        <v>3357</v>
      </c>
      <c r="F137" s="199" t="s">
        <v>3358</v>
      </c>
      <c r="G137" s="200" t="s">
        <v>749</v>
      </c>
      <c r="H137" s="263">
        <v>5</v>
      </c>
      <c r="I137" s="264"/>
      <c r="J137" s="202">
        <f>0.05*((J98+J99+J100+J102)+('001 - D.1.1 Architektonic...'!J30+'002 - D.1 Zdravotnětechni...'!J30+'003 - D.1.4 Vytápění'!J30+'041 - KT - Kabelové trasy'!J32+'042 - SP - Silnoproudé in...'!J32+'043 - SV - Svítidla'!J32+'151 - CCTV Kamerový systém'!J34+'152 - PZTS Poplachový zab...'!J34+'153 - SK Strukturovaná ka...'!J34+'154 - STA Společná televi...'!J34+'155 - KT Kabelové trasy s...'!J34+'251 - EPS Elektrická požá...'!J34+'252 - KT Kabelové trasy s...'!J34+'351 - EKV Elektronická ko...'!J34+'352 - KT Kabelové trasy s...'!J34+'008 - D.1.4 Vzduchotechnika'!J30))</f>
        <v>0</v>
      </c>
      <c r="K137" s="199" t="s">
        <v>205</v>
      </c>
      <c r="L137" s="31"/>
      <c r="M137" s="203" t="s">
        <v>1</v>
      </c>
      <c r="N137" s="204" t="s">
        <v>41</v>
      </c>
      <c r="O137" s="78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3310</v>
      </c>
      <c r="AT137" s="207" t="s">
        <v>201</v>
      </c>
      <c r="AU137" s="207" t="s">
        <v>86</v>
      </c>
      <c r="AY137" s="13" t="s">
        <v>199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3" t="s">
        <v>84</v>
      </c>
      <c r="BK137" s="208">
        <f>ROUND(I137*H137,2)</f>
        <v>0</v>
      </c>
      <c r="BL137" s="13" t="s">
        <v>3310</v>
      </c>
      <c r="BM137" s="207" t="s">
        <v>3359</v>
      </c>
    </row>
    <row r="138" spans="2:51" s="209" customFormat="1" ht="12">
      <c r="B138" s="210"/>
      <c r="D138" s="211" t="s">
        <v>208</v>
      </c>
      <c r="E138" s="212" t="s">
        <v>1</v>
      </c>
      <c r="F138" s="213" t="s">
        <v>242</v>
      </c>
      <c r="H138" s="214">
        <v>5</v>
      </c>
      <c r="L138" s="210"/>
      <c r="M138" s="215"/>
      <c r="N138" s="216"/>
      <c r="O138" s="216"/>
      <c r="P138" s="216"/>
      <c r="Q138" s="216"/>
      <c r="R138" s="216"/>
      <c r="S138" s="216"/>
      <c r="T138" s="217"/>
      <c r="AT138" s="212" t="s">
        <v>208</v>
      </c>
      <c r="AU138" s="212" t="s">
        <v>86</v>
      </c>
      <c r="AV138" s="209" t="s">
        <v>86</v>
      </c>
      <c r="AW138" s="209" t="s">
        <v>32</v>
      </c>
      <c r="AX138" s="209" t="s">
        <v>84</v>
      </c>
      <c r="AY138" s="212" t="s">
        <v>199</v>
      </c>
    </row>
    <row r="139" spans="2:63" s="184" customFormat="1" ht="22.9" customHeight="1">
      <c r="B139" s="185"/>
      <c r="D139" s="186" t="s">
        <v>75</v>
      </c>
      <c r="E139" s="195" t="s">
        <v>3360</v>
      </c>
      <c r="F139" s="195" t="s">
        <v>3361</v>
      </c>
      <c r="J139" s="196">
        <f>BK139</f>
        <v>0</v>
      </c>
      <c r="L139" s="185"/>
      <c r="M139" s="189"/>
      <c r="N139" s="190"/>
      <c r="O139" s="190"/>
      <c r="P139" s="191">
        <f>SUM(P140:P144)</f>
        <v>0</v>
      </c>
      <c r="Q139" s="190"/>
      <c r="R139" s="191">
        <f>SUM(R140:R144)</f>
        <v>0</v>
      </c>
      <c r="S139" s="190"/>
      <c r="T139" s="192">
        <f>SUM(T140:T144)</f>
        <v>0</v>
      </c>
      <c r="AR139" s="186" t="s">
        <v>242</v>
      </c>
      <c r="AT139" s="193" t="s">
        <v>75</v>
      </c>
      <c r="AU139" s="193" t="s">
        <v>84</v>
      </c>
      <c r="AY139" s="186" t="s">
        <v>199</v>
      </c>
      <c r="BK139" s="194">
        <f>SUM(BK140:BK144)</f>
        <v>0</v>
      </c>
    </row>
    <row r="140" spans="1:65" s="36" customFormat="1" ht="24.2" customHeight="1">
      <c r="A140" s="30"/>
      <c r="B140" s="31"/>
      <c r="C140" s="197" t="s">
        <v>279</v>
      </c>
      <c r="D140" s="197" t="s">
        <v>201</v>
      </c>
      <c r="E140" s="198" t="s">
        <v>3362</v>
      </c>
      <c r="F140" s="199" t="s">
        <v>3363</v>
      </c>
      <c r="G140" s="200" t="s">
        <v>1154</v>
      </c>
      <c r="H140" s="201">
        <v>1</v>
      </c>
      <c r="I140" s="2"/>
      <c r="J140" s="202">
        <f>ROUND(I140*H140,2)</f>
        <v>0</v>
      </c>
      <c r="K140" s="199" t="s">
        <v>205</v>
      </c>
      <c r="L140" s="31"/>
      <c r="M140" s="203" t="s">
        <v>1</v>
      </c>
      <c r="N140" s="204" t="s">
        <v>41</v>
      </c>
      <c r="O140" s="7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3310</v>
      </c>
      <c r="AT140" s="207" t="s">
        <v>201</v>
      </c>
      <c r="AU140" s="207" t="s">
        <v>86</v>
      </c>
      <c r="AY140" s="13" t="s">
        <v>199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3" t="s">
        <v>84</v>
      </c>
      <c r="BK140" s="208">
        <f>ROUND(I140*H140,2)</f>
        <v>0</v>
      </c>
      <c r="BL140" s="13" t="s">
        <v>3310</v>
      </c>
      <c r="BM140" s="207" t="s">
        <v>3364</v>
      </c>
    </row>
    <row r="141" spans="1:65" s="36" customFormat="1" ht="66.75" customHeight="1">
      <c r="A141" s="30"/>
      <c r="B141" s="31"/>
      <c r="C141" s="197" t="s">
        <v>287</v>
      </c>
      <c r="D141" s="197" t="s">
        <v>201</v>
      </c>
      <c r="E141" s="198" t="s">
        <v>3365</v>
      </c>
      <c r="F141" s="199" t="s">
        <v>3366</v>
      </c>
      <c r="G141" s="200" t="s">
        <v>1154</v>
      </c>
      <c r="H141" s="201">
        <v>1</v>
      </c>
      <c r="I141" s="2"/>
      <c r="J141" s="202">
        <f>ROUND(I141*H141,2)</f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3310</v>
      </c>
      <c r="AT141" s="207" t="s">
        <v>201</v>
      </c>
      <c r="AU141" s="207" t="s">
        <v>86</v>
      </c>
      <c r="AY141" s="13" t="s">
        <v>199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3" t="s">
        <v>84</v>
      </c>
      <c r="BK141" s="208">
        <f>ROUND(I141*H141,2)</f>
        <v>0</v>
      </c>
      <c r="BL141" s="13" t="s">
        <v>3310</v>
      </c>
      <c r="BM141" s="207" t="s">
        <v>3367</v>
      </c>
    </row>
    <row r="142" spans="1:65" s="36" customFormat="1" ht="76.35" customHeight="1">
      <c r="A142" s="30"/>
      <c r="B142" s="31"/>
      <c r="C142" s="197" t="s">
        <v>8</v>
      </c>
      <c r="D142" s="197" t="s">
        <v>201</v>
      </c>
      <c r="E142" s="198" t="s">
        <v>3368</v>
      </c>
      <c r="F142" s="199" t="s">
        <v>3369</v>
      </c>
      <c r="G142" s="200" t="s">
        <v>1154</v>
      </c>
      <c r="H142" s="201">
        <v>1</v>
      </c>
      <c r="I142" s="2"/>
      <c r="J142" s="202">
        <f>ROUND(I142*H142,2)</f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3310</v>
      </c>
      <c r="AT142" s="207" t="s">
        <v>201</v>
      </c>
      <c r="AU142" s="207" t="s">
        <v>86</v>
      </c>
      <c r="AY142" s="13" t="s">
        <v>199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3" t="s">
        <v>84</v>
      </c>
      <c r="BK142" s="208">
        <f>ROUND(I142*H142,2)</f>
        <v>0</v>
      </c>
      <c r="BL142" s="13" t="s">
        <v>3310</v>
      </c>
      <c r="BM142" s="207" t="s">
        <v>3370</v>
      </c>
    </row>
    <row r="143" spans="1:65" s="36" customFormat="1" ht="66.75" customHeight="1">
      <c r="A143" s="30"/>
      <c r="B143" s="31"/>
      <c r="C143" s="197" t="s">
        <v>296</v>
      </c>
      <c r="D143" s="197" t="s">
        <v>201</v>
      </c>
      <c r="E143" s="198" t="s">
        <v>3371</v>
      </c>
      <c r="F143" s="199" t="s">
        <v>3372</v>
      </c>
      <c r="G143" s="200" t="s">
        <v>1154</v>
      </c>
      <c r="H143" s="201">
        <v>1</v>
      </c>
      <c r="I143" s="2"/>
      <c r="J143" s="202">
        <f>ROUND(I143*H143,2)</f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3310</v>
      </c>
      <c r="AT143" s="207" t="s">
        <v>201</v>
      </c>
      <c r="AU143" s="207" t="s">
        <v>86</v>
      </c>
      <c r="AY143" s="13" t="s">
        <v>199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3" t="s">
        <v>84</v>
      </c>
      <c r="BK143" s="208">
        <f>ROUND(I143*H143,2)</f>
        <v>0</v>
      </c>
      <c r="BL143" s="13" t="s">
        <v>3310</v>
      </c>
      <c r="BM143" s="207" t="s">
        <v>3373</v>
      </c>
    </row>
    <row r="144" spans="1:65" s="36" customFormat="1" ht="37.9" customHeight="1">
      <c r="A144" s="30"/>
      <c r="B144" s="31"/>
      <c r="C144" s="197" t="s">
        <v>302</v>
      </c>
      <c r="D144" s="197" t="s">
        <v>201</v>
      </c>
      <c r="E144" s="198" t="s">
        <v>3374</v>
      </c>
      <c r="F144" s="199" t="s">
        <v>3375</v>
      </c>
      <c r="G144" s="200" t="s">
        <v>1154</v>
      </c>
      <c r="H144" s="201">
        <v>1</v>
      </c>
      <c r="I144" s="2"/>
      <c r="J144" s="202">
        <f>ROUND(I144*H144,2)</f>
        <v>0</v>
      </c>
      <c r="K144" s="199" t="s">
        <v>1</v>
      </c>
      <c r="L144" s="31"/>
      <c r="M144" s="257" t="s">
        <v>1</v>
      </c>
      <c r="N144" s="258" t="s">
        <v>41</v>
      </c>
      <c r="O144" s="259"/>
      <c r="P144" s="260">
        <f>O144*H144</f>
        <v>0</v>
      </c>
      <c r="Q144" s="260">
        <v>0</v>
      </c>
      <c r="R144" s="260">
        <f>Q144*H144</f>
        <v>0</v>
      </c>
      <c r="S144" s="260">
        <v>0</v>
      </c>
      <c r="T144" s="261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3310</v>
      </c>
      <c r="AT144" s="207" t="s">
        <v>201</v>
      </c>
      <c r="AU144" s="207" t="s">
        <v>86</v>
      </c>
      <c r="AY144" s="13" t="s">
        <v>199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3" t="s">
        <v>84</v>
      </c>
      <c r="BK144" s="208">
        <f>ROUND(I144*H144,2)</f>
        <v>0</v>
      </c>
      <c r="BL144" s="13" t="s">
        <v>3310</v>
      </c>
      <c r="BM144" s="207" t="s">
        <v>3376</v>
      </c>
    </row>
    <row r="145" spans="1:31" s="36" customFormat="1" ht="6.95" customHeight="1">
      <c r="A145" s="30"/>
      <c r="B145" s="57"/>
      <c r="C145" s="58"/>
      <c r="D145" s="58"/>
      <c r="E145" s="58"/>
      <c r="F145" s="58"/>
      <c r="G145" s="58"/>
      <c r="H145" s="58"/>
      <c r="I145" s="58"/>
      <c r="J145" s="58"/>
      <c r="K145" s="58"/>
      <c r="L145" s="31"/>
      <c r="M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</sheetData>
  <sheetProtection algorithmName="SHA-512" hashValue="k16Vz49/YwAWVx3kTciNZI2xXcfWdDgwoRcxPNo27gtfYEz866KNaiqVeE9guwCACovOInWWUl+xYdKApGkMwQ==" saltValue="joLMmUWGWIZcvOUaY2/fOg==" spinCount="100000" sheet="1" objects="1" scenarios="1" selectLockedCells="1"/>
  <autoFilter ref="C121:K14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5"/>
  <sheetViews>
    <sheetView showGridLines="0" tabSelected="1" workbookViewId="0" topLeftCell="A1">
      <selection activeCell="N21" sqref="N21"/>
    </sheetView>
  </sheetViews>
  <sheetFormatPr defaultColWidth="9.140625" defaultRowHeight="12"/>
  <cols>
    <col min="1" max="1" width="8.28125" style="265" customWidth="1"/>
    <col min="2" max="2" width="1.7109375" style="265" customWidth="1"/>
    <col min="3" max="3" width="25.00390625" style="265" customWidth="1"/>
    <col min="4" max="4" width="75.8515625" style="265" customWidth="1"/>
    <col min="5" max="5" width="13.28125" style="265" customWidth="1"/>
    <col min="6" max="6" width="20.00390625" style="265" customWidth="1"/>
    <col min="7" max="7" width="1.7109375" style="265" customWidth="1"/>
    <col min="8" max="8" width="8.28125" style="265" customWidth="1"/>
    <col min="9" max="16384" width="9.28125" style="265" customWidth="1"/>
  </cols>
  <sheetData>
    <row r="1" ht="11.25" customHeight="1"/>
    <row r="2" ht="36.95" customHeight="1"/>
    <row r="3" spans="2:8" ht="6.95" customHeight="1">
      <c r="B3" s="266"/>
      <c r="C3" s="267"/>
      <c r="D3" s="267"/>
      <c r="E3" s="267"/>
      <c r="F3" s="267"/>
      <c r="G3" s="267"/>
      <c r="H3" s="268"/>
    </row>
    <row r="4" spans="2:8" ht="24.95" customHeight="1">
      <c r="B4" s="268"/>
      <c r="C4" s="269" t="s">
        <v>3377</v>
      </c>
      <c r="H4" s="268"/>
    </row>
    <row r="5" spans="2:8" ht="12" customHeight="1">
      <c r="B5" s="268"/>
      <c r="C5" s="270" t="s">
        <v>13</v>
      </c>
      <c r="D5" s="271" t="s">
        <v>14</v>
      </c>
      <c r="E5" s="272"/>
      <c r="F5" s="272"/>
      <c r="H5" s="268"/>
    </row>
    <row r="6" spans="2:8" ht="36.95" customHeight="1">
      <c r="B6" s="268"/>
      <c r="C6" s="273" t="s">
        <v>16</v>
      </c>
      <c r="D6" s="274" t="s">
        <v>17</v>
      </c>
      <c r="E6" s="272"/>
      <c r="F6" s="272"/>
      <c r="H6" s="268"/>
    </row>
    <row r="7" spans="2:8" ht="16.5" customHeight="1">
      <c r="B7" s="268"/>
      <c r="C7" s="275" t="s">
        <v>22</v>
      </c>
      <c r="D7" s="276" t="str">
        <f>'Rekapitulace stavby'!AN8</f>
        <v>2. 11. 2023</v>
      </c>
      <c r="H7" s="268"/>
    </row>
    <row r="8" spans="1:8" s="278" customFormat="1" ht="10.9" customHeight="1">
      <c r="A8" s="277"/>
      <c r="B8" s="1"/>
      <c r="C8" s="277"/>
      <c r="D8" s="277"/>
      <c r="E8" s="277"/>
      <c r="F8" s="277"/>
      <c r="G8" s="277"/>
      <c r="H8" s="1"/>
    </row>
    <row r="9" spans="1:8" s="284" customFormat="1" ht="29.25" customHeight="1">
      <c r="A9" s="279"/>
      <c r="B9" s="280"/>
      <c r="C9" s="281" t="s">
        <v>57</v>
      </c>
      <c r="D9" s="282" t="s">
        <v>58</v>
      </c>
      <c r="E9" s="282" t="s">
        <v>186</v>
      </c>
      <c r="F9" s="283" t="s">
        <v>3378</v>
      </c>
      <c r="G9" s="279"/>
      <c r="H9" s="280"/>
    </row>
    <row r="10" spans="1:8" s="278" customFormat="1" ht="26.45" customHeight="1">
      <c r="A10" s="277"/>
      <c r="B10" s="1"/>
      <c r="C10" s="285" t="s">
        <v>3379</v>
      </c>
      <c r="D10" s="285" t="s">
        <v>82</v>
      </c>
      <c r="E10" s="277"/>
      <c r="F10" s="277"/>
      <c r="G10" s="277"/>
      <c r="H10" s="1"/>
    </row>
    <row r="11" spans="1:8" s="278" customFormat="1" ht="16.9" customHeight="1">
      <c r="A11" s="277"/>
      <c r="B11" s="1"/>
      <c r="C11" s="286" t="s">
        <v>149</v>
      </c>
      <c r="D11" s="287" t="s">
        <v>1</v>
      </c>
      <c r="E11" s="288" t="s">
        <v>1</v>
      </c>
      <c r="F11" s="289">
        <v>295.59</v>
      </c>
      <c r="G11" s="277"/>
      <c r="H11" s="1"/>
    </row>
    <row r="12" spans="1:8" s="278" customFormat="1" ht="16.9" customHeight="1">
      <c r="A12" s="277"/>
      <c r="B12" s="1"/>
      <c r="C12" s="290" t="s">
        <v>1</v>
      </c>
      <c r="D12" s="290" t="s">
        <v>1259</v>
      </c>
      <c r="E12" s="291" t="s">
        <v>1</v>
      </c>
      <c r="F12" s="292">
        <v>0</v>
      </c>
      <c r="G12" s="277"/>
      <c r="H12" s="1"/>
    </row>
    <row r="13" spans="1:8" s="278" customFormat="1" ht="16.9" customHeight="1">
      <c r="A13" s="277"/>
      <c r="B13" s="1"/>
      <c r="C13" s="290" t="s">
        <v>1</v>
      </c>
      <c r="D13" s="290" t="s">
        <v>1260</v>
      </c>
      <c r="E13" s="291" t="s">
        <v>1</v>
      </c>
      <c r="F13" s="292">
        <v>171.02</v>
      </c>
      <c r="G13" s="277"/>
      <c r="H13" s="1"/>
    </row>
    <row r="14" spans="1:8" s="278" customFormat="1" ht="16.9" customHeight="1">
      <c r="A14" s="277"/>
      <c r="B14" s="1"/>
      <c r="C14" s="290" t="s">
        <v>1</v>
      </c>
      <c r="D14" s="290" t="s">
        <v>1261</v>
      </c>
      <c r="E14" s="291" t="s">
        <v>1</v>
      </c>
      <c r="F14" s="292">
        <v>124.57</v>
      </c>
      <c r="G14" s="277"/>
      <c r="H14" s="1"/>
    </row>
    <row r="15" spans="1:8" s="278" customFormat="1" ht="16.9" customHeight="1">
      <c r="A15" s="277"/>
      <c r="B15" s="1"/>
      <c r="C15" s="290" t="s">
        <v>149</v>
      </c>
      <c r="D15" s="290" t="s">
        <v>240</v>
      </c>
      <c r="E15" s="291" t="s">
        <v>1</v>
      </c>
      <c r="F15" s="292">
        <v>295.59</v>
      </c>
      <c r="G15" s="277"/>
      <c r="H15" s="1"/>
    </row>
    <row r="16" spans="1:8" s="278" customFormat="1" ht="16.9" customHeight="1">
      <c r="A16" s="277"/>
      <c r="B16" s="1"/>
      <c r="C16" s="293" t="s">
        <v>3380</v>
      </c>
      <c r="D16" s="277"/>
      <c r="E16" s="277"/>
      <c r="F16" s="277"/>
      <c r="G16" s="277"/>
      <c r="H16" s="1"/>
    </row>
    <row r="17" spans="1:8" s="278" customFormat="1" ht="16.9" customHeight="1">
      <c r="A17" s="277"/>
      <c r="B17" s="1"/>
      <c r="C17" s="290" t="s">
        <v>1256</v>
      </c>
      <c r="D17" s="290" t="s">
        <v>1257</v>
      </c>
      <c r="E17" s="291" t="s">
        <v>245</v>
      </c>
      <c r="F17" s="292">
        <v>295.59</v>
      </c>
      <c r="G17" s="277"/>
      <c r="H17" s="1"/>
    </row>
    <row r="18" spans="1:8" s="278" customFormat="1" ht="16.9" customHeight="1">
      <c r="A18" s="277"/>
      <c r="B18" s="1"/>
      <c r="C18" s="290" t="s">
        <v>1451</v>
      </c>
      <c r="D18" s="290" t="s">
        <v>1452</v>
      </c>
      <c r="E18" s="291" t="s">
        <v>245</v>
      </c>
      <c r="F18" s="292">
        <v>449.85</v>
      </c>
      <c r="G18" s="277"/>
      <c r="H18" s="1"/>
    </row>
    <row r="19" spans="1:8" s="278" customFormat="1" ht="16.9" customHeight="1">
      <c r="A19" s="277"/>
      <c r="B19" s="1"/>
      <c r="C19" s="290" t="s">
        <v>436</v>
      </c>
      <c r="D19" s="290" t="s">
        <v>437</v>
      </c>
      <c r="E19" s="291" t="s">
        <v>245</v>
      </c>
      <c r="F19" s="292">
        <v>399.85</v>
      </c>
      <c r="G19" s="277"/>
      <c r="H19" s="1"/>
    </row>
    <row r="20" spans="1:8" s="278" customFormat="1" ht="16.9" customHeight="1">
      <c r="A20" s="277"/>
      <c r="B20" s="1"/>
      <c r="C20" s="286" t="s">
        <v>151</v>
      </c>
      <c r="D20" s="287" t="s">
        <v>1</v>
      </c>
      <c r="E20" s="288" t="s">
        <v>1</v>
      </c>
      <c r="F20" s="289">
        <v>54.26</v>
      </c>
      <c r="G20" s="277"/>
      <c r="H20" s="1"/>
    </row>
    <row r="21" spans="1:8" s="278" customFormat="1" ht="16.9" customHeight="1">
      <c r="A21" s="277"/>
      <c r="B21" s="1"/>
      <c r="C21" s="290" t="s">
        <v>1</v>
      </c>
      <c r="D21" s="290" t="s">
        <v>1181</v>
      </c>
      <c r="E21" s="291" t="s">
        <v>1</v>
      </c>
      <c r="F21" s="292">
        <v>0</v>
      </c>
      <c r="G21" s="277"/>
      <c r="H21" s="1"/>
    </row>
    <row r="22" spans="1:8" s="278" customFormat="1" ht="16.9" customHeight="1">
      <c r="A22" s="277"/>
      <c r="B22" s="1"/>
      <c r="C22" s="290" t="s">
        <v>1</v>
      </c>
      <c r="D22" s="290" t="s">
        <v>944</v>
      </c>
      <c r="E22" s="291" t="s">
        <v>1</v>
      </c>
      <c r="F22" s="292">
        <v>36.22</v>
      </c>
      <c r="G22" s="277"/>
      <c r="H22" s="1"/>
    </row>
    <row r="23" spans="1:8" s="278" customFormat="1" ht="16.9" customHeight="1">
      <c r="A23" s="277"/>
      <c r="B23" s="1"/>
      <c r="C23" s="290" t="s">
        <v>1</v>
      </c>
      <c r="D23" s="290" t="s">
        <v>945</v>
      </c>
      <c r="E23" s="291" t="s">
        <v>1</v>
      </c>
      <c r="F23" s="292">
        <v>18.04</v>
      </c>
      <c r="G23" s="277"/>
      <c r="H23" s="1"/>
    </row>
    <row r="24" spans="1:8" s="278" customFormat="1" ht="16.9" customHeight="1">
      <c r="A24" s="277"/>
      <c r="B24" s="1"/>
      <c r="C24" s="290" t="s">
        <v>151</v>
      </c>
      <c r="D24" s="290" t="s">
        <v>240</v>
      </c>
      <c r="E24" s="291" t="s">
        <v>1</v>
      </c>
      <c r="F24" s="292">
        <v>54.26</v>
      </c>
      <c r="G24" s="277"/>
      <c r="H24" s="1"/>
    </row>
    <row r="25" spans="1:8" s="278" customFormat="1" ht="16.9" customHeight="1">
      <c r="A25" s="277"/>
      <c r="B25" s="1"/>
      <c r="C25" s="293" t="s">
        <v>3380</v>
      </c>
      <c r="D25" s="277"/>
      <c r="E25" s="277"/>
      <c r="F25" s="277"/>
      <c r="G25" s="277"/>
      <c r="H25" s="1"/>
    </row>
    <row r="26" spans="1:8" s="278" customFormat="1" ht="22.5">
      <c r="A26" s="277"/>
      <c r="B26" s="1"/>
      <c r="C26" s="290" t="s">
        <v>1178</v>
      </c>
      <c r="D26" s="290" t="s">
        <v>1179</v>
      </c>
      <c r="E26" s="291" t="s">
        <v>245</v>
      </c>
      <c r="F26" s="292">
        <v>54.26</v>
      </c>
      <c r="G26" s="277"/>
      <c r="H26" s="1"/>
    </row>
    <row r="27" spans="1:8" s="278" customFormat="1" ht="16.9" customHeight="1">
      <c r="A27" s="277"/>
      <c r="B27" s="1"/>
      <c r="C27" s="290" t="s">
        <v>408</v>
      </c>
      <c r="D27" s="290" t="s">
        <v>409</v>
      </c>
      <c r="E27" s="291" t="s">
        <v>245</v>
      </c>
      <c r="F27" s="292">
        <v>54.26</v>
      </c>
      <c r="G27" s="277"/>
      <c r="H27" s="1"/>
    </row>
    <row r="28" spans="1:8" s="278" customFormat="1" ht="16.9" customHeight="1">
      <c r="A28" s="277"/>
      <c r="B28" s="1"/>
      <c r="C28" s="290" t="s">
        <v>737</v>
      </c>
      <c r="D28" s="290" t="s">
        <v>738</v>
      </c>
      <c r="E28" s="291" t="s">
        <v>245</v>
      </c>
      <c r="F28" s="292">
        <v>54.26</v>
      </c>
      <c r="G28" s="277"/>
      <c r="H28" s="1"/>
    </row>
    <row r="29" spans="1:8" s="278" customFormat="1" ht="16.9" customHeight="1">
      <c r="A29" s="277"/>
      <c r="B29" s="1"/>
      <c r="C29" s="290" t="s">
        <v>1161</v>
      </c>
      <c r="D29" s="290" t="s">
        <v>1162</v>
      </c>
      <c r="E29" s="291" t="s">
        <v>245</v>
      </c>
      <c r="F29" s="292">
        <v>54.26</v>
      </c>
      <c r="G29" s="277"/>
      <c r="H29" s="1"/>
    </row>
    <row r="30" spans="1:8" s="278" customFormat="1" ht="16.9" customHeight="1">
      <c r="A30" s="277"/>
      <c r="B30" s="1"/>
      <c r="C30" s="290" t="s">
        <v>1193</v>
      </c>
      <c r="D30" s="290" t="s">
        <v>1194</v>
      </c>
      <c r="E30" s="291" t="s">
        <v>245</v>
      </c>
      <c r="F30" s="292">
        <v>54.26</v>
      </c>
      <c r="G30" s="277"/>
      <c r="H30" s="1"/>
    </row>
    <row r="31" spans="1:8" s="278" customFormat="1" ht="16.9" customHeight="1">
      <c r="A31" s="277"/>
      <c r="B31" s="1"/>
      <c r="C31" s="290" t="s">
        <v>1197</v>
      </c>
      <c r="D31" s="290" t="s">
        <v>1198</v>
      </c>
      <c r="E31" s="291" t="s">
        <v>252</v>
      </c>
      <c r="F31" s="292">
        <v>868.16</v>
      </c>
      <c r="G31" s="277"/>
      <c r="H31" s="1"/>
    </row>
    <row r="32" spans="1:8" s="278" customFormat="1" ht="16.9" customHeight="1">
      <c r="A32" s="277"/>
      <c r="B32" s="1"/>
      <c r="C32" s="290" t="s">
        <v>1451</v>
      </c>
      <c r="D32" s="290" t="s">
        <v>1452</v>
      </c>
      <c r="E32" s="291" t="s">
        <v>245</v>
      </c>
      <c r="F32" s="292">
        <v>449.85</v>
      </c>
      <c r="G32" s="277"/>
      <c r="H32" s="1"/>
    </row>
    <row r="33" spans="1:8" s="278" customFormat="1" ht="16.9" customHeight="1">
      <c r="A33" s="277"/>
      <c r="B33" s="1"/>
      <c r="C33" s="290" t="s">
        <v>436</v>
      </c>
      <c r="D33" s="290" t="s">
        <v>437</v>
      </c>
      <c r="E33" s="291" t="s">
        <v>245</v>
      </c>
      <c r="F33" s="292">
        <v>399.85</v>
      </c>
      <c r="G33" s="277"/>
      <c r="H33" s="1"/>
    </row>
    <row r="34" spans="1:8" s="278" customFormat="1" ht="16.9" customHeight="1">
      <c r="A34" s="277"/>
      <c r="B34" s="1"/>
      <c r="C34" s="286" t="s">
        <v>154</v>
      </c>
      <c r="D34" s="287" t="s">
        <v>1</v>
      </c>
      <c r="E34" s="288" t="s">
        <v>1</v>
      </c>
      <c r="F34" s="289">
        <v>43.032</v>
      </c>
      <c r="G34" s="277"/>
      <c r="H34" s="1"/>
    </row>
    <row r="35" spans="1:8" s="278" customFormat="1" ht="16.9" customHeight="1">
      <c r="A35" s="277"/>
      <c r="B35" s="1"/>
      <c r="C35" s="290" t="s">
        <v>1</v>
      </c>
      <c r="D35" s="290" t="s">
        <v>444</v>
      </c>
      <c r="E35" s="291" t="s">
        <v>1</v>
      </c>
      <c r="F35" s="292">
        <v>0</v>
      </c>
      <c r="G35" s="277"/>
      <c r="H35" s="1"/>
    </row>
    <row r="36" spans="1:8" s="278" customFormat="1" ht="16.9" customHeight="1">
      <c r="A36" s="277"/>
      <c r="B36" s="1"/>
      <c r="C36" s="290" t="s">
        <v>1</v>
      </c>
      <c r="D36" s="290" t="s">
        <v>1427</v>
      </c>
      <c r="E36" s="291" t="s">
        <v>1</v>
      </c>
      <c r="F36" s="292">
        <v>3.108</v>
      </c>
      <c r="G36" s="277"/>
      <c r="H36" s="1"/>
    </row>
    <row r="37" spans="1:8" s="278" customFormat="1" ht="16.9" customHeight="1">
      <c r="A37" s="277"/>
      <c r="B37" s="1"/>
      <c r="C37" s="290" t="s">
        <v>1</v>
      </c>
      <c r="D37" s="290" t="s">
        <v>294</v>
      </c>
      <c r="E37" s="291" t="s">
        <v>1</v>
      </c>
      <c r="F37" s="292">
        <v>0</v>
      </c>
      <c r="G37" s="277"/>
      <c r="H37" s="1"/>
    </row>
    <row r="38" spans="1:8" s="278" customFormat="1" ht="16.9" customHeight="1">
      <c r="A38" s="277"/>
      <c r="B38" s="1"/>
      <c r="C38" s="290" t="s">
        <v>1</v>
      </c>
      <c r="D38" s="290" t="s">
        <v>1428</v>
      </c>
      <c r="E38" s="291" t="s">
        <v>1</v>
      </c>
      <c r="F38" s="292">
        <v>14.66</v>
      </c>
      <c r="G38" s="277"/>
      <c r="H38" s="1"/>
    </row>
    <row r="39" spans="1:8" s="278" customFormat="1" ht="16.9" customHeight="1">
      <c r="A39" s="277"/>
      <c r="B39" s="1"/>
      <c r="C39" s="290" t="s">
        <v>1</v>
      </c>
      <c r="D39" s="290" t="s">
        <v>1429</v>
      </c>
      <c r="E39" s="291" t="s">
        <v>1</v>
      </c>
      <c r="F39" s="292">
        <v>2.555</v>
      </c>
      <c r="G39" s="277"/>
      <c r="H39" s="1"/>
    </row>
    <row r="40" spans="1:8" s="278" customFormat="1" ht="16.9" customHeight="1">
      <c r="A40" s="277"/>
      <c r="B40" s="1"/>
      <c r="C40" s="290" t="s">
        <v>1</v>
      </c>
      <c r="D40" s="290" t="s">
        <v>1430</v>
      </c>
      <c r="E40" s="291" t="s">
        <v>1</v>
      </c>
      <c r="F40" s="292">
        <v>0.792</v>
      </c>
      <c r="G40" s="277"/>
      <c r="H40" s="1"/>
    </row>
    <row r="41" spans="1:8" s="278" customFormat="1" ht="16.9" customHeight="1">
      <c r="A41" s="277"/>
      <c r="B41" s="1"/>
      <c r="C41" s="290" t="s">
        <v>1</v>
      </c>
      <c r="D41" s="290" t="s">
        <v>1431</v>
      </c>
      <c r="E41" s="291" t="s">
        <v>1</v>
      </c>
      <c r="F41" s="292">
        <v>0</v>
      </c>
      <c r="G41" s="277"/>
      <c r="H41" s="1"/>
    </row>
    <row r="42" spans="1:8" s="278" customFormat="1" ht="16.9" customHeight="1">
      <c r="A42" s="277"/>
      <c r="B42" s="1"/>
      <c r="C42" s="290" t="s">
        <v>1</v>
      </c>
      <c r="D42" s="290" t="s">
        <v>1432</v>
      </c>
      <c r="E42" s="291" t="s">
        <v>1</v>
      </c>
      <c r="F42" s="292">
        <v>3.248</v>
      </c>
      <c r="G42" s="277"/>
      <c r="H42" s="1"/>
    </row>
    <row r="43" spans="1:8" s="278" customFormat="1" ht="16.9" customHeight="1">
      <c r="A43" s="277"/>
      <c r="B43" s="1"/>
      <c r="C43" s="290" t="s">
        <v>1</v>
      </c>
      <c r="D43" s="290" t="s">
        <v>1433</v>
      </c>
      <c r="E43" s="291" t="s">
        <v>1</v>
      </c>
      <c r="F43" s="292">
        <v>1.659</v>
      </c>
      <c r="G43" s="277"/>
      <c r="H43" s="1"/>
    </row>
    <row r="44" spans="1:8" s="278" customFormat="1" ht="16.9" customHeight="1">
      <c r="A44" s="277"/>
      <c r="B44" s="1"/>
      <c r="C44" s="290" t="s">
        <v>1</v>
      </c>
      <c r="D44" s="290" t="s">
        <v>1434</v>
      </c>
      <c r="E44" s="291" t="s">
        <v>1</v>
      </c>
      <c r="F44" s="292">
        <v>15.246</v>
      </c>
      <c r="G44" s="277"/>
      <c r="H44" s="1"/>
    </row>
    <row r="45" spans="1:8" s="278" customFormat="1" ht="16.9" customHeight="1">
      <c r="A45" s="277"/>
      <c r="B45" s="1"/>
      <c r="C45" s="290" t="s">
        <v>1</v>
      </c>
      <c r="D45" s="290" t="s">
        <v>1435</v>
      </c>
      <c r="E45" s="291" t="s">
        <v>1</v>
      </c>
      <c r="F45" s="292">
        <v>1.764</v>
      </c>
      <c r="G45" s="277"/>
      <c r="H45" s="1"/>
    </row>
    <row r="46" spans="1:8" s="278" customFormat="1" ht="16.9" customHeight="1">
      <c r="A46" s="277"/>
      <c r="B46" s="1"/>
      <c r="C46" s="290" t="s">
        <v>154</v>
      </c>
      <c r="D46" s="290" t="s">
        <v>240</v>
      </c>
      <c r="E46" s="291" t="s">
        <v>1</v>
      </c>
      <c r="F46" s="292">
        <v>43.032</v>
      </c>
      <c r="G46" s="277"/>
      <c r="H46" s="1"/>
    </row>
    <row r="47" spans="1:8" s="278" customFormat="1" ht="16.9" customHeight="1">
      <c r="A47" s="277"/>
      <c r="B47" s="1"/>
      <c r="C47" s="293" t="s">
        <v>3380</v>
      </c>
      <c r="D47" s="277"/>
      <c r="E47" s="277"/>
      <c r="F47" s="277"/>
      <c r="G47" s="277"/>
      <c r="H47" s="1"/>
    </row>
    <row r="48" spans="1:8" s="278" customFormat="1" ht="16.9" customHeight="1">
      <c r="A48" s="277"/>
      <c r="B48" s="1"/>
      <c r="C48" s="290" t="s">
        <v>1424</v>
      </c>
      <c r="D48" s="290" t="s">
        <v>1425</v>
      </c>
      <c r="E48" s="291" t="s">
        <v>245</v>
      </c>
      <c r="F48" s="292">
        <v>86.064</v>
      </c>
      <c r="G48" s="277"/>
      <c r="H48" s="1"/>
    </row>
    <row r="49" spans="1:8" s="278" customFormat="1" ht="16.9" customHeight="1">
      <c r="A49" s="277"/>
      <c r="B49" s="1"/>
      <c r="C49" s="290" t="s">
        <v>1438</v>
      </c>
      <c r="D49" s="290" t="s">
        <v>1439</v>
      </c>
      <c r="E49" s="291" t="s">
        <v>245</v>
      </c>
      <c r="F49" s="292">
        <v>86.064</v>
      </c>
      <c r="G49" s="277"/>
      <c r="H49" s="1"/>
    </row>
    <row r="50" spans="1:8" s="278" customFormat="1" ht="16.9" customHeight="1">
      <c r="A50" s="277"/>
      <c r="B50" s="1"/>
      <c r="C50" s="286" t="s">
        <v>156</v>
      </c>
      <c r="D50" s="287" t="s">
        <v>1</v>
      </c>
      <c r="E50" s="288" t="s">
        <v>1</v>
      </c>
      <c r="F50" s="289">
        <v>183.793</v>
      </c>
      <c r="G50" s="277"/>
      <c r="H50" s="1"/>
    </row>
    <row r="51" spans="1:8" s="278" customFormat="1" ht="16.9" customHeight="1">
      <c r="A51" s="277"/>
      <c r="B51" s="1"/>
      <c r="C51" s="290" t="s">
        <v>1</v>
      </c>
      <c r="D51" s="290" t="s">
        <v>224</v>
      </c>
      <c r="E51" s="291" t="s">
        <v>1</v>
      </c>
      <c r="F51" s="292">
        <v>0</v>
      </c>
      <c r="G51" s="277"/>
      <c r="H51" s="1"/>
    </row>
    <row r="52" spans="1:8" s="278" customFormat="1" ht="16.9" customHeight="1">
      <c r="A52" s="277"/>
      <c r="B52" s="1"/>
      <c r="C52" s="290" t="s">
        <v>1</v>
      </c>
      <c r="D52" s="290" t="s">
        <v>1205</v>
      </c>
      <c r="E52" s="291" t="s">
        <v>1</v>
      </c>
      <c r="F52" s="292">
        <v>0</v>
      </c>
      <c r="G52" s="277"/>
      <c r="H52" s="1"/>
    </row>
    <row r="53" spans="1:8" s="278" customFormat="1" ht="16.9" customHeight="1">
      <c r="A53" s="277"/>
      <c r="B53" s="1"/>
      <c r="C53" s="290" t="s">
        <v>1</v>
      </c>
      <c r="D53" s="290" t="s">
        <v>1343</v>
      </c>
      <c r="E53" s="291" t="s">
        <v>1</v>
      </c>
      <c r="F53" s="292">
        <v>11.08</v>
      </c>
      <c r="G53" s="277"/>
      <c r="H53" s="1"/>
    </row>
    <row r="54" spans="1:8" s="278" customFormat="1" ht="16.9" customHeight="1">
      <c r="A54" s="277"/>
      <c r="B54" s="1"/>
      <c r="C54" s="290" t="s">
        <v>1</v>
      </c>
      <c r="D54" s="290" t="s">
        <v>1207</v>
      </c>
      <c r="E54" s="291" t="s">
        <v>1</v>
      </c>
      <c r="F54" s="292">
        <v>0</v>
      </c>
      <c r="G54" s="277"/>
      <c r="H54" s="1"/>
    </row>
    <row r="55" spans="1:8" s="278" customFormat="1" ht="16.9" customHeight="1">
      <c r="A55" s="277"/>
      <c r="B55" s="1"/>
      <c r="C55" s="290" t="s">
        <v>1</v>
      </c>
      <c r="D55" s="290" t="s">
        <v>1344</v>
      </c>
      <c r="E55" s="291" t="s">
        <v>1</v>
      </c>
      <c r="F55" s="292">
        <v>9.28</v>
      </c>
      <c r="G55" s="277"/>
      <c r="H55" s="1"/>
    </row>
    <row r="56" spans="1:8" s="278" customFormat="1" ht="16.9" customHeight="1">
      <c r="A56" s="277"/>
      <c r="B56" s="1"/>
      <c r="C56" s="290" t="s">
        <v>1</v>
      </c>
      <c r="D56" s="290" t="s">
        <v>1345</v>
      </c>
      <c r="E56" s="291" t="s">
        <v>1</v>
      </c>
      <c r="F56" s="292">
        <v>0</v>
      </c>
      <c r="G56" s="277"/>
      <c r="H56" s="1"/>
    </row>
    <row r="57" spans="1:8" s="278" customFormat="1" ht="16.9" customHeight="1">
      <c r="A57" s="277"/>
      <c r="B57" s="1"/>
      <c r="C57" s="290" t="s">
        <v>1</v>
      </c>
      <c r="D57" s="290" t="s">
        <v>1346</v>
      </c>
      <c r="E57" s="291" t="s">
        <v>1</v>
      </c>
      <c r="F57" s="292">
        <v>6.3</v>
      </c>
      <c r="G57" s="277"/>
      <c r="H57" s="1"/>
    </row>
    <row r="58" spans="1:8" s="278" customFormat="1" ht="16.9" customHeight="1">
      <c r="A58" s="277"/>
      <c r="B58" s="1"/>
      <c r="C58" s="290" t="s">
        <v>1</v>
      </c>
      <c r="D58" s="290" t="s">
        <v>1209</v>
      </c>
      <c r="E58" s="291" t="s">
        <v>1</v>
      </c>
      <c r="F58" s="292">
        <v>0</v>
      </c>
      <c r="G58" s="277"/>
      <c r="H58" s="1"/>
    </row>
    <row r="59" spans="1:8" s="278" customFormat="1" ht="16.9" customHeight="1">
      <c r="A59" s="277"/>
      <c r="B59" s="1"/>
      <c r="C59" s="290" t="s">
        <v>1</v>
      </c>
      <c r="D59" s="290" t="s">
        <v>1347</v>
      </c>
      <c r="E59" s="291" t="s">
        <v>1</v>
      </c>
      <c r="F59" s="292">
        <v>23</v>
      </c>
      <c r="G59" s="277"/>
      <c r="H59" s="1"/>
    </row>
    <row r="60" spans="1:8" s="278" customFormat="1" ht="16.9" customHeight="1">
      <c r="A60" s="277"/>
      <c r="B60" s="1"/>
      <c r="C60" s="290" t="s">
        <v>1</v>
      </c>
      <c r="D60" s="290" t="s">
        <v>1211</v>
      </c>
      <c r="E60" s="291" t="s">
        <v>1</v>
      </c>
      <c r="F60" s="292">
        <v>0</v>
      </c>
      <c r="G60" s="277"/>
      <c r="H60" s="1"/>
    </row>
    <row r="61" spans="1:8" s="278" customFormat="1" ht="16.9" customHeight="1">
      <c r="A61" s="277"/>
      <c r="B61" s="1"/>
      <c r="C61" s="290" t="s">
        <v>1</v>
      </c>
      <c r="D61" s="290" t="s">
        <v>1348</v>
      </c>
      <c r="E61" s="291" t="s">
        <v>1</v>
      </c>
      <c r="F61" s="292">
        <v>18.72</v>
      </c>
      <c r="G61" s="277"/>
      <c r="H61" s="1"/>
    </row>
    <row r="62" spans="1:8" s="278" customFormat="1" ht="16.9" customHeight="1">
      <c r="A62" s="277"/>
      <c r="B62" s="1"/>
      <c r="C62" s="290" t="s">
        <v>1</v>
      </c>
      <c r="D62" s="290" t="s">
        <v>1213</v>
      </c>
      <c r="E62" s="291" t="s">
        <v>1</v>
      </c>
      <c r="F62" s="292">
        <v>0</v>
      </c>
      <c r="G62" s="277"/>
      <c r="H62" s="1"/>
    </row>
    <row r="63" spans="1:8" s="278" customFormat="1" ht="16.9" customHeight="1">
      <c r="A63" s="277"/>
      <c r="B63" s="1"/>
      <c r="C63" s="290" t="s">
        <v>1</v>
      </c>
      <c r="D63" s="290" t="s">
        <v>1349</v>
      </c>
      <c r="E63" s="291" t="s">
        <v>1</v>
      </c>
      <c r="F63" s="292">
        <v>12.68</v>
      </c>
      <c r="G63" s="277"/>
      <c r="H63" s="1"/>
    </row>
    <row r="64" spans="1:8" s="278" customFormat="1" ht="16.9" customHeight="1">
      <c r="A64" s="277"/>
      <c r="B64" s="1"/>
      <c r="C64" s="290" t="s">
        <v>1</v>
      </c>
      <c r="D64" s="290" t="s">
        <v>1029</v>
      </c>
      <c r="E64" s="291" t="s">
        <v>1</v>
      </c>
      <c r="F64" s="292">
        <v>0</v>
      </c>
      <c r="G64" s="277"/>
      <c r="H64" s="1"/>
    </row>
    <row r="65" spans="1:8" s="278" customFormat="1" ht="16.9" customHeight="1">
      <c r="A65" s="277"/>
      <c r="B65" s="1"/>
      <c r="C65" s="290" t="s">
        <v>1</v>
      </c>
      <c r="D65" s="290" t="s">
        <v>1350</v>
      </c>
      <c r="E65" s="291" t="s">
        <v>1</v>
      </c>
      <c r="F65" s="292">
        <v>13.04</v>
      </c>
      <c r="G65" s="277"/>
      <c r="H65" s="1"/>
    </row>
    <row r="66" spans="1:8" s="278" customFormat="1" ht="16.9" customHeight="1">
      <c r="A66" s="277"/>
      <c r="B66" s="1"/>
      <c r="C66" s="290" t="s">
        <v>1</v>
      </c>
      <c r="D66" s="290" t="s">
        <v>1216</v>
      </c>
      <c r="E66" s="291" t="s">
        <v>1</v>
      </c>
      <c r="F66" s="292">
        <v>0</v>
      </c>
      <c r="G66" s="277"/>
      <c r="H66" s="1"/>
    </row>
    <row r="67" spans="1:8" s="278" customFormat="1" ht="16.9" customHeight="1">
      <c r="A67" s="277"/>
      <c r="B67" s="1"/>
      <c r="C67" s="290" t="s">
        <v>1</v>
      </c>
      <c r="D67" s="290" t="s">
        <v>1351</v>
      </c>
      <c r="E67" s="291" t="s">
        <v>1</v>
      </c>
      <c r="F67" s="292">
        <v>23.16</v>
      </c>
      <c r="G67" s="277"/>
      <c r="H67" s="1"/>
    </row>
    <row r="68" spans="1:8" s="278" customFormat="1" ht="16.9" customHeight="1">
      <c r="A68" s="277"/>
      <c r="B68" s="1"/>
      <c r="C68" s="290" t="s">
        <v>1</v>
      </c>
      <c r="D68" s="290" t="s">
        <v>1352</v>
      </c>
      <c r="E68" s="291" t="s">
        <v>1</v>
      </c>
      <c r="F68" s="292">
        <v>-2.07</v>
      </c>
      <c r="G68" s="277"/>
      <c r="H68" s="1"/>
    </row>
    <row r="69" spans="1:8" s="278" customFormat="1" ht="16.9" customHeight="1">
      <c r="A69" s="277"/>
      <c r="B69" s="1"/>
      <c r="C69" s="290" t="s">
        <v>1</v>
      </c>
      <c r="D69" s="290" t="s">
        <v>1353</v>
      </c>
      <c r="E69" s="291" t="s">
        <v>1</v>
      </c>
      <c r="F69" s="292">
        <v>2.82</v>
      </c>
      <c r="G69" s="277"/>
      <c r="H69" s="1"/>
    </row>
    <row r="70" spans="1:8" s="278" customFormat="1" ht="16.9" customHeight="1">
      <c r="A70" s="277"/>
      <c r="B70" s="1"/>
      <c r="C70" s="290" t="s">
        <v>1</v>
      </c>
      <c r="D70" s="290" t="s">
        <v>1218</v>
      </c>
      <c r="E70" s="291" t="s">
        <v>1</v>
      </c>
      <c r="F70" s="292">
        <v>0</v>
      </c>
      <c r="G70" s="277"/>
      <c r="H70" s="1"/>
    </row>
    <row r="71" spans="1:8" s="278" customFormat="1" ht="16.9" customHeight="1">
      <c r="A71" s="277"/>
      <c r="B71" s="1"/>
      <c r="C71" s="290" t="s">
        <v>1</v>
      </c>
      <c r="D71" s="290" t="s">
        <v>1354</v>
      </c>
      <c r="E71" s="291" t="s">
        <v>1</v>
      </c>
      <c r="F71" s="292">
        <v>16.2</v>
      </c>
      <c r="G71" s="277"/>
      <c r="H71" s="1"/>
    </row>
    <row r="72" spans="1:8" s="278" customFormat="1" ht="16.9" customHeight="1">
      <c r="A72" s="277"/>
      <c r="B72" s="1"/>
      <c r="C72" s="290" t="s">
        <v>1</v>
      </c>
      <c r="D72" s="290" t="s">
        <v>1033</v>
      </c>
      <c r="E72" s="291" t="s">
        <v>1</v>
      </c>
      <c r="F72" s="292">
        <v>0</v>
      </c>
      <c r="G72" s="277"/>
      <c r="H72" s="1"/>
    </row>
    <row r="73" spans="1:8" s="278" customFormat="1" ht="16.9" customHeight="1">
      <c r="A73" s="277"/>
      <c r="B73" s="1"/>
      <c r="C73" s="290" t="s">
        <v>1</v>
      </c>
      <c r="D73" s="290" t="s">
        <v>1354</v>
      </c>
      <c r="E73" s="291" t="s">
        <v>1</v>
      </c>
      <c r="F73" s="292">
        <v>16.2</v>
      </c>
      <c r="G73" s="277"/>
      <c r="H73" s="1"/>
    </row>
    <row r="74" spans="1:8" s="278" customFormat="1" ht="16.9" customHeight="1">
      <c r="A74" s="277"/>
      <c r="B74" s="1"/>
      <c r="C74" s="290" t="s">
        <v>1</v>
      </c>
      <c r="D74" s="290" t="s">
        <v>1336</v>
      </c>
      <c r="E74" s="291" t="s">
        <v>1</v>
      </c>
      <c r="F74" s="292">
        <v>0</v>
      </c>
      <c r="G74" s="277"/>
      <c r="H74" s="1"/>
    </row>
    <row r="75" spans="1:8" s="278" customFormat="1" ht="16.9" customHeight="1">
      <c r="A75" s="277"/>
      <c r="B75" s="1"/>
      <c r="C75" s="290" t="s">
        <v>1</v>
      </c>
      <c r="D75" s="290" t="s">
        <v>1355</v>
      </c>
      <c r="E75" s="291" t="s">
        <v>1</v>
      </c>
      <c r="F75" s="292">
        <v>14.49</v>
      </c>
      <c r="G75" s="277"/>
      <c r="H75" s="1"/>
    </row>
    <row r="76" spans="1:8" s="278" customFormat="1" ht="16.9" customHeight="1">
      <c r="A76" s="277"/>
      <c r="B76" s="1"/>
      <c r="C76" s="290" t="s">
        <v>1</v>
      </c>
      <c r="D76" s="290" t="s">
        <v>1220</v>
      </c>
      <c r="E76" s="291" t="s">
        <v>1</v>
      </c>
      <c r="F76" s="292">
        <v>0</v>
      </c>
      <c r="G76" s="277"/>
      <c r="H76" s="1"/>
    </row>
    <row r="77" spans="1:8" s="278" customFormat="1" ht="16.9" customHeight="1">
      <c r="A77" s="277"/>
      <c r="B77" s="1"/>
      <c r="C77" s="290" t="s">
        <v>1</v>
      </c>
      <c r="D77" s="290" t="s">
        <v>1356</v>
      </c>
      <c r="E77" s="291" t="s">
        <v>1</v>
      </c>
      <c r="F77" s="292">
        <v>17.4</v>
      </c>
      <c r="G77" s="277"/>
      <c r="H77" s="1"/>
    </row>
    <row r="78" spans="1:8" s="278" customFormat="1" ht="16.9" customHeight="1">
      <c r="A78" s="277"/>
      <c r="B78" s="1"/>
      <c r="C78" s="290" t="s">
        <v>1</v>
      </c>
      <c r="D78" s="290" t="s">
        <v>1357</v>
      </c>
      <c r="E78" s="291" t="s">
        <v>1</v>
      </c>
      <c r="F78" s="292">
        <v>0</v>
      </c>
      <c r="G78" s="277"/>
      <c r="H78" s="1"/>
    </row>
    <row r="79" spans="1:8" s="278" customFormat="1" ht="16.9" customHeight="1">
      <c r="A79" s="277"/>
      <c r="B79" s="1"/>
      <c r="C79" s="290" t="s">
        <v>1</v>
      </c>
      <c r="D79" s="290" t="s">
        <v>1358</v>
      </c>
      <c r="E79" s="291" t="s">
        <v>1</v>
      </c>
      <c r="F79" s="292">
        <v>0.255</v>
      </c>
      <c r="G79" s="277"/>
      <c r="H79" s="1"/>
    </row>
    <row r="80" spans="1:8" s="278" customFormat="1" ht="16.9" customHeight="1">
      <c r="A80" s="277"/>
      <c r="B80" s="1"/>
      <c r="C80" s="290" t="s">
        <v>1</v>
      </c>
      <c r="D80" s="290" t="s">
        <v>1359</v>
      </c>
      <c r="E80" s="291" t="s">
        <v>1</v>
      </c>
      <c r="F80" s="292">
        <v>0.45</v>
      </c>
      <c r="G80" s="277"/>
      <c r="H80" s="1"/>
    </row>
    <row r="81" spans="1:8" s="278" customFormat="1" ht="16.9" customHeight="1">
      <c r="A81" s="277"/>
      <c r="B81" s="1"/>
      <c r="C81" s="290" t="s">
        <v>1</v>
      </c>
      <c r="D81" s="290" t="s">
        <v>1360</v>
      </c>
      <c r="E81" s="291" t="s">
        <v>1</v>
      </c>
      <c r="F81" s="292">
        <v>0.188</v>
      </c>
      <c r="G81" s="277"/>
      <c r="H81" s="1"/>
    </row>
    <row r="82" spans="1:8" s="278" customFormat="1" ht="16.9" customHeight="1">
      <c r="A82" s="277"/>
      <c r="B82" s="1"/>
      <c r="C82" s="290" t="s">
        <v>1</v>
      </c>
      <c r="D82" s="290" t="s">
        <v>1361</v>
      </c>
      <c r="E82" s="291" t="s">
        <v>1</v>
      </c>
      <c r="F82" s="292">
        <v>0.24</v>
      </c>
      <c r="G82" s="277"/>
      <c r="H82" s="1"/>
    </row>
    <row r="83" spans="1:8" s="278" customFormat="1" ht="16.9" customHeight="1">
      <c r="A83" s="277"/>
      <c r="B83" s="1"/>
      <c r="C83" s="290" t="s">
        <v>1</v>
      </c>
      <c r="D83" s="290" t="s">
        <v>1362</v>
      </c>
      <c r="E83" s="291" t="s">
        <v>1</v>
      </c>
      <c r="F83" s="292">
        <v>0.36</v>
      </c>
      <c r="G83" s="277"/>
      <c r="H83" s="1"/>
    </row>
    <row r="84" spans="1:8" s="278" customFormat="1" ht="16.9" customHeight="1">
      <c r="A84" s="277"/>
      <c r="B84" s="1"/>
      <c r="C84" s="290" t="s">
        <v>156</v>
      </c>
      <c r="D84" s="290" t="s">
        <v>211</v>
      </c>
      <c r="E84" s="291" t="s">
        <v>1</v>
      </c>
      <c r="F84" s="292">
        <v>183.793</v>
      </c>
      <c r="G84" s="277"/>
      <c r="H84" s="1"/>
    </row>
    <row r="85" spans="1:8" s="278" customFormat="1" ht="16.9" customHeight="1">
      <c r="A85" s="277"/>
      <c r="B85" s="1"/>
      <c r="C85" s="293" t="s">
        <v>3380</v>
      </c>
      <c r="D85" s="277"/>
      <c r="E85" s="277"/>
      <c r="F85" s="277"/>
      <c r="G85" s="277"/>
      <c r="H85" s="1"/>
    </row>
    <row r="86" spans="1:8" s="278" customFormat="1" ht="22.5">
      <c r="A86" s="277"/>
      <c r="B86" s="1"/>
      <c r="C86" s="290" t="s">
        <v>1340</v>
      </c>
      <c r="D86" s="290" t="s">
        <v>1341</v>
      </c>
      <c r="E86" s="291" t="s">
        <v>245</v>
      </c>
      <c r="F86" s="292">
        <v>183.793</v>
      </c>
      <c r="G86" s="277"/>
      <c r="H86" s="1"/>
    </row>
    <row r="87" spans="1:8" s="278" customFormat="1" ht="16.9" customHeight="1">
      <c r="A87" s="277"/>
      <c r="B87" s="1"/>
      <c r="C87" s="290" t="s">
        <v>318</v>
      </c>
      <c r="D87" s="290" t="s">
        <v>319</v>
      </c>
      <c r="E87" s="291" t="s">
        <v>245</v>
      </c>
      <c r="F87" s="292">
        <v>183.793</v>
      </c>
      <c r="G87" s="277"/>
      <c r="H87" s="1"/>
    </row>
    <row r="88" spans="1:8" s="278" customFormat="1" ht="16.9" customHeight="1">
      <c r="A88" s="277"/>
      <c r="B88" s="1"/>
      <c r="C88" s="290" t="s">
        <v>388</v>
      </c>
      <c r="D88" s="290" t="s">
        <v>389</v>
      </c>
      <c r="E88" s="291" t="s">
        <v>245</v>
      </c>
      <c r="F88" s="292">
        <v>183.793</v>
      </c>
      <c r="G88" s="277"/>
      <c r="H88" s="1"/>
    </row>
    <row r="89" spans="1:8" s="278" customFormat="1" ht="16.9" customHeight="1">
      <c r="A89" s="277"/>
      <c r="B89" s="1"/>
      <c r="C89" s="290" t="s">
        <v>392</v>
      </c>
      <c r="D89" s="290" t="s">
        <v>393</v>
      </c>
      <c r="E89" s="291" t="s">
        <v>245</v>
      </c>
      <c r="F89" s="292">
        <v>183.793</v>
      </c>
      <c r="G89" s="277"/>
      <c r="H89" s="1"/>
    </row>
    <row r="90" spans="1:8" s="278" customFormat="1" ht="16.9" customHeight="1">
      <c r="A90" s="277"/>
      <c r="B90" s="1"/>
      <c r="C90" s="290" t="s">
        <v>1314</v>
      </c>
      <c r="D90" s="290" t="s">
        <v>1315</v>
      </c>
      <c r="E90" s="291" t="s">
        <v>245</v>
      </c>
      <c r="F90" s="292">
        <v>183.793</v>
      </c>
      <c r="G90" s="277"/>
      <c r="H90" s="1"/>
    </row>
    <row r="91" spans="1:8" s="278" customFormat="1" ht="16.9" customHeight="1">
      <c r="A91" s="277"/>
      <c r="B91" s="1"/>
      <c r="C91" s="290" t="s">
        <v>1318</v>
      </c>
      <c r="D91" s="290" t="s">
        <v>1319</v>
      </c>
      <c r="E91" s="291" t="s">
        <v>245</v>
      </c>
      <c r="F91" s="292">
        <v>183.793</v>
      </c>
      <c r="G91" s="277"/>
      <c r="H91" s="1"/>
    </row>
    <row r="92" spans="1:8" s="278" customFormat="1" ht="16.9" customHeight="1">
      <c r="A92" s="277"/>
      <c r="B92" s="1"/>
      <c r="C92" s="290" t="s">
        <v>1373</v>
      </c>
      <c r="D92" s="290" t="s">
        <v>1374</v>
      </c>
      <c r="E92" s="291" t="s">
        <v>245</v>
      </c>
      <c r="F92" s="292">
        <v>183.793</v>
      </c>
      <c r="G92" s="277"/>
      <c r="H92" s="1"/>
    </row>
    <row r="93" spans="1:8" s="278" customFormat="1" ht="22.5">
      <c r="A93" s="277"/>
      <c r="B93" s="1"/>
      <c r="C93" s="290" t="s">
        <v>1377</v>
      </c>
      <c r="D93" s="290" t="s">
        <v>1378</v>
      </c>
      <c r="E93" s="291" t="s">
        <v>245</v>
      </c>
      <c r="F93" s="292">
        <v>183.793</v>
      </c>
      <c r="G93" s="277"/>
      <c r="H93" s="1"/>
    </row>
    <row r="94" spans="1:8" s="278" customFormat="1" ht="7.35" customHeight="1">
      <c r="A94" s="277"/>
      <c r="B94" s="294"/>
      <c r="C94" s="295"/>
      <c r="D94" s="295"/>
      <c r="E94" s="295"/>
      <c r="F94" s="295"/>
      <c r="G94" s="295"/>
      <c r="H94" s="1"/>
    </row>
    <row r="95" spans="1:8" s="278" customFormat="1" ht="12">
      <c r="A95" s="277"/>
      <c r="B95" s="277"/>
      <c r="C95" s="277"/>
      <c r="D95" s="277"/>
      <c r="E95" s="277"/>
      <c r="F95" s="277"/>
      <c r="G95" s="277"/>
      <c r="H95" s="277"/>
    </row>
  </sheetData>
  <sheetProtection algorithmName="SHA-512" hashValue="RUmeFgT00hwY0WFqOjSAdEEqiYX5rEesRIknUAR6dBLlhh9vrL/BjMMfEoL4rZ94IFGOsurttO5xjcHfpYrGcQ==" saltValue="poEuHU8OaKgJp8fbbdP5zg==" spinCount="100000" sheet="1" objects="1" scenarios="1" selectLockedCells="1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5"/>
  <sheetViews>
    <sheetView showGridLines="0" workbookViewId="0" topLeftCell="A1">
      <selection activeCell="J18" sqref="J18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5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85</v>
      </c>
      <c r="AZ2" s="136" t="s">
        <v>149</v>
      </c>
      <c r="BA2" s="136" t="s">
        <v>1</v>
      </c>
      <c r="BB2" s="136" t="s">
        <v>1</v>
      </c>
      <c r="BC2" s="136" t="s">
        <v>150</v>
      </c>
      <c r="BD2" s="136" t="s">
        <v>86</v>
      </c>
    </row>
    <row r="3" spans="2:5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  <c r="AZ3" s="136" t="s">
        <v>151</v>
      </c>
      <c r="BA3" s="136" t="s">
        <v>1</v>
      </c>
      <c r="BB3" s="136" t="s">
        <v>1</v>
      </c>
      <c r="BC3" s="136" t="s">
        <v>152</v>
      </c>
      <c r="BD3" s="136" t="s">
        <v>86</v>
      </c>
    </row>
    <row r="4" spans="2:56" ht="24.95" customHeight="1">
      <c r="B4" s="16"/>
      <c r="D4" s="17" t="s">
        <v>153</v>
      </c>
      <c r="L4" s="16"/>
      <c r="M4" s="137" t="s">
        <v>10</v>
      </c>
      <c r="AT4" s="13" t="s">
        <v>3</v>
      </c>
      <c r="AZ4" s="136" t="s">
        <v>154</v>
      </c>
      <c r="BA4" s="136" t="s">
        <v>1</v>
      </c>
      <c r="BB4" s="136" t="s">
        <v>1</v>
      </c>
      <c r="BC4" s="136" t="s">
        <v>155</v>
      </c>
      <c r="BD4" s="136" t="s">
        <v>86</v>
      </c>
    </row>
    <row r="5" spans="2:56" ht="6.95" customHeight="1">
      <c r="B5" s="16"/>
      <c r="L5" s="16"/>
      <c r="AZ5" s="136" t="s">
        <v>156</v>
      </c>
      <c r="BA5" s="136" t="s">
        <v>1</v>
      </c>
      <c r="BB5" s="136" t="s">
        <v>1</v>
      </c>
      <c r="BC5" s="136" t="s">
        <v>157</v>
      </c>
      <c r="BD5" s="136" t="s">
        <v>86</v>
      </c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1:31" s="36" customFormat="1" ht="12" customHeight="1">
      <c r="A8" s="30"/>
      <c r="B8" s="31"/>
      <c r="C8" s="30"/>
      <c r="D8" s="26" t="s">
        <v>158</v>
      </c>
      <c r="E8" s="30"/>
      <c r="F8" s="30"/>
      <c r="G8" s="30"/>
      <c r="H8" s="30"/>
      <c r="I8" s="30"/>
      <c r="J8" s="30"/>
      <c r="K8" s="30"/>
      <c r="L8" s="5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6" customFormat="1" ht="30" customHeight="1">
      <c r="A9" s="30"/>
      <c r="B9" s="31"/>
      <c r="C9" s="30"/>
      <c r="D9" s="30"/>
      <c r="E9" s="66" t="s">
        <v>159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2" customHeight="1">
      <c r="A11" s="30"/>
      <c r="B11" s="31"/>
      <c r="C11" s="30"/>
      <c r="D11" s="26" t="s">
        <v>18</v>
      </c>
      <c r="E11" s="30"/>
      <c r="F11" s="27" t="s">
        <v>1</v>
      </c>
      <c r="G11" s="30"/>
      <c r="H11" s="30"/>
      <c r="I11" s="26" t="s">
        <v>19</v>
      </c>
      <c r="J11" s="27" t="s">
        <v>1</v>
      </c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20</v>
      </c>
      <c r="E12" s="30"/>
      <c r="F12" s="27" t="s">
        <v>21</v>
      </c>
      <c r="G12" s="30"/>
      <c r="H12" s="30"/>
      <c r="I12" s="26" t="s">
        <v>22</v>
      </c>
      <c r="J12" s="141" t="str">
        <f>'Rekapitulace stavby'!AN8</f>
        <v>2. 11. 2023</v>
      </c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24</v>
      </c>
      <c r="E14" s="30"/>
      <c r="F14" s="30"/>
      <c r="G14" s="30"/>
      <c r="H14" s="30"/>
      <c r="I14" s="26" t="s">
        <v>25</v>
      </c>
      <c r="J14" s="27" t="s">
        <v>1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8" customHeight="1">
      <c r="A15" s="30"/>
      <c r="B15" s="31"/>
      <c r="C15" s="30"/>
      <c r="D15" s="30"/>
      <c r="E15" s="27" t="s">
        <v>26</v>
      </c>
      <c r="F15" s="30"/>
      <c r="G15" s="30"/>
      <c r="H15" s="30"/>
      <c r="I15" s="26" t="s">
        <v>27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25</v>
      </c>
      <c r="J17" s="6" t="str">
        <f>'Rekapitulace stavby'!AN13</f>
        <v>Vyplň údaj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8" customHeight="1">
      <c r="A18" s="30"/>
      <c r="B18" s="31"/>
      <c r="C18" s="30"/>
      <c r="D18" s="30"/>
      <c r="E18" s="8" t="str">
        <f>'Rekapitulace stavby'!E14</f>
        <v>Vyplň údaj</v>
      </c>
      <c r="F18" s="253"/>
      <c r="G18" s="253"/>
      <c r="H18" s="253"/>
      <c r="I18" s="26" t="s">
        <v>27</v>
      </c>
      <c r="J18" s="6" t="str">
        <f>'Rekapitulace stavby'!AN14</f>
        <v>Vyplň údaj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25</v>
      </c>
      <c r="J20" s="27" t="s">
        <v>1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8" customHeight="1">
      <c r="A21" s="30"/>
      <c r="B21" s="31"/>
      <c r="C21" s="30"/>
      <c r="D21" s="30"/>
      <c r="E21" s="27" t="s">
        <v>31</v>
      </c>
      <c r="F21" s="30"/>
      <c r="G21" s="30"/>
      <c r="H21" s="30"/>
      <c r="I21" s="26" t="s">
        <v>27</v>
      </c>
      <c r="J21" s="27" t="s">
        <v>1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25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8" customHeight="1">
      <c r="A24" s="30"/>
      <c r="B24" s="31"/>
      <c r="C24" s="30"/>
      <c r="D24" s="30"/>
      <c r="E24" s="27" t="s">
        <v>34</v>
      </c>
      <c r="F24" s="30"/>
      <c r="G24" s="30"/>
      <c r="H24" s="30"/>
      <c r="I24" s="26" t="s">
        <v>27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45" customFormat="1" ht="16.5" customHeight="1">
      <c r="A27" s="142"/>
      <c r="B27" s="143"/>
      <c r="C27" s="142"/>
      <c r="D27" s="142"/>
      <c r="E27" s="28" t="s">
        <v>1</v>
      </c>
      <c r="F27" s="28"/>
      <c r="G27" s="28"/>
      <c r="H27" s="28"/>
      <c r="I27" s="142"/>
      <c r="J27" s="142"/>
      <c r="K27" s="142"/>
      <c r="L27" s="144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36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91"/>
      <c r="E29" s="91"/>
      <c r="F29" s="91"/>
      <c r="G29" s="91"/>
      <c r="H29" s="91"/>
      <c r="I29" s="91"/>
      <c r="J29" s="91"/>
      <c r="K29" s="91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25.35" customHeight="1">
      <c r="A30" s="30"/>
      <c r="B30" s="31"/>
      <c r="C30" s="30"/>
      <c r="D30" s="146" t="s">
        <v>36</v>
      </c>
      <c r="E30" s="30"/>
      <c r="F30" s="30"/>
      <c r="G30" s="30"/>
      <c r="H30" s="30"/>
      <c r="I30" s="30"/>
      <c r="J30" s="147">
        <f>ROUND(J135,2)</f>
        <v>0</v>
      </c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14.45" customHeight="1">
      <c r="A32" s="30"/>
      <c r="B32" s="31"/>
      <c r="C32" s="30"/>
      <c r="D32" s="30"/>
      <c r="E32" s="30"/>
      <c r="F32" s="148" t="s">
        <v>38</v>
      </c>
      <c r="G32" s="30"/>
      <c r="H32" s="30"/>
      <c r="I32" s="148" t="s">
        <v>37</v>
      </c>
      <c r="J32" s="148" t="s">
        <v>39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14.45" customHeight="1">
      <c r="A33" s="30"/>
      <c r="B33" s="31"/>
      <c r="C33" s="30"/>
      <c r="D33" s="149" t="s">
        <v>40</v>
      </c>
      <c r="E33" s="26" t="s">
        <v>41</v>
      </c>
      <c r="F33" s="150">
        <f>ROUND((SUM(BE135:BE1164)),2)</f>
        <v>0</v>
      </c>
      <c r="G33" s="30"/>
      <c r="H33" s="30"/>
      <c r="I33" s="151">
        <v>0.21</v>
      </c>
      <c r="J33" s="150">
        <f>ROUND(((SUM(BE135:BE1164))*I33),2)</f>
        <v>0</v>
      </c>
      <c r="K33" s="30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26" t="s">
        <v>42</v>
      </c>
      <c r="F34" s="150">
        <f>ROUND((SUM(BF135:BF1164)),2)</f>
        <v>0</v>
      </c>
      <c r="G34" s="30"/>
      <c r="H34" s="30"/>
      <c r="I34" s="151">
        <v>0.12</v>
      </c>
      <c r="J34" s="150">
        <f>ROUND(((SUM(BF135:BF1164))*I34),2)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 hidden="1">
      <c r="A35" s="30"/>
      <c r="B35" s="31"/>
      <c r="C35" s="30"/>
      <c r="D35" s="30"/>
      <c r="E35" s="26" t="s">
        <v>43</v>
      </c>
      <c r="F35" s="150">
        <f>ROUND((SUM(BG135:BG1164)),2)</f>
        <v>0</v>
      </c>
      <c r="G35" s="30"/>
      <c r="H35" s="30"/>
      <c r="I35" s="151">
        <v>0.21</v>
      </c>
      <c r="J35" s="150">
        <f>0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 hidden="1">
      <c r="A36" s="30"/>
      <c r="B36" s="31"/>
      <c r="C36" s="30"/>
      <c r="D36" s="30"/>
      <c r="E36" s="26" t="s">
        <v>44</v>
      </c>
      <c r="F36" s="150">
        <f>ROUND((SUM(BH135:BH1164)),2)</f>
        <v>0</v>
      </c>
      <c r="G36" s="30"/>
      <c r="H36" s="30"/>
      <c r="I36" s="151">
        <v>0.12</v>
      </c>
      <c r="J36" s="150">
        <f>0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45</v>
      </c>
      <c r="F37" s="150">
        <f>ROUND((SUM(BI135:BI1164)),2)</f>
        <v>0</v>
      </c>
      <c r="G37" s="30"/>
      <c r="H37" s="30"/>
      <c r="I37" s="151">
        <v>0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25.35" customHeight="1">
      <c r="A39" s="30"/>
      <c r="B39" s="31"/>
      <c r="C39" s="152"/>
      <c r="D39" s="153" t="s">
        <v>46</v>
      </c>
      <c r="E39" s="82"/>
      <c r="F39" s="82"/>
      <c r="G39" s="154" t="s">
        <v>47</v>
      </c>
      <c r="H39" s="155" t="s">
        <v>48</v>
      </c>
      <c r="I39" s="82"/>
      <c r="J39" s="156">
        <f>SUM(J30:J37)</f>
        <v>0</v>
      </c>
      <c r="K39" s="157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36" customFormat="1" ht="12" customHeight="1">
      <c r="A86" s="30"/>
      <c r="B86" s="31"/>
      <c r="C86" s="26" t="s">
        <v>158</v>
      </c>
      <c r="D86" s="30"/>
      <c r="E86" s="30"/>
      <c r="F86" s="30"/>
      <c r="G86" s="30"/>
      <c r="H86" s="30"/>
      <c r="I86" s="30"/>
      <c r="J86" s="30"/>
      <c r="K86" s="30"/>
      <c r="L86" s="5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36" customFormat="1" ht="30" customHeight="1">
      <c r="A87" s="30"/>
      <c r="B87" s="31"/>
      <c r="C87" s="30"/>
      <c r="D87" s="30"/>
      <c r="E87" s="66" t="str">
        <f>E9</f>
        <v>001 - D.1.1 Architektonicko-stavební řešení,D.1.2 Stavebně konstrukční řešení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2" customHeight="1">
      <c r="A89" s="30"/>
      <c r="B89" s="31"/>
      <c r="C89" s="26" t="s">
        <v>20</v>
      </c>
      <c r="D89" s="30"/>
      <c r="E89" s="30"/>
      <c r="F89" s="27" t="str">
        <f>F12</f>
        <v>Valašské Meziříčí</v>
      </c>
      <c r="G89" s="30"/>
      <c r="H89" s="30"/>
      <c r="I89" s="26" t="s">
        <v>22</v>
      </c>
      <c r="J89" s="141" t="str">
        <f>IF(J12="","",J12)</f>
        <v>2. 11. 2023</v>
      </c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5.2" customHeight="1">
      <c r="A91" s="30"/>
      <c r="B91" s="31"/>
      <c r="C91" s="26" t="s">
        <v>24</v>
      </c>
      <c r="D91" s="30"/>
      <c r="E91" s="30"/>
      <c r="F91" s="27" t="str">
        <f>E15</f>
        <v>Město Valašské Meziříčí</v>
      </c>
      <c r="G91" s="30"/>
      <c r="H91" s="30"/>
      <c r="I91" s="26" t="s">
        <v>30</v>
      </c>
      <c r="J91" s="160" t="str">
        <f>E21</f>
        <v>BP projekt,s.r.o.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15.2" customHeight="1">
      <c r="A92" s="30"/>
      <c r="B92" s="31"/>
      <c r="C92" s="26" t="s">
        <v>28</v>
      </c>
      <c r="D92" s="30"/>
      <c r="E92" s="30"/>
      <c r="F92" s="27" t="str">
        <f>IF(E18="","",E18)</f>
        <v>Vyplň údaj</v>
      </c>
      <c r="G92" s="30"/>
      <c r="H92" s="30"/>
      <c r="I92" s="26" t="s">
        <v>33</v>
      </c>
      <c r="J92" s="160" t="str">
        <f>E24</f>
        <v>Fajfrová Irena</v>
      </c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29.25" customHeight="1">
      <c r="A94" s="30"/>
      <c r="B94" s="31"/>
      <c r="C94" s="161" t="s">
        <v>161</v>
      </c>
      <c r="D94" s="152"/>
      <c r="E94" s="152"/>
      <c r="F94" s="152"/>
      <c r="G94" s="152"/>
      <c r="H94" s="152"/>
      <c r="I94" s="152"/>
      <c r="J94" s="162" t="s">
        <v>162</v>
      </c>
      <c r="K94" s="152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36" customFormat="1" ht="22.9" customHeight="1">
      <c r="A96" s="30"/>
      <c r="B96" s="31"/>
      <c r="C96" s="163" t="s">
        <v>163</v>
      </c>
      <c r="D96" s="30"/>
      <c r="E96" s="30"/>
      <c r="F96" s="30"/>
      <c r="G96" s="30"/>
      <c r="H96" s="30"/>
      <c r="I96" s="30"/>
      <c r="J96" s="147">
        <f>J135</f>
        <v>0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164</v>
      </c>
    </row>
    <row r="97" spans="2:12" s="165" customFormat="1" ht="24.95" customHeight="1">
      <c r="B97" s="164"/>
      <c r="D97" s="166" t="s">
        <v>165</v>
      </c>
      <c r="E97" s="167"/>
      <c r="F97" s="167"/>
      <c r="G97" s="167"/>
      <c r="H97" s="167"/>
      <c r="I97" s="167"/>
      <c r="J97" s="168">
        <f>J136</f>
        <v>0</v>
      </c>
      <c r="L97" s="164"/>
    </row>
    <row r="98" spans="2:12" s="121" customFormat="1" ht="19.9" customHeight="1">
      <c r="B98" s="169"/>
      <c r="D98" s="170" t="s">
        <v>166</v>
      </c>
      <c r="E98" s="171"/>
      <c r="F98" s="171"/>
      <c r="G98" s="171"/>
      <c r="H98" s="171"/>
      <c r="I98" s="171"/>
      <c r="J98" s="172">
        <f>J137</f>
        <v>0</v>
      </c>
      <c r="L98" s="169"/>
    </row>
    <row r="99" spans="2:12" s="121" customFormat="1" ht="19.9" customHeight="1">
      <c r="B99" s="169"/>
      <c r="D99" s="170" t="s">
        <v>167</v>
      </c>
      <c r="E99" s="171"/>
      <c r="F99" s="171"/>
      <c r="G99" s="171"/>
      <c r="H99" s="171"/>
      <c r="I99" s="171"/>
      <c r="J99" s="172">
        <f>J199</f>
        <v>0</v>
      </c>
      <c r="L99" s="169"/>
    </row>
    <row r="100" spans="2:12" s="121" customFormat="1" ht="19.9" customHeight="1">
      <c r="B100" s="169"/>
      <c r="D100" s="170" t="s">
        <v>168</v>
      </c>
      <c r="E100" s="171"/>
      <c r="F100" s="171"/>
      <c r="G100" s="171"/>
      <c r="H100" s="171"/>
      <c r="I100" s="171"/>
      <c r="J100" s="172">
        <f>J217</f>
        <v>0</v>
      </c>
      <c r="L100" s="169"/>
    </row>
    <row r="101" spans="2:12" s="121" customFormat="1" ht="19.9" customHeight="1">
      <c r="B101" s="169"/>
      <c r="D101" s="170" t="s">
        <v>169</v>
      </c>
      <c r="E101" s="171"/>
      <c r="F101" s="171"/>
      <c r="G101" s="171"/>
      <c r="H101" s="171"/>
      <c r="I101" s="171"/>
      <c r="J101" s="172">
        <f>J303</f>
        <v>0</v>
      </c>
      <c r="L101" s="169"/>
    </row>
    <row r="102" spans="2:12" s="121" customFormat="1" ht="19.9" customHeight="1">
      <c r="B102" s="169"/>
      <c r="D102" s="170" t="s">
        <v>170</v>
      </c>
      <c r="E102" s="171"/>
      <c r="F102" s="171"/>
      <c r="G102" s="171"/>
      <c r="H102" s="171"/>
      <c r="I102" s="171"/>
      <c r="J102" s="172">
        <f>J520</f>
        <v>0</v>
      </c>
      <c r="L102" s="169"/>
    </row>
    <row r="103" spans="2:12" s="121" customFormat="1" ht="19.9" customHeight="1">
      <c r="B103" s="169"/>
      <c r="D103" s="170" t="s">
        <v>171</v>
      </c>
      <c r="E103" s="171"/>
      <c r="F103" s="171"/>
      <c r="G103" s="171"/>
      <c r="H103" s="171"/>
      <c r="I103" s="171"/>
      <c r="J103" s="172">
        <f>J526</f>
        <v>0</v>
      </c>
      <c r="L103" s="169"/>
    </row>
    <row r="104" spans="2:12" s="165" customFormat="1" ht="24.95" customHeight="1">
      <c r="B104" s="164"/>
      <c r="D104" s="166" t="s">
        <v>172</v>
      </c>
      <c r="E104" s="167"/>
      <c r="F104" s="167"/>
      <c r="G104" s="167"/>
      <c r="H104" s="167"/>
      <c r="I104" s="167"/>
      <c r="J104" s="168">
        <f>J528</f>
        <v>0</v>
      </c>
      <c r="L104" s="164"/>
    </row>
    <row r="105" spans="2:12" s="121" customFormat="1" ht="19.9" customHeight="1">
      <c r="B105" s="169"/>
      <c r="D105" s="170" t="s">
        <v>173</v>
      </c>
      <c r="E105" s="171"/>
      <c r="F105" s="171"/>
      <c r="G105" s="171"/>
      <c r="H105" s="171"/>
      <c r="I105" s="171"/>
      <c r="J105" s="172">
        <f>J529</f>
        <v>0</v>
      </c>
      <c r="L105" s="169"/>
    </row>
    <row r="106" spans="2:12" s="121" customFormat="1" ht="19.9" customHeight="1">
      <c r="B106" s="169"/>
      <c r="D106" s="170" t="s">
        <v>174</v>
      </c>
      <c r="E106" s="171"/>
      <c r="F106" s="171"/>
      <c r="G106" s="171"/>
      <c r="H106" s="171"/>
      <c r="I106" s="171"/>
      <c r="J106" s="172">
        <f>J535</f>
        <v>0</v>
      </c>
      <c r="L106" s="169"/>
    </row>
    <row r="107" spans="2:12" s="121" customFormat="1" ht="19.9" customHeight="1">
      <c r="B107" s="169"/>
      <c r="D107" s="170" t="s">
        <v>175</v>
      </c>
      <c r="E107" s="171"/>
      <c r="F107" s="171"/>
      <c r="G107" s="171"/>
      <c r="H107" s="171"/>
      <c r="I107" s="171"/>
      <c r="J107" s="172">
        <f>J543</f>
        <v>0</v>
      </c>
      <c r="L107" s="169"/>
    </row>
    <row r="108" spans="2:12" s="121" customFormat="1" ht="19.9" customHeight="1">
      <c r="B108" s="169"/>
      <c r="D108" s="170" t="s">
        <v>176</v>
      </c>
      <c r="E108" s="171"/>
      <c r="F108" s="171"/>
      <c r="G108" s="171"/>
      <c r="H108" s="171"/>
      <c r="I108" s="171"/>
      <c r="J108" s="172">
        <f>J552</f>
        <v>0</v>
      </c>
      <c r="L108" s="169"/>
    </row>
    <row r="109" spans="2:12" s="121" customFormat="1" ht="19.9" customHeight="1">
      <c r="B109" s="169"/>
      <c r="D109" s="170" t="s">
        <v>177</v>
      </c>
      <c r="E109" s="171"/>
      <c r="F109" s="171"/>
      <c r="G109" s="171"/>
      <c r="H109" s="171"/>
      <c r="I109" s="171"/>
      <c r="J109" s="172">
        <f>J720</f>
        <v>0</v>
      </c>
      <c r="L109" s="169"/>
    </row>
    <row r="110" spans="2:12" s="121" customFormat="1" ht="19.9" customHeight="1">
      <c r="B110" s="169"/>
      <c r="D110" s="170" t="s">
        <v>178</v>
      </c>
      <c r="E110" s="171"/>
      <c r="F110" s="171"/>
      <c r="G110" s="171"/>
      <c r="H110" s="171"/>
      <c r="I110" s="171"/>
      <c r="J110" s="172">
        <f>J747</f>
        <v>0</v>
      </c>
      <c r="L110" s="169"/>
    </row>
    <row r="111" spans="2:12" s="121" customFormat="1" ht="19.9" customHeight="1">
      <c r="B111" s="169"/>
      <c r="D111" s="170" t="s">
        <v>179</v>
      </c>
      <c r="E111" s="171"/>
      <c r="F111" s="171"/>
      <c r="G111" s="171"/>
      <c r="H111" s="171"/>
      <c r="I111" s="171"/>
      <c r="J111" s="172">
        <f>J767</f>
        <v>0</v>
      </c>
      <c r="L111" s="169"/>
    </row>
    <row r="112" spans="2:12" s="121" customFormat="1" ht="19.9" customHeight="1">
      <c r="B112" s="169"/>
      <c r="D112" s="170" t="s">
        <v>180</v>
      </c>
      <c r="E112" s="171"/>
      <c r="F112" s="171"/>
      <c r="G112" s="171"/>
      <c r="H112" s="171"/>
      <c r="I112" s="171"/>
      <c r="J112" s="172">
        <f>J815</f>
        <v>0</v>
      </c>
      <c r="L112" s="169"/>
    </row>
    <row r="113" spans="2:12" s="121" customFormat="1" ht="19.9" customHeight="1">
      <c r="B113" s="169"/>
      <c r="D113" s="170" t="s">
        <v>181</v>
      </c>
      <c r="E113" s="171"/>
      <c r="F113" s="171"/>
      <c r="G113" s="171"/>
      <c r="H113" s="171"/>
      <c r="I113" s="171"/>
      <c r="J113" s="172">
        <f>J879</f>
        <v>0</v>
      </c>
      <c r="L113" s="169"/>
    </row>
    <row r="114" spans="2:12" s="121" customFormat="1" ht="19.9" customHeight="1">
      <c r="B114" s="169"/>
      <c r="D114" s="170" t="s">
        <v>182</v>
      </c>
      <c r="E114" s="171"/>
      <c r="F114" s="171"/>
      <c r="G114" s="171"/>
      <c r="H114" s="171"/>
      <c r="I114" s="171"/>
      <c r="J114" s="172">
        <f>J995</f>
        <v>0</v>
      </c>
      <c r="L114" s="169"/>
    </row>
    <row r="115" spans="2:12" s="121" customFormat="1" ht="19.9" customHeight="1">
      <c r="B115" s="169"/>
      <c r="D115" s="170" t="s">
        <v>183</v>
      </c>
      <c r="E115" s="171"/>
      <c r="F115" s="171"/>
      <c r="G115" s="171"/>
      <c r="H115" s="171"/>
      <c r="I115" s="171"/>
      <c r="J115" s="172">
        <f>J1012</f>
        <v>0</v>
      </c>
      <c r="L115" s="169"/>
    </row>
    <row r="116" spans="1:31" s="36" customFormat="1" ht="21.7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6.95" customHeight="1">
      <c r="A117" s="30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21" spans="1:31" s="36" customFormat="1" ht="6.95" customHeight="1">
      <c r="A121" s="30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24.95" customHeight="1">
      <c r="A122" s="30"/>
      <c r="B122" s="31"/>
      <c r="C122" s="17" t="s">
        <v>184</v>
      </c>
      <c r="D122" s="30"/>
      <c r="E122" s="30"/>
      <c r="F122" s="30"/>
      <c r="G122" s="30"/>
      <c r="H122" s="30"/>
      <c r="I122" s="30"/>
      <c r="J122" s="30"/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2" customHeight="1">
      <c r="A124" s="30"/>
      <c r="B124" s="31"/>
      <c r="C124" s="26" t="s">
        <v>16</v>
      </c>
      <c r="D124" s="30"/>
      <c r="E124" s="30"/>
      <c r="F124" s="30"/>
      <c r="G124" s="30"/>
      <c r="H124" s="30"/>
      <c r="I124" s="30"/>
      <c r="J124" s="30"/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6.5" customHeight="1">
      <c r="A125" s="30"/>
      <c r="B125" s="31"/>
      <c r="C125" s="30"/>
      <c r="D125" s="30"/>
      <c r="E125" s="138" t="str">
        <f>E7</f>
        <v>Dům sociálních služeb-stavební úpravy 1.NP</v>
      </c>
      <c r="F125" s="139"/>
      <c r="G125" s="139"/>
      <c r="H125" s="139"/>
      <c r="I125" s="30"/>
      <c r="J125" s="30"/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2" customHeight="1">
      <c r="A126" s="30"/>
      <c r="B126" s="31"/>
      <c r="C126" s="26" t="s">
        <v>158</v>
      </c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36" customFormat="1" ht="30" customHeight="1">
      <c r="A127" s="30"/>
      <c r="B127" s="31"/>
      <c r="C127" s="30"/>
      <c r="D127" s="30"/>
      <c r="E127" s="66" t="str">
        <f>E9</f>
        <v>001 - D.1.1 Architektonicko-stavební řešení,D.1.2 Stavebně konstrukční řešení</v>
      </c>
      <c r="F127" s="140"/>
      <c r="G127" s="140"/>
      <c r="H127" s="140"/>
      <c r="I127" s="30"/>
      <c r="J127" s="30"/>
      <c r="K127" s="30"/>
      <c r="L127" s="5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36" customFormat="1" ht="6.9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5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36" customFormat="1" ht="12" customHeight="1">
      <c r="A129" s="30"/>
      <c r="B129" s="31"/>
      <c r="C129" s="26" t="s">
        <v>20</v>
      </c>
      <c r="D129" s="30"/>
      <c r="E129" s="30"/>
      <c r="F129" s="27" t="str">
        <f>F12</f>
        <v>Valašské Meziříčí</v>
      </c>
      <c r="G129" s="30"/>
      <c r="H129" s="30"/>
      <c r="I129" s="26" t="s">
        <v>22</v>
      </c>
      <c r="J129" s="141" t="str">
        <f>IF(J12="","",J12)</f>
        <v>2. 11. 2023</v>
      </c>
      <c r="K129" s="30"/>
      <c r="L129" s="5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36" customFormat="1" ht="6.9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5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36" customFormat="1" ht="15.2" customHeight="1">
      <c r="A131" s="30"/>
      <c r="B131" s="31"/>
      <c r="C131" s="26" t="s">
        <v>24</v>
      </c>
      <c r="D131" s="30"/>
      <c r="E131" s="30"/>
      <c r="F131" s="27" t="str">
        <f>E15</f>
        <v>Město Valašské Meziříčí</v>
      </c>
      <c r="G131" s="30"/>
      <c r="H131" s="30"/>
      <c r="I131" s="26" t="s">
        <v>30</v>
      </c>
      <c r="J131" s="160" t="str">
        <f>E21</f>
        <v>BP projekt,s.r.o.</v>
      </c>
      <c r="K131" s="30"/>
      <c r="L131" s="52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36" customFormat="1" ht="15.2" customHeight="1">
      <c r="A132" s="30"/>
      <c r="B132" s="31"/>
      <c r="C132" s="26" t="s">
        <v>28</v>
      </c>
      <c r="D132" s="30"/>
      <c r="E132" s="30"/>
      <c r="F132" s="27" t="str">
        <f>IF(E18="","",E18)</f>
        <v>Vyplň údaj</v>
      </c>
      <c r="G132" s="30"/>
      <c r="H132" s="30"/>
      <c r="I132" s="26" t="s">
        <v>33</v>
      </c>
      <c r="J132" s="160" t="str">
        <f>E24</f>
        <v>Fajfrová Irena</v>
      </c>
      <c r="K132" s="30"/>
      <c r="L132" s="52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36" customFormat="1" ht="10.35" customHeight="1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52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179" customFormat="1" ht="29.25" customHeight="1">
      <c r="A134" s="173"/>
      <c r="B134" s="174"/>
      <c r="C134" s="175" t="s">
        <v>185</v>
      </c>
      <c r="D134" s="176" t="s">
        <v>61</v>
      </c>
      <c r="E134" s="176" t="s">
        <v>57</v>
      </c>
      <c r="F134" s="176" t="s">
        <v>58</v>
      </c>
      <c r="G134" s="176" t="s">
        <v>186</v>
      </c>
      <c r="H134" s="176" t="s">
        <v>187</v>
      </c>
      <c r="I134" s="176" t="s">
        <v>188</v>
      </c>
      <c r="J134" s="176" t="s">
        <v>162</v>
      </c>
      <c r="K134" s="177" t="s">
        <v>189</v>
      </c>
      <c r="L134" s="178"/>
      <c r="M134" s="87" t="s">
        <v>1</v>
      </c>
      <c r="N134" s="88" t="s">
        <v>40</v>
      </c>
      <c r="O134" s="88" t="s">
        <v>190</v>
      </c>
      <c r="P134" s="88" t="s">
        <v>191</v>
      </c>
      <c r="Q134" s="88" t="s">
        <v>192</v>
      </c>
      <c r="R134" s="88" t="s">
        <v>193</v>
      </c>
      <c r="S134" s="88" t="s">
        <v>194</v>
      </c>
      <c r="T134" s="89" t="s">
        <v>195</v>
      </c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</row>
    <row r="135" spans="1:63" s="36" customFormat="1" ht="22.9" customHeight="1">
      <c r="A135" s="30"/>
      <c r="B135" s="31"/>
      <c r="C135" s="95" t="s">
        <v>196</v>
      </c>
      <c r="D135" s="30"/>
      <c r="E135" s="30"/>
      <c r="F135" s="30"/>
      <c r="G135" s="30"/>
      <c r="H135" s="30"/>
      <c r="I135" s="30"/>
      <c r="J135" s="180">
        <f>BK135</f>
        <v>0</v>
      </c>
      <c r="K135" s="30"/>
      <c r="L135" s="31"/>
      <c r="M135" s="90"/>
      <c r="N135" s="74"/>
      <c r="O135" s="91"/>
      <c r="P135" s="181">
        <f>P136+P528</f>
        <v>0</v>
      </c>
      <c r="Q135" s="91"/>
      <c r="R135" s="181">
        <f>R136+R528</f>
        <v>110.16090702</v>
      </c>
      <c r="S135" s="91"/>
      <c r="T135" s="182">
        <f>T136+T528</f>
        <v>161.6695414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T135" s="13" t="s">
        <v>75</v>
      </c>
      <c r="AU135" s="13" t="s">
        <v>164</v>
      </c>
      <c r="BK135" s="183">
        <f>BK136+BK528</f>
        <v>0</v>
      </c>
    </row>
    <row r="136" spans="2:63" s="184" customFormat="1" ht="25.9" customHeight="1">
      <c r="B136" s="185"/>
      <c r="D136" s="186" t="s">
        <v>75</v>
      </c>
      <c r="E136" s="187" t="s">
        <v>197</v>
      </c>
      <c r="F136" s="187" t="s">
        <v>198</v>
      </c>
      <c r="J136" s="188">
        <f>BK136</f>
        <v>0</v>
      </c>
      <c r="L136" s="185"/>
      <c r="M136" s="189"/>
      <c r="N136" s="190"/>
      <c r="O136" s="190"/>
      <c r="P136" s="191">
        <f>P137+P199+P217+P303+P520+P526</f>
        <v>0</v>
      </c>
      <c r="Q136" s="190"/>
      <c r="R136" s="191">
        <f>R137+R199+R217+R303+R520+R526</f>
        <v>75.85618296000001</v>
      </c>
      <c r="S136" s="190"/>
      <c r="T136" s="192">
        <f>T137+T199+T217+T303+T520+T526</f>
        <v>151.86584100000002</v>
      </c>
      <c r="AR136" s="186" t="s">
        <v>84</v>
      </c>
      <c r="AT136" s="193" t="s">
        <v>75</v>
      </c>
      <c r="AU136" s="193" t="s">
        <v>76</v>
      </c>
      <c r="AY136" s="186" t="s">
        <v>199</v>
      </c>
      <c r="BK136" s="194">
        <f>BK137+BK199+BK217+BK303+BK520+BK526</f>
        <v>0</v>
      </c>
    </row>
    <row r="137" spans="2:63" s="184" customFormat="1" ht="22.9" customHeight="1">
      <c r="B137" s="185"/>
      <c r="D137" s="186" t="s">
        <v>75</v>
      </c>
      <c r="E137" s="195" t="s">
        <v>114</v>
      </c>
      <c r="F137" s="195" t="s">
        <v>200</v>
      </c>
      <c r="J137" s="196">
        <f>BK137</f>
        <v>0</v>
      </c>
      <c r="L137" s="185"/>
      <c r="M137" s="189"/>
      <c r="N137" s="190"/>
      <c r="O137" s="190"/>
      <c r="P137" s="191">
        <f>SUM(P138:P198)</f>
        <v>0</v>
      </c>
      <c r="Q137" s="190"/>
      <c r="R137" s="191">
        <f>SUM(R138:R198)</f>
        <v>24.08430394</v>
      </c>
      <c r="S137" s="190"/>
      <c r="T137" s="192">
        <f>SUM(T138:T198)</f>
        <v>0</v>
      </c>
      <c r="AR137" s="186" t="s">
        <v>84</v>
      </c>
      <c r="AT137" s="193" t="s">
        <v>75</v>
      </c>
      <c r="AU137" s="193" t="s">
        <v>84</v>
      </c>
      <c r="AY137" s="186" t="s">
        <v>199</v>
      </c>
      <c r="BK137" s="194">
        <f>SUM(BK138:BK198)</f>
        <v>0</v>
      </c>
    </row>
    <row r="138" spans="1:65" s="36" customFormat="1" ht="37.9" customHeight="1">
      <c r="A138" s="30"/>
      <c r="B138" s="31"/>
      <c r="C138" s="197" t="s">
        <v>84</v>
      </c>
      <c r="D138" s="197" t="s">
        <v>201</v>
      </c>
      <c r="E138" s="198" t="s">
        <v>202</v>
      </c>
      <c r="F138" s="199" t="s">
        <v>203</v>
      </c>
      <c r="G138" s="200" t="s">
        <v>204</v>
      </c>
      <c r="H138" s="201">
        <v>3</v>
      </c>
      <c r="I138" s="2"/>
      <c r="J138" s="202">
        <f>ROUND(I138*H138,2)</f>
        <v>0</v>
      </c>
      <c r="K138" s="199" t="s">
        <v>205</v>
      </c>
      <c r="L138" s="31"/>
      <c r="M138" s="203" t="s">
        <v>1</v>
      </c>
      <c r="N138" s="204" t="s">
        <v>41</v>
      </c>
      <c r="O138" s="78"/>
      <c r="P138" s="205">
        <f>O138*H138</f>
        <v>0</v>
      </c>
      <c r="Q138" s="205">
        <v>0.24042</v>
      </c>
      <c r="R138" s="205">
        <f>Q138*H138</f>
        <v>0.72126</v>
      </c>
      <c r="S138" s="205">
        <v>0</v>
      </c>
      <c r="T138" s="206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206</v>
      </c>
      <c r="AT138" s="207" t="s">
        <v>201</v>
      </c>
      <c r="AU138" s="207" t="s">
        <v>86</v>
      </c>
      <c r="AY138" s="13" t="s">
        <v>199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3" t="s">
        <v>84</v>
      </c>
      <c r="BK138" s="208">
        <f>ROUND(I138*H138,2)</f>
        <v>0</v>
      </c>
      <c r="BL138" s="13" t="s">
        <v>206</v>
      </c>
      <c r="BM138" s="207" t="s">
        <v>207</v>
      </c>
    </row>
    <row r="139" spans="2:51" s="209" customFormat="1" ht="12">
      <c r="B139" s="210"/>
      <c r="D139" s="211" t="s">
        <v>208</v>
      </c>
      <c r="E139" s="212" t="s">
        <v>1</v>
      </c>
      <c r="F139" s="213" t="s">
        <v>209</v>
      </c>
      <c r="H139" s="214">
        <v>2</v>
      </c>
      <c r="L139" s="210"/>
      <c r="M139" s="215"/>
      <c r="N139" s="216"/>
      <c r="O139" s="216"/>
      <c r="P139" s="216"/>
      <c r="Q139" s="216"/>
      <c r="R139" s="216"/>
      <c r="S139" s="216"/>
      <c r="T139" s="217"/>
      <c r="AT139" s="212" t="s">
        <v>208</v>
      </c>
      <c r="AU139" s="212" t="s">
        <v>86</v>
      </c>
      <c r="AV139" s="209" t="s">
        <v>86</v>
      </c>
      <c r="AW139" s="209" t="s">
        <v>32</v>
      </c>
      <c r="AX139" s="209" t="s">
        <v>76</v>
      </c>
      <c r="AY139" s="212" t="s">
        <v>199</v>
      </c>
    </row>
    <row r="140" spans="2:51" s="209" customFormat="1" ht="12">
      <c r="B140" s="210"/>
      <c r="D140" s="211" t="s">
        <v>208</v>
      </c>
      <c r="E140" s="212" t="s">
        <v>1</v>
      </c>
      <c r="F140" s="213" t="s">
        <v>210</v>
      </c>
      <c r="H140" s="214">
        <v>1</v>
      </c>
      <c r="L140" s="210"/>
      <c r="M140" s="215"/>
      <c r="N140" s="216"/>
      <c r="O140" s="216"/>
      <c r="P140" s="216"/>
      <c r="Q140" s="216"/>
      <c r="R140" s="216"/>
      <c r="S140" s="216"/>
      <c r="T140" s="217"/>
      <c r="AT140" s="212" t="s">
        <v>208</v>
      </c>
      <c r="AU140" s="212" t="s">
        <v>86</v>
      </c>
      <c r="AV140" s="209" t="s">
        <v>86</v>
      </c>
      <c r="AW140" s="209" t="s">
        <v>32</v>
      </c>
      <c r="AX140" s="209" t="s">
        <v>76</v>
      </c>
      <c r="AY140" s="212" t="s">
        <v>199</v>
      </c>
    </row>
    <row r="141" spans="2:51" s="218" customFormat="1" ht="12">
      <c r="B141" s="219"/>
      <c r="D141" s="211" t="s">
        <v>208</v>
      </c>
      <c r="E141" s="220" t="s">
        <v>1</v>
      </c>
      <c r="F141" s="221" t="s">
        <v>211</v>
      </c>
      <c r="H141" s="222">
        <v>3</v>
      </c>
      <c r="L141" s="219"/>
      <c r="M141" s="223"/>
      <c r="N141" s="224"/>
      <c r="O141" s="224"/>
      <c r="P141" s="224"/>
      <c r="Q141" s="224"/>
      <c r="R141" s="224"/>
      <c r="S141" s="224"/>
      <c r="T141" s="225"/>
      <c r="AT141" s="220" t="s">
        <v>208</v>
      </c>
      <c r="AU141" s="220" t="s">
        <v>86</v>
      </c>
      <c r="AV141" s="218" t="s">
        <v>206</v>
      </c>
      <c r="AW141" s="218" t="s">
        <v>32</v>
      </c>
      <c r="AX141" s="218" t="s">
        <v>84</v>
      </c>
      <c r="AY141" s="220" t="s">
        <v>199</v>
      </c>
    </row>
    <row r="142" spans="1:65" s="36" customFormat="1" ht="24.2" customHeight="1">
      <c r="A142" s="30"/>
      <c r="B142" s="31"/>
      <c r="C142" s="197" t="s">
        <v>86</v>
      </c>
      <c r="D142" s="197" t="s">
        <v>201</v>
      </c>
      <c r="E142" s="198" t="s">
        <v>212</v>
      </c>
      <c r="F142" s="199" t="s">
        <v>213</v>
      </c>
      <c r="G142" s="200" t="s">
        <v>214</v>
      </c>
      <c r="H142" s="201">
        <v>9.597</v>
      </c>
      <c r="I142" s="2"/>
      <c r="J142" s="202">
        <f>ROUND(I142*H142,2)</f>
        <v>0</v>
      </c>
      <c r="K142" s="199" t="s">
        <v>205</v>
      </c>
      <c r="L142" s="31"/>
      <c r="M142" s="203" t="s">
        <v>1</v>
      </c>
      <c r="N142" s="204" t="s">
        <v>41</v>
      </c>
      <c r="O142" s="78"/>
      <c r="P142" s="205">
        <f>O142*H142</f>
        <v>0</v>
      </c>
      <c r="Q142" s="205">
        <v>1.8775</v>
      </c>
      <c r="R142" s="205">
        <f>Q142*H142</f>
        <v>18.0183675</v>
      </c>
      <c r="S142" s="205">
        <v>0</v>
      </c>
      <c r="T142" s="20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206</v>
      </c>
      <c r="AT142" s="207" t="s">
        <v>201</v>
      </c>
      <c r="AU142" s="207" t="s">
        <v>86</v>
      </c>
      <c r="AY142" s="13" t="s">
        <v>199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3" t="s">
        <v>84</v>
      </c>
      <c r="BK142" s="208">
        <f>ROUND(I142*H142,2)</f>
        <v>0</v>
      </c>
      <c r="BL142" s="13" t="s">
        <v>206</v>
      </c>
      <c r="BM142" s="207" t="s">
        <v>215</v>
      </c>
    </row>
    <row r="143" spans="2:51" s="226" customFormat="1" ht="12">
      <c r="B143" s="227"/>
      <c r="D143" s="211" t="s">
        <v>208</v>
      </c>
      <c r="E143" s="228" t="s">
        <v>1</v>
      </c>
      <c r="F143" s="229" t="s">
        <v>216</v>
      </c>
      <c r="H143" s="228" t="s">
        <v>1</v>
      </c>
      <c r="L143" s="227"/>
      <c r="M143" s="230"/>
      <c r="N143" s="231"/>
      <c r="O143" s="231"/>
      <c r="P143" s="231"/>
      <c r="Q143" s="231"/>
      <c r="R143" s="231"/>
      <c r="S143" s="231"/>
      <c r="T143" s="232"/>
      <c r="AT143" s="228" t="s">
        <v>208</v>
      </c>
      <c r="AU143" s="228" t="s">
        <v>86</v>
      </c>
      <c r="AV143" s="226" t="s">
        <v>84</v>
      </c>
      <c r="AW143" s="226" t="s">
        <v>32</v>
      </c>
      <c r="AX143" s="226" t="s">
        <v>76</v>
      </c>
      <c r="AY143" s="228" t="s">
        <v>199</v>
      </c>
    </row>
    <row r="144" spans="2:51" s="209" customFormat="1" ht="12">
      <c r="B144" s="210"/>
      <c r="D144" s="211" t="s">
        <v>208</v>
      </c>
      <c r="E144" s="212" t="s">
        <v>1</v>
      </c>
      <c r="F144" s="213" t="s">
        <v>217</v>
      </c>
      <c r="H144" s="214">
        <v>2.625</v>
      </c>
      <c r="L144" s="210"/>
      <c r="M144" s="215"/>
      <c r="N144" s="216"/>
      <c r="O144" s="216"/>
      <c r="P144" s="216"/>
      <c r="Q144" s="216"/>
      <c r="R144" s="216"/>
      <c r="S144" s="216"/>
      <c r="T144" s="217"/>
      <c r="AT144" s="212" t="s">
        <v>208</v>
      </c>
      <c r="AU144" s="212" t="s">
        <v>86</v>
      </c>
      <c r="AV144" s="209" t="s">
        <v>86</v>
      </c>
      <c r="AW144" s="209" t="s">
        <v>32</v>
      </c>
      <c r="AX144" s="209" t="s">
        <v>76</v>
      </c>
      <c r="AY144" s="212" t="s">
        <v>199</v>
      </c>
    </row>
    <row r="145" spans="2:51" s="209" customFormat="1" ht="12">
      <c r="B145" s="210"/>
      <c r="D145" s="211" t="s">
        <v>208</v>
      </c>
      <c r="E145" s="212" t="s">
        <v>1</v>
      </c>
      <c r="F145" s="213" t="s">
        <v>218</v>
      </c>
      <c r="H145" s="214">
        <v>2.38</v>
      </c>
      <c r="L145" s="210"/>
      <c r="M145" s="215"/>
      <c r="N145" s="216"/>
      <c r="O145" s="216"/>
      <c r="P145" s="216"/>
      <c r="Q145" s="216"/>
      <c r="R145" s="216"/>
      <c r="S145" s="216"/>
      <c r="T145" s="217"/>
      <c r="AT145" s="212" t="s">
        <v>208</v>
      </c>
      <c r="AU145" s="212" t="s">
        <v>86</v>
      </c>
      <c r="AV145" s="209" t="s">
        <v>86</v>
      </c>
      <c r="AW145" s="209" t="s">
        <v>32</v>
      </c>
      <c r="AX145" s="209" t="s">
        <v>76</v>
      </c>
      <c r="AY145" s="212" t="s">
        <v>199</v>
      </c>
    </row>
    <row r="146" spans="2:51" s="209" customFormat="1" ht="12">
      <c r="B146" s="210"/>
      <c r="D146" s="211" t="s">
        <v>208</v>
      </c>
      <c r="E146" s="212" t="s">
        <v>1</v>
      </c>
      <c r="F146" s="213" t="s">
        <v>219</v>
      </c>
      <c r="H146" s="214">
        <v>1.712</v>
      </c>
      <c r="L146" s="210"/>
      <c r="M146" s="215"/>
      <c r="N146" s="216"/>
      <c r="O146" s="216"/>
      <c r="P146" s="216"/>
      <c r="Q146" s="216"/>
      <c r="R146" s="216"/>
      <c r="S146" s="216"/>
      <c r="T146" s="217"/>
      <c r="AT146" s="212" t="s">
        <v>208</v>
      </c>
      <c r="AU146" s="212" t="s">
        <v>86</v>
      </c>
      <c r="AV146" s="209" t="s">
        <v>86</v>
      </c>
      <c r="AW146" s="209" t="s">
        <v>32</v>
      </c>
      <c r="AX146" s="209" t="s">
        <v>76</v>
      </c>
      <c r="AY146" s="212" t="s">
        <v>199</v>
      </c>
    </row>
    <row r="147" spans="2:51" s="209" customFormat="1" ht="12">
      <c r="B147" s="210"/>
      <c r="D147" s="211" t="s">
        <v>208</v>
      </c>
      <c r="E147" s="212" t="s">
        <v>1</v>
      </c>
      <c r="F147" s="213" t="s">
        <v>220</v>
      </c>
      <c r="H147" s="214">
        <v>2.88</v>
      </c>
      <c r="L147" s="210"/>
      <c r="M147" s="215"/>
      <c r="N147" s="216"/>
      <c r="O147" s="216"/>
      <c r="P147" s="216"/>
      <c r="Q147" s="216"/>
      <c r="R147" s="216"/>
      <c r="S147" s="216"/>
      <c r="T147" s="217"/>
      <c r="AT147" s="212" t="s">
        <v>208</v>
      </c>
      <c r="AU147" s="212" t="s">
        <v>86</v>
      </c>
      <c r="AV147" s="209" t="s">
        <v>86</v>
      </c>
      <c r="AW147" s="209" t="s">
        <v>32</v>
      </c>
      <c r="AX147" s="209" t="s">
        <v>76</v>
      </c>
      <c r="AY147" s="212" t="s">
        <v>199</v>
      </c>
    </row>
    <row r="148" spans="2:51" s="218" customFormat="1" ht="12">
      <c r="B148" s="219"/>
      <c r="D148" s="211" t="s">
        <v>208</v>
      </c>
      <c r="E148" s="220" t="s">
        <v>1</v>
      </c>
      <c r="F148" s="221" t="s">
        <v>211</v>
      </c>
      <c r="H148" s="222">
        <v>9.597</v>
      </c>
      <c r="L148" s="219"/>
      <c r="M148" s="223"/>
      <c r="N148" s="224"/>
      <c r="O148" s="224"/>
      <c r="P148" s="224"/>
      <c r="Q148" s="224"/>
      <c r="R148" s="224"/>
      <c r="S148" s="224"/>
      <c r="T148" s="225"/>
      <c r="AT148" s="220" t="s">
        <v>208</v>
      </c>
      <c r="AU148" s="220" t="s">
        <v>86</v>
      </c>
      <c r="AV148" s="218" t="s">
        <v>206</v>
      </c>
      <c r="AW148" s="218" t="s">
        <v>32</v>
      </c>
      <c r="AX148" s="218" t="s">
        <v>84</v>
      </c>
      <c r="AY148" s="220" t="s">
        <v>199</v>
      </c>
    </row>
    <row r="149" spans="1:65" s="36" customFormat="1" ht="16.5" customHeight="1">
      <c r="A149" s="30"/>
      <c r="B149" s="31"/>
      <c r="C149" s="197" t="s">
        <v>114</v>
      </c>
      <c r="D149" s="197" t="s">
        <v>201</v>
      </c>
      <c r="E149" s="198" t="s">
        <v>221</v>
      </c>
      <c r="F149" s="199" t="s">
        <v>222</v>
      </c>
      <c r="G149" s="200" t="s">
        <v>214</v>
      </c>
      <c r="H149" s="201">
        <v>0.902</v>
      </c>
      <c r="I149" s="2"/>
      <c r="J149" s="202">
        <f>ROUND(I149*H149,2)</f>
        <v>0</v>
      </c>
      <c r="K149" s="199" t="s">
        <v>205</v>
      </c>
      <c r="L149" s="31"/>
      <c r="M149" s="203" t="s">
        <v>1</v>
      </c>
      <c r="N149" s="204" t="s">
        <v>41</v>
      </c>
      <c r="O149" s="78"/>
      <c r="P149" s="205">
        <f>O149*H149</f>
        <v>0</v>
      </c>
      <c r="Q149" s="205">
        <v>1.94302</v>
      </c>
      <c r="R149" s="205">
        <f>Q149*H149</f>
        <v>1.75260404</v>
      </c>
      <c r="S149" s="205">
        <v>0</v>
      </c>
      <c r="T149" s="20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206</v>
      </c>
      <c r="AT149" s="207" t="s">
        <v>201</v>
      </c>
      <c r="AU149" s="207" t="s">
        <v>86</v>
      </c>
      <c r="AY149" s="13" t="s">
        <v>199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3" t="s">
        <v>84</v>
      </c>
      <c r="BK149" s="208">
        <f>ROUND(I149*H149,2)</f>
        <v>0</v>
      </c>
      <c r="BL149" s="13" t="s">
        <v>206</v>
      </c>
      <c r="BM149" s="207" t="s">
        <v>223</v>
      </c>
    </row>
    <row r="150" spans="2:51" s="226" customFormat="1" ht="12">
      <c r="B150" s="227"/>
      <c r="D150" s="211" t="s">
        <v>208</v>
      </c>
      <c r="E150" s="228" t="s">
        <v>1</v>
      </c>
      <c r="F150" s="229" t="s">
        <v>224</v>
      </c>
      <c r="H150" s="228" t="s">
        <v>1</v>
      </c>
      <c r="L150" s="227"/>
      <c r="M150" s="230"/>
      <c r="N150" s="231"/>
      <c r="O150" s="231"/>
      <c r="P150" s="231"/>
      <c r="Q150" s="231"/>
      <c r="R150" s="231"/>
      <c r="S150" s="231"/>
      <c r="T150" s="232"/>
      <c r="AT150" s="228" t="s">
        <v>208</v>
      </c>
      <c r="AU150" s="228" t="s">
        <v>86</v>
      </c>
      <c r="AV150" s="226" t="s">
        <v>84</v>
      </c>
      <c r="AW150" s="226" t="s">
        <v>32</v>
      </c>
      <c r="AX150" s="226" t="s">
        <v>76</v>
      </c>
      <c r="AY150" s="228" t="s">
        <v>199</v>
      </c>
    </row>
    <row r="151" spans="2:51" s="209" customFormat="1" ht="12">
      <c r="B151" s="210"/>
      <c r="D151" s="211" t="s">
        <v>208</v>
      </c>
      <c r="E151" s="212" t="s">
        <v>1</v>
      </c>
      <c r="F151" s="213" t="s">
        <v>225</v>
      </c>
      <c r="H151" s="214">
        <v>0.087</v>
      </c>
      <c r="L151" s="210"/>
      <c r="M151" s="215"/>
      <c r="N151" s="216"/>
      <c r="O151" s="216"/>
      <c r="P151" s="216"/>
      <c r="Q151" s="216"/>
      <c r="R151" s="216"/>
      <c r="S151" s="216"/>
      <c r="T151" s="217"/>
      <c r="AT151" s="212" t="s">
        <v>208</v>
      </c>
      <c r="AU151" s="212" t="s">
        <v>86</v>
      </c>
      <c r="AV151" s="209" t="s">
        <v>86</v>
      </c>
      <c r="AW151" s="209" t="s">
        <v>32</v>
      </c>
      <c r="AX151" s="209" t="s">
        <v>76</v>
      </c>
      <c r="AY151" s="212" t="s">
        <v>199</v>
      </c>
    </row>
    <row r="152" spans="2:51" s="226" customFormat="1" ht="12">
      <c r="B152" s="227"/>
      <c r="D152" s="211" t="s">
        <v>208</v>
      </c>
      <c r="E152" s="228" t="s">
        <v>1</v>
      </c>
      <c r="F152" s="229" t="s">
        <v>226</v>
      </c>
      <c r="H152" s="228" t="s">
        <v>1</v>
      </c>
      <c r="L152" s="227"/>
      <c r="M152" s="230"/>
      <c r="N152" s="231"/>
      <c r="O152" s="231"/>
      <c r="P152" s="231"/>
      <c r="Q152" s="231"/>
      <c r="R152" s="231"/>
      <c r="S152" s="231"/>
      <c r="T152" s="232"/>
      <c r="AT152" s="228" t="s">
        <v>208</v>
      </c>
      <c r="AU152" s="228" t="s">
        <v>86</v>
      </c>
      <c r="AV152" s="226" t="s">
        <v>84</v>
      </c>
      <c r="AW152" s="226" t="s">
        <v>32</v>
      </c>
      <c r="AX152" s="226" t="s">
        <v>76</v>
      </c>
      <c r="AY152" s="228" t="s">
        <v>199</v>
      </c>
    </row>
    <row r="153" spans="2:51" s="209" customFormat="1" ht="12">
      <c r="B153" s="210"/>
      <c r="D153" s="211" t="s">
        <v>208</v>
      </c>
      <c r="E153" s="212" t="s">
        <v>1</v>
      </c>
      <c r="F153" s="213" t="s">
        <v>227</v>
      </c>
      <c r="H153" s="214">
        <v>0.157</v>
      </c>
      <c r="L153" s="210"/>
      <c r="M153" s="215"/>
      <c r="N153" s="216"/>
      <c r="O153" s="216"/>
      <c r="P153" s="216"/>
      <c r="Q153" s="216"/>
      <c r="R153" s="216"/>
      <c r="S153" s="216"/>
      <c r="T153" s="217"/>
      <c r="AT153" s="212" t="s">
        <v>208</v>
      </c>
      <c r="AU153" s="212" t="s">
        <v>86</v>
      </c>
      <c r="AV153" s="209" t="s">
        <v>86</v>
      </c>
      <c r="AW153" s="209" t="s">
        <v>32</v>
      </c>
      <c r="AX153" s="209" t="s">
        <v>76</v>
      </c>
      <c r="AY153" s="212" t="s">
        <v>199</v>
      </c>
    </row>
    <row r="154" spans="2:51" s="209" customFormat="1" ht="12">
      <c r="B154" s="210"/>
      <c r="D154" s="211" t="s">
        <v>208</v>
      </c>
      <c r="E154" s="212" t="s">
        <v>1</v>
      </c>
      <c r="F154" s="213" t="s">
        <v>228</v>
      </c>
      <c r="H154" s="214">
        <v>0.069</v>
      </c>
      <c r="L154" s="210"/>
      <c r="M154" s="215"/>
      <c r="N154" s="216"/>
      <c r="O154" s="216"/>
      <c r="P154" s="216"/>
      <c r="Q154" s="216"/>
      <c r="R154" s="216"/>
      <c r="S154" s="216"/>
      <c r="T154" s="217"/>
      <c r="AT154" s="212" t="s">
        <v>208</v>
      </c>
      <c r="AU154" s="212" t="s">
        <v>86</v>
      </c>
      <c r="AV154" s="209" t="s">
        <v>86</v>
      </c>
      <c r="AW154" s="209" t="s">
        <v>32</v>
      </c>
      <c r="AX154" s="209" t="s">
        <v>76</v>
      </c>
      <c r="AY154" s="212" t="s">
        <v>199</v>
      </c>
    </row>
    <row r="155" spans="2:51" s="209" customFormat="1" ht="12">
      <c r="B155" s="210"/>
      <c r="D155" s="211" t="s">
        <v>208</v>
      </c>
      <c r="E155" s="212" t="s">
        <v>1</v>
      </c>
      <c r="F155" s="213" t="s">
        <v>229</v>
      </c>
      <c r="H155" s="214">
        <v>0.157</v>
      </c>
      <c r="L155" s="210"/>
      <c r="M155" s="215"/>
      <c r="N155" s="216"/>
      <c r="O155" s="216"/>
      <c r="P155" s="216"/>
      <c r="Q155" s="216"/>
      <c r="R155" s="216"/>
      <c r="S155" s="216"/>
      <c r="T155" s="217"/>
      <c r="AT155" s="212" t="s">
        <v>208</v>
      </c>
      <c r="AU155" s="212" t="s">
        <v>86</v>
      </c>
      <c r="AV155" s="209" t="s">
        <v>86</v>
      </c>
      <c r="AW155" s="209" t="s">
        <v>32</v>
      </c>
      <c r="AX155" s="209" t="s">
        <v>76</v>
      </c>
      <c r="AY155" s="212" t="s">
        <v>199</v>
      </c>
    </row>
    <row r="156" spans="2:51" s="209" customFormat="1" ht="12">
      <c r="B156" s="210"/>
      <c r="D156" s="211" t="s">
        <v>208</v>
      </c>
      <c r="E156" s="212" t="s">
        <v>1</v>
      </c>
      <c r="F156" s="213" t="s">
        <v>230</v>
      </c>
      <c r="H156" s="214">
        <v>0.432</v>
      </c>
      <c r="L156" s="210"/>
      <c r="M156" s="215"/>
      <c r="N156" s="216"/>
      <c r="O156" s="216"/>
      <c r="P156" s="216"/>
      <c r="Q156" s="216"/>
      <c r="R156" s="216"/>
      <c r="S156" s="216"/>
      <c r="T156" s="217"/>
      <c r="AT156" s="212" t="s">
        <v>208</v>
      </c>
      <c r="AU156" s="212" t="s">
        <v>86</v>
      </c>
      <c r="AV156" s="209" t="s">
        <v>86</v>
      </c>
      <c r="AW156" s="209" t="s">
        <v>32</v>
      </c>
      <c r="AX156" s="209" t="s">
        <v>76</v>
      </c>
      <c r="AY156" s="212" t="s">
        <v>199</v>
      </c>
    </row>
    <row r="157" spans="2:51" s="218" customFormat="1" ht="12">
      <c r="B157" s="219"/>
      <c r="D157" s="211" t="s">
        <v>208</v>
      </c>
      <c r="E157" s="220" t="s">
        <v>1</v>
      </c>
      <c r="F157" s="221" t="s">
        <v>211</v>
      </c>
      <c r="H157" s="222">
        <v>0.902</v>
      </c>
      <c r="L157" s="219"/>
      <c r="M157" s="223"/>
      <c r="N157" s="224"/>
      <c r="O157" s="224"/>
      <c r="P157" s="224"/>
      <c r="Q157" s="224"/>
      <c r="R157" s="224"/>
      <c r="S157" s="224"/>
      <c r="T157" s="225"/>
      <c r="AT157" s="220" t="s">
        <v>208</v>
      </c>
      <c r="AU157" s="220" t="s">
        <v>86</v>
      </c>
      <c r="AV157" s="218" t="s">
        <v>206</v>
      </c>
      <c r="AW157" s="218" t="s">
        <v>32</v>
      </c>
      <c r="AX157" s="218" t="s">
        <v>84</v>
      </c>
      <c r="AY157" s="220" t="s">
        <v>199</v>
      </c>
    </row>
    <row r="158" spans="1:65" s="36" customFormat="1" ht="24.2" customHeight="1">
      <c r="A158" s="30"/>
      <c r="B158" s="31"/>
      <c r="C158" s="197" t="s">
        <v>206</v>
      </c>
      <c r="D158" s="197" t="s">
        <v>201</v>
      </c>
      <c r="E158" s="198" t="s">
        <v>231</v>
      </c>
      <c r="F158" s="199" t="s">
        <v>232</v>
      </c>
      <c r="G158" s="200" t="s">
        <v>233</v>
      </c>
      <c r="H158" s="201">
        <v>0.734</v>
      </c>
      <c r="I158" s="2"/>
      <c r="J158" s="202">
        <f>ROUND(I158*H158,2)</f>
        <v>0</v>
      </c>
      <c r="K158" s="199" t="s">
        <v>205</v>
      </c>
      <c r="L158" s="31"/>
      <c r="M158" s="203" t="s">
        <v>1</v>
      </c>
      <c r="N158" s="204" t="s">
        <v>41</v>
      </c>
      <c r="O158" s="78"/>
      <c r="P158" s="205">
        <f>O158*H158</f>
        <v>0</v>
      </c>
      <c r="Q158" s="205">
        <v>1.09</v>
      </c>
      <c r="R158" s="205">
        <f>Q158*H158</f>
        <v>0.80006</v>
      </c>
      <c r="S158" s="205">
        <v>0</v>
      </c>
      <c r="T158" s="206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207" t="s">
        <v>206</v>
      </c>
      <c r="AT158" s="207" t="s">
        <v>201</v>
      </c>
      <c r="AU158" s="207" t="s">
        <v>86</v>
      </c>
      <c r="AY158" s="13" t="s">
        <v>199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3" t="s">
        <v>84</v>
      </c>
      <c r="BK158" s="208">
        <f>ROUND(I158*H158,2)</f>
        <v>0</v>
      </c>
      <c r="BL158" s="13" t="s">
        <v>206</v>
      </c>
      <c r="BM158" s="207" t="s">
        <v>234</v>
      </c>
    </row>
    <row r="159" spans="2:51" s="226" customFormat="1" ht="12">
      <c r="B159" s="227"/>
      <c r="D159" s="211" t="s">
        <v>208</v>
      </c>
      <c r="E159" s="228" t="s">
        <v>1</v>
      </c>
      <c r="F159" s="229" t="s">
        <v>224</v>
      </c>
      <c r="H159" s="228" t="s">
        <v>1</v>
      </c>
      <c r="L159" s="227"/>
      <c r="M159" s="230"/>
      <c r="N159" s="231"/>
      <c r="O159" s="231"/>
      <c r="P159" s="231"/>
      <c r="Q159" s="231"/>
      <c r="R159" s="231"/>
      <c r="S159" s="231"/>
      <c r="T159" s="232"/>
      <c r="AT159" s="228" t="s">
        <v>208</v>
      </c>
      <c r="AU159" s="228" t="s">
        <v>86</v>
      </c>
      <c r="AV159" s="226" t="s">
        <v>84</v>
      </c>
      <c r="AW159" s="226" t="s">
        <v>32</v>
      </c>
      <c r="AX159" s="226" t="s">
        <v>76</v>
      </c>
      <c r="AY159" s="228" t="s">
        <v>199</v>
      </c>
    </row>
    <row r="160" spans="2:51" s="209" customFormat="1" ht="12">
      <c r="B160" s="210"/>
      <c r="D160" s="211" t="s">
        <v>208</v>
      </c>
      <c r="E160" s="212" t="s">
        <v>1</v>
      </c>
      <c r="F160" s="213" t="s">
        <v>235</v>
      </c>
      <c r="H160" s="214">
        <v>0.069</v>
      </c>
      <c r="L160" s="210"/>
      <c r="M160" s="215"/>
      <c r="N160" s="216"/>
      <c r="O160" s="216"/>
      <c r="P160" s="216"/>
      <c r="Q160" s="216"/>
      <c r="R160" s="216"/>
      <c r="S160" s="216"/>
      <c r="T160" s="217"/>
      <c r="AT160" s="212" t="s">
        <v>208</v>
      </c>
      <c r="AU160" s="212" t="s">
        <v>86</v>
      </c>
      <c r="AV160" s="209" t="s">
        <v>86</v>
      </c>
      <c r="AW160" s="209" t="s">
        <v>32</v>
      </c>
      <c r="AX160" s="209" t="s">
        <v>76</v>
      </c>
      <c r="AY160" s="212" t="s">
        <v>199</v>
      </c>
    </row>
    <row r="161" spans="2:51" s="226" customFormat="1" ht="12">
      <c r="B161" s="227"/>
      <c r="D161" s="211" t="s">
        <v>208</v>
      </c>
      <c r="E161" s="228" t="s">
        <v>1</v>
      </c>
      <c r="F161" s="229" t="s">
        <v>236</v>
      </c>
      <c r="H161" s="228" t="s">
        <v>1</v>
      </c>
      <c r="L161" s="227"/>
      <c r="M161" s="230"/>
      <c r="N161" s="231"/>
      <c r="O161" s="231"/>
      <c r="P161" s="231"/>
      <c r="Q161" s="231"/>
      <c r="R161" s="231"/>
      <c r="S161" s="231"/>
      <c r="T161" s="232"/>
      <c r="AT161" s="228" t="s">
        <v>208</v>
      </c>
      <c r="AU161" s="228" t="s">
        <v>86</v>
      </c>
      <c r="AV161" s="226" t="s">
        <v>84</v>
      </c>
      <c r="AW161" s="226" t="s">
        <v>32</v>
      </c>
      <c r="AX161" s="226" t="s">
        <v>76</v>
      </c>
      <c r="AY161" s="228" t="s">
        <v>199</v>
      </c>
    </row>
    <row r="162" spans="2:51" s="209" customFormat="1" ht="12">
      <c r="B162" s="210"/>
      <c r="D162" s="211" t="s">
        <v>208</v>
      </c>
      <c r="E162" s="212" t="s">
        <v>1</v>
      </c>
      <c r="F162" s="213" t="s">
        <v>237</v>
      </c>
      <c r="H162" s="214">
        <v>0.017</v>
      </c>
      <c r="L162" s="210"/>
      <c r="M162" s="215"/>
      <c r="N162" s="216"/>
      <c r="O162" s="216"/>
      <c r="P162" s="216"/>
      <c r="Q162" s="216"/>
      <c r="R162" s="216"/>
      <c r="S162" s="216"/>
      <c r="T162" s="217"/>
      <c r="AT162" s="212" t="s">
        <v>208</v>
      </c>
      <c r="AU162" s="212" t="s">
        <v>86</v>
      </c>
      <c r="AV162" s="209" t="s">
        <v>86</v>
      </c>
      <c r="AW162" s="209" t="s">
        <v>32</v>
      </c>
      <c r="AX162" s="209" t="s">
        <v>76</v>
      </c>
      <c r="AY162" s="212" t="s">
        <v>199</v>
      </c>
    </row>
    <row r="163" spans="2:51" s="226" customFormat="1" ht="12">
      <c r="B163" s="227"/>
      <c r="D163" s="211" t="s">
        <v>208</v>
      </c>
      <c r="E163" s="228" t="s">
        <v>1</v>
      </c>
      <c r="F163" s="229" t="s">
        <v>238</v>
      </c>
      <c r="H163" s="228" t="s">
        <v>1</v>
      </c>
      <c r="L163" s="227"/>
      <c r="M163" s="230"/>
      <c r="N163" s="231"/>
      <c r="O163" s="231"/>
      <c r="P163" s="231"/>
      <c r="Q163" s="231"/>
      <c r="R163" s="231"/>
      <c r="S163" s="231"/>
      <c r="T163" s="232"/>
      <c r="AT163" s="228" t="s">
        <v>208</v>
      </c>
      <c r="AU163" s="228" t="s">
        <v>86</v>
      </c>
      <c r="AV163" s="226" t="s">
        <v>84</v>
      </c>
      <c r="AW163" s="226" t="s">
        <v>32</v>
      </c>
      <c r="AX163" s="226" t="s">
        <v>76</v>
      </c>
      <c r="AY163" s="228" t="s">
        <v>199</v>
      </c>
    </row>
    <row r="164" spans="2:51" s="209" customFormat="1" ht="12">
      <c r="B164" s="210"/>
      <c r="D164" s="211" t="s">
        <v>208</v>
      </c>
      <c r="E164" s="212" t="s">
        <v>1</v>
      </c>
      <c r="F164" s="213" t="s">
        <v>239</v>
      </c>
      <c r="H164" s="214">
        <v>0.042</v>
      </c>
      <c r="L164" s="210"/>
      <c r="M164" s="215"/>
      <c r="N164" s="216"/>
      <c r="O164" s="216"/>
      <c r="P164" s="216"/>
      <c r="Q164" s="216"/>
      <c r="R164" s="216"/>
      <c r="S164" s="216"/>
      <c r="T164" s="217"/>
      <c r="AT164" s="212" t="s">
        <v>208</v>
      </c>
      <c r="AU164" s="212" t="s">
        <v>86</v>
      </c>
      <c r="AV164" s="209" t="s">
        <v>86</v>
      </c>
      <c r="AW164" s="209" t="s">
        <v>32</v>
      </c>
      <c r="AX164" s="209" t="s">
        <v>76</v>
      </c>
      <c r="AY164" s="212" t="s">
        <v>199</v>
      </c>
    </row>
    <row r="165" spans="2:51" s="233" customFormat="1" ht="12">
      <c r="B165" s="234"/>
      <c r="D165" s="211" t="s">
        <v>208</v>
      </c>
      <c r="E165" s="235" t="s">
        <v>1</v>
      </c>
      <c r="F165" s="236" t="s">
        <v>240</v>
      </c>
      <c r="H165" s="237">
        <v>0.128</v>
      </c>
      <c r="L165" s="234"/>
      <c r="M165" s="238"/>
      <c r="N165" s="239"/>
      <c r="O165" s="239"/>
      <c r="P165" s="239"/>
      <c r="Q165" s="239"/>
      <c r="R165" s="239"/>
      <c r="S165" s="239"/>
      <c r="T165" s="240"/>
      <c r="AT165" s="235" t="s">
        <v>208</v>
      </c>
      <c r="AU165" s="235" t="s">
        <v>86</v>
      </c>
      <c r="AV165" s="233" t="s">
        <v>114</v>
      </c>
      <c r="AW165" s="233" t="s">
        <v>32</v>
      </c>
      <c r="AX165" s="233" t="s">
        <v>76</v>
      </c>
      <c r="AY165" s="235" t="s">
        <v>199</v>
      </c>
    </row>
    <row r="166" spans="2:51" s="226" customFormat="1" ht="12">
      <c r="B166" s="227"/>
      <c r="D166" s="211" t="s">
        <v>208</v>
      </c>
      <c r="E166" s="228" t="s">
        <v>1</v>
      </c>
      <c r="F166" s="229" t="s">
        <v>226</v>
      </c>
      <c r="H166" s="228" t="s">
        <v>1</v>
      </c>
      <c r="L166" s="227"/>
      <c r="M166" s="230"/>
      <c r="N166" s="231"/>
      <c r="O166" s="231"/>
      <c r="P166" s="231"/>
      <c r="Q166" s="231"/>
      <c r="R166" s="231"/>
      <c r="S166" s="231"/>
      <c r="T166" s="232"/>
      <c r="AT166" s="228" t="s">
        <v>208</v>
      </c>
      <c r="AU166" s="228" t="s">
        <v>86</v>
      </c>
      <c r="AV166" s="226" t="s">
        <v>84</v>
      </c>
      <c r="AW166" s="226" t="s">
        <v>32</v>
      </c>
      <c r="AX166" s="226" t="s">
        <v>76</v>
      </c>
      <c r="AY166" s="228" t="s">
        <v>199</v>
      </c>
    </row>
    <row r="167" spans="2:51" s="209" customFormat="1" ht="12">
      <c r="B167" s="210"/>
      <c r="D167" s="211" t="s">
        <v>208</v>
      </c>
      <c r="E167" s="212" t="s">
        <v>1</v>
      </c>
      <c r="F167" s="213" t="s">
        <v>241</v>
      </c>
      <c r="H167" s="214">
        <v>0.606</v>
      </c>
      <c r="L167" s="210"/>
      <c r="M167" s="215"/>
      <c r="N167" s="216"/>
      <c r="O167" s="216"/>
      <c r="P167" s="216"/>
      <c r="Q167" s="216"/>
      <c r="R167" s="216"/>
      <c r="S167" s="216"/>
      <c r="T167" s="217"/>
      <c r="AT167" s="212" t="s">
        <v>208</v>
      </c>
      <c r="AU167" s="212" t="s">
        <v>86</v>
      </c>
      <c r="AV167" s="209" t="s">
        <v>86</v>
      </c>
      <c r="AW167" s="209" t="s">
        <v>32</v>
      </c>
      <c r="AX167" s="209" t="s">
        <v>76</v>
      </c>
      <c r="AY167" s="212" t="s">
        <v>199</v>
      </c>
    </row>
    <row r="168" spans="2:51" s="218" customFormat="1" ht="12">
      <c r="B168" s="219"/>
      <c r="D168" s="211" t="s">
        <v>208</v>
      </c>
      <c r="E168" s="220" t="s">
        <v>1</v>
      </c>
      <c r="F168" s="221" t="s">
        <v>211</v>
      </c>
      <c r="H168" s="222">
        <v>0.734</v>
      </c>
      <c r="L168" s="219"/>
      <c r="M168" s="223"/>
      <c r="N168" s="224"/>
      <c r="O168" s="224"/>
      <c r="P168" s="224"/>
      <c r="Q168" s="224"/>
      <c r="R168" s="224"/>
      <c r="S168" s="224"/>
      <c r="T168" s="225"/>
      <c r="AT168" s="220" t="s">
        <v>208</v>
      </c>
      <c r="AU168" s="220" t="s">
        <v>86</v>
      </c>
      <c r="AV168" s="218" t="s">
        <v>206</v>
      </c>
      <c r="AW168" s="218" t="s">
        <v>32</v>
      </c>
      <c r="AX168" s="218" t="s">
        <v>84</v>
      </c>
      <c r="AY168" s="220" t="s">
        <v>199</v>
      </c>
    </row>
    <row r="169" spans="1:65" s="36" customFormat="1" ht="24.2" customHeight="1">
      <c r="A169" s="30"/>
      <c r="B169" s="31"/>
      <c r="C169" s="197" t="s">
        <v>242</v>
      </c>
      <c r="D169" s="197" t="s">
        <v>201</v>
      </c>
      <c r="E169" s="198" t="s">
        <v>243</v>
      </c>
      <c r="F169" s="199" t="s">
        <v>244</v>
      </c>
      <c r="G169" s="200" t="s">
        <v>245</v>
      </c>
      <c r="H169" s="201">
        <v>7.35</v>
      </c>
      <c r="I169" s="2"/>
      <c r="J169" s="202">
        <f>ROUND(I169*H169,2)</f>
        <v>0</v>
      </c>
      <c r="K169" s="199" t="s">
        <v>205</v>
      </c>
      <c r="L169" s="31"/>
      <c r="M169" s="203" t="s">
        <v>1</v>
      </c>
      <c r="N169" s="204" t="s">
        <v>41</v>
      </c>
      <c r="O169" s="78"/>
      <c r="P169" s="205">
        <f>O169*H169</f>
        <v>0</v>
      </c>
      <c r="Q169" s="205">
        <v>0.12335</v>
      </c>
      <c r="R169" s="205">
        <f>Q169*H169</f>
        <v>0.9066225</v>
      </c>
      <c r="S169" s="205">
        <v>0</v>
      </c>
      <c r="T169" s="206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206</v>
      </c>
      <c r="AT169" s="207" t="s">
        <v>201</v>
      </c>
      <c r="AU169" s="207" t="s">
        <v>86</v>
      </c>
      <c r="AY169" s="13" t="s">
        <v>199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3" t="s">
        <v>84</v>
      </c>
      <c r="BK169" s="208">
        <f>ROUND(I169*H169,2)</f>
        <v>0</v>
      </c>
      <c r="BL169" s="13" t="s">
        <v>206</v>
      </c>
      <c r="BM169" s="207" t="s">
        <v>246</v>
      </c>
    </row>
    <row r="170" spans="2:51" s="226" customFormat="1" ht="12">
      <c r="B170" s="227"/>
      <c r="D170" s="211" t="s">
        <v>208</v>
      </c>
      <c r="E170" s="228" t="s">
        <v>1</v>
      </c>
      <c r="F170" s="229" t="s">
        <v>224</v>
      </c>
      <c r="H170" s="228" t="s">
        <v>1</v>
      </c>
      <c r="L170" s="227"/>
      <c r="M170" s="230"/>
      <c r="N170" s="231"/>
      <c r="O170" s="231"/>
      <c r="P170" s="231"/>
      <c r="Q170" s="231"/>
      <c r="R170" s="231"/>
      <c r="S170" s="231"/>
      <c r="T170" s="232"/>
      <c r="AT170" s="228" t="s">
        <v>208</v>
      </c>
      <c r="AU170" s="228" t="s">
        <v>86</v>
      </c>
      <c r="AV170" s="226" t="s">
        <v>84</v>
      </c>
      <c r="AW170" s="226" t="s">
        <v>32</v>
      </c>
      <c r="AX170" s="226" t="s">
        <v>76</v>
      </c>
      <c r="AY170" s="228" t="s">
        <v>199</v>
      </c>
    </row>
    <row r="171" spans="2:51" s="209" customFormat="1" ht="12">
      <c r="B171" s="210"/>
      <c r="D171" s="211" t="s">
        <v>208</v>
      </c>
      <c r="E171" s="212" t="s">
        <v>1</v>
      </c>
      <c r="F171" s="213" t="s">
        <v>247</v>
      </c>
      <c r="H171" s="214">
        <v>4.2</v>
      </c>
      <c r="L171" s="210"/>
      <c r="M171" s="215"/>
      <c r="N171" s="216"/>
      <c r="O171" s="216"/>
      <c r="P171" s="216"/>
      <c r="Q171" s="216"/>
      <c r="R171" s="216"/>
      <c r="S171" s="216"/>
      <c r="T171" s="217"/>
      <c r="AT171" s="212" t="s">
        <v>208</v>
      </c>
      <c r="AU171" s="212" t="s">
        <v>86</v>
      </c>
      <c r="AV171" s="209" t="s">
        <v>86</v>
      </c>
      <c r="AW171" s="209" t="s">
        <v>32</v>
      </c>
      <c r="AX171" s="209" t="s">
        <v>76</v>
      </c>
      <c r="AY171" s="212" t="s">
        <v>199</v>
      </c>
    </row>
    <row r="172" spans="2:51" s="209" customFormat="1" ht="12">
      <c r="B172" s="210"/>
      <c r="D172" s="211" t="s">
        <v>208</v>
      </c>
      <c r="E172" s="212" t="s">
        <v>1</v>
      </c>
      <c r="F172" s="213" t="s">
        <v>248</v>
      </c>
      <c r="H172" s="214">
        <v>3.15</v>
      </c>
      <c r="L172" s="210"/>
      <c r="M172" s="215"/>
      <c r="N172" s="216"/>
      <c r="O172" s="216"/>
      <c r="P172" s="216"/>
      <c r="Q172" s="216"/>
      <c r="R172" s="216"/>
      <c r="S172" s="216"/>
      <c r="T172" s="217"/>
      <c r="AT172" s="212" t="s">
        <v>208</v>
      </c>
      <c r="AU172" s="212" t="s">
        <v>86</v>
      </c>
      <c r="AV172" s="209" t="s">
        <v>86</v>
      </c>
      <c r="AW172" s="209" t="s">
        <v>32</v>
      </c>
      <c r="AX172" s="209" t="s">
        <v>76</v>
      </c>
      <c r="AY172" s="212" t="s">
        <v>199</v>
      </c>
    </row>
    <row r="173" spans="2:51" s="218" customFormat="1" ht="12">
      <c r="B173" s="219"/>
      <c r="D173" s="211" t="s">
        <v>208</v>
      </c>
      <c r="E173" s="220" t="s">
        <v>1</v>
      </c>
      <c r="F173" s="221" t="s">
        <v>211</v>
      </c>
      <c r="H173" s="222">
        <v>7.35</v>
      </c>
      <c r="L173" s="219"/>
      <c r="M173" s="223"/>
      <c r="N173" s="224"/>
      <c r="O173" s="224"/>
      <c r="P173" s="224"/>
      <c r="Q173" s="224"/>
      <c r="R173" s="224"/>
      <c r="S173" s="224"/>
      <c r="T173" s="225"/>
      <c r="AT173" s="220" t="s">
        <v>208</v>
      </c>
      <c r="AU173" s="220" t="s">
        <v>86</v>
      </c>
      <c r="AV173" s="218" t="s">
        <v>206</v>
      </c>
      <c r="AW173" s="218" t="s">
        <v>32</v>
      </c>
      <c r="AX173" s="218" t="s">
        <v>84</v>
      </c>
      <c r="AY173" s="220" t="s">
        <v>199</v>
      </c>
    </row>
    <row r="174" spans="1:65" s="36" customFormat="1" ht="24.2" customHeight="1">
      <c r="A174" s="30"/>
      <c r="B174" s="31"/>
      <c r="C174" s="197" t="s">
        <v>249</v>
      </c>
      <c r="D174" s="197" t="s">
        <v>201</v>
      </c>
      <c r="E174" s="198" t="s">
        <v>250</v>
      </c>
      <c r="F174" s="199" t="s">
        <v>251</v>
      </c>
      <c r="G174" s="200" t="s">
        <v>252</v>
      </c>
      <c r="H174" s="201">
        <v>113.64</v>
      </c>
      <c r="I174" s="2"/>
      <c r="J174" s="202">
        <f>ROUND(I174*H174,2)</f>
        <v>0</v>
      </c>
      <c r="K174" s="199" t="s">
        <v>205</v>
      </c>
      <c r="L174" s="31"/>
      <c r="M174" s="203" t="s">
        <v>1</v>
      </c>
      <c r="N174" s="204" t="s">
        <v>41</v>
      </c>
      <c r="O174" s="78"/>
      <c r="P174" s="205">
        <f>O174*H174</f>
        <v>0</v>
      </c>
      <c r="Q174" s="205">
        <v>0.00013</v>
      </c>
      <c r="R174" s="205">
        <f>Q174*H174</f>
        <v>0.014773199999999998</v>
      </c>
      <c r="S174" s="205">
        <v>0</v>
      </c>
      <c r="T174" s="206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07" t="s">
        <v>206</v>
      </c>
      <c r="AT174" s="207" t="s">
        <v>201</v>
      </c>
      <c r="AU174" s="207" t="s">
        <v>86</v>
      </c>
      <c r="AY174" s="13" t="s">
        <v>199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3" t="s">
        <v>84</v>
      </c>
      <c r="BK174" s="208">
        <f>ROUND(I174*H174,2)</f>
        <v>0</v>
      </c>
      <c r="BL174" s="13" t="s">
        <v>206</v>
      </c>
      <c r="BM174" s="207" t="s">
        <v>253</v>
      </c>
    </row>
    <row r="175" spans="2:51" s="209" customFormat="1" ht="12">
      <c r="B175" s="210"/>
      <c r="D175" s="211" t="s">
        <v>208</v>
      </c>
      <c r="E175" s="212" t="s">
        <v>1</v>
      </c>
      <c r="F175" s="213" t="s">
        <v>254</v>
      </c>
      <c r="H175" s="214">
        <v>49.4</v>
      </c>
      <c r="L175" s="210"/>
      <c r="M175" s="215"/>
      <c r="N175" s="216"/>
      <c r="O175" s="216"/>
      <c r="P175" s="216"/>
      <c r="Q175" s="216"/>
      <c r="R175" s="216"/>
      <c r="S175" s="216"/>
      <c r="T175" s="217"/>
      <c r="AT175" s="212" t="s">
        <v>208</v>
      </c>
      <c r="AU175" s="212" t="s">
        <v>86</v>
      </c>
      <c r="AV175" s="209" t="s">
        <v>86</v>
      </c>
      <c r="AW175" s="209" t="s">
        <v>32</v>
      </c>
      <c r="AX175" s="209" t="s">
        <v>76</v>
      </c>
      <c r="AY175" s="212" t="s">
        <v>199</v>
      </c>
    </row>
    <row r="176" spans="2:51" s="209" customFormat="1" ht="12">
      <c r="B176" s="210"/>
      <c r="D176" s="211" t="s">
        <v>208</v>
      </c>
      <c r="E176" s="212" t="s">
        <v>1</v>
      </c>
      <c r="F176" s="213" t="s">
        <v>255</v>
      </c>
      <c r="H176" s="214">
        <v>56</v>
      </c>
      <c r="L176" s="210"/>
      <c r="M176" s="215"/>
      <c r="N176" s="216"/>
      <c r="O176" s="216"/>
      <c r="P176" s="216"/>
      <c r="Q176" s="216"/>
      <c r="R176" s="216"/>
      <c r="S176" s="216"/>
      <c r="T176" s="217"/>
      <c r="AT176" s="212" t="s">
        <v>208</v>
      </c>
      <c r="AU176" s="212" t="s">
        <v>86</v>
      </c>
      <c r="AV176" s="209" t="s">
        <v>86</v>
      </c>
      <c r="AW176" s="209" t="s">
        <v>32</v>
      </c>
      <c r="AX176" s="209" t="s">
        <v>76</v>
      </c>
      <c r="AY176" s="212" t="s">
        <v>199</v>
      </c>
    </row>
    <row r="177" spans="2:51" s="209" customFormat="1" ht="12">
      <c r="B177" s="210"/>
      <c r="D177" s="211" t="s">
        <v>208</v>
      </c>
      <c r="E177" s="212" t="s">
        <v>1</v>
      </c>
      <c r="F177" s="213" t="s">
        <v>256</v>
      </c>
      <c r="H177" s="214">
        <v>8.24</v>
      </c>
      <c r="L177" s="210"/>
      <c r="M177" s="215"/>
      <c r="N177" s="216"/>
      <c r="O177" s="216"/>
      <c r="P177" s="216"/>
      <c r="Q177" s="216"/>
      <c r="R177" s="216"/>
      <c r="S177" s="216"/>
      <c r="T177" s="217"/>
      <c r="AT177" s="212" t="s">
        <v>208</v>
      </c>
      <c r="AU177" s="212" t="s">
        <v>86</v>
      </c>
      <c r="AV177" s="209" t="s">
        <v>86</v>
      </c>
      <c r="AW177" s="209" t="s">
        <v>32</v>
      </c>
      <c r="AX177" s="209" t="s">
        <v>76</v>
      </c>
      <c r="AY177" s="212" t="s">
        <v>199</v>
      </c>
    </row>
    <row r="178" spans="2:51" s="218" customFormat="1" ht="12">
      <c r="B178" s="219"/>
      <c r="D178" s="211" t="s">
        <v>208</v>
      </c>
      <c r="E178" s="220" t="s">
        <v>1</v>
      </c>
      <c r="F178" s="221" t="s">
        <v>211</v>
      </c>
      <c r="H178" s="222">
        <v>113.64</v>
      </c>
      <c r="L178" s="219"/>
      <c r="M178" s="223"/>
      <c r="N178" s="224"/>
      <c r="O178" s="224"/>
      <c r="P178" s="224"/>
      <c r="Q178" s="224"/>
      <c r="R178" s="224"/>
      <c r="S178" s="224"/>
      <c r="T178" s="225"/>
      <c r="AT178" s="220" t="s">
        <v>208</v>
      </c>
      <c r="AU178" s="220" t="s">
        <v>86</v>
      </c>
      <c r="AV178" s="218" t="s">
        <v>206</v>
      </c>
      <c r="AW178" s="218" t="s">
        <v>32</v>
      </c>
      <c r="AX178" s="218" t="s">
        <v>84</v>
      </c>
      <c r="AY178" s="220" t="s">
        <v>199</v>
      </c>
    </row>
    <row r="179" spans="1:65" s="36" customFormat="1" ht="24.2" customHeight="1">
      <c r="A179" s="30"/>
      <c r="B179" s="31"/>
      <c r="C179" s="197" t="s">
        <v>257</v>
      </c>
      <c r="D179" s="197" t="s">
        <v>201</v>
      </c>
      <c r="E179" s="198" t="s">
        <v>258</v>
      </c>
      <c r="F179" s="199" t="s">
        <v>259</v>
      </c>
      <c r="G179" s="200" t="s">
        <v>245</v>
      </c>
      <c r="H179" s="201">
        <v>5.975</v>
      </c>
      <c r="I179" s="2"/>
      <c r="J179" s="202">
        <f>ROUND(I179*H179,2)</f>
        <v>0</v>
      </c>
      <c r="K179" s="199" t="s">
        <v>205</v>
      </c>
      <c r="L179" s="31"/>
      <c r="M179" s="203" t="s">
        <v>1</v>
      </c>
      <c r="N179" s="204" t="s">
        <v>41</v>
      </c>
      <c r="O179" s="78"/>
      <c r="P179" s="205">
        <f>O179*H179</f>
        <v>0</v>
      </c>
      <c r="Q179" s="205">
        <v>0.17818</v>
      </c>
      <c r="R179" s="205">
        <f>Q179*H179</f>
        <v>1.0646255</v>
      </c>
      <c r="S179" s="205">
        <v>0</v>
      </c>
      <c r="T179" s="206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207" t="s">
        <v>206</v>
      </c>
      <c r="AT179" s="207" t="s">
        <v>201</v>
      </c>
      <c r="AU179" s="207" t="s">
        <v>86</v>
      </c>
      <c r="AY179" s="13" t="s">
        <v>199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3" t="s">
        <v>84</v>
      </c>
      <c r="BK179" s="208">
        <f>ROUND(I179*H179,2)</f>
        <v>0</v>
      </c>
      <c r="BL179" s="13" t="s">
        <v>206</v>
      </c>
      <c r="BM179" s="207" t="s">
        <v>260</v>
      </c>
    </row>
    <row r="180" spans="2:51" s="226" customFormat="1" ht="12">
      <c r="B180" s="227"/>
      <c r="D180" s="211" t="s">
        <v>208</v>
      </c>
      <c r="E180" s="228" t="s">
        <v>1</v>
      </c>
      <c r="F180" s="229" t="s">
        <v>224</v>
      </c>
      <c r="H180" s="228" t="s">
        <v>1</v>
      </c>
      <c r="L180" s="227"/>
      <c r="M180" s="230"/>
      <c r="N180" s="231"/>
      <c r="O180" s="231"/>
      <c r="P180" s="231"/>
      <c r="Q180" s="231"/>
      <c r="R180" s="231"/>
      <c r="S180" s="231"/>
      <c r="T180" s="232"/>
      <c r="AT180" s="228" t="s">
        <v>208</v>
      </c>
      <c r="AU180" s="228" t="s">
        <v>86</v>
      </c>
      <c r="AV180" s="226" t="s">
        <v>84</v>
      </c>
      <c r="AW180" s="226" t="s">
        <v>32</v>
      </c>
      <c r="AX180" s="226" t="s">
        <v>76</v>
      </c>
      <c r="AY180" s="228" t="s">
        <v>199</v>
      </c>
    </row>
    <row r="181" spans="2:51" s="209" customFormat="1" ht="12">
      <c r="B181" s="210"/>
      <c r="D181" s="211" t="s">
        <v>208</v>
      </c>
      <c r="E181" s="212" t="s">
        <v>1</v>
      </c>
      <c r="F181" s="213" t="s">
        <v>261</v>
      </c>
      <c r="H181" s="214">
        <v>0.87</v>
      </c>
      <c r="L181" s="210"/>
      <c r="M181" s="215"/>
      <c r="N181" s="216"/>
      <c r="O181" s="216"/>
      <c r="P181" s="216"/>
      <c r="Q181" s="216"/>
      <c r="R181" s="216"/>
      <c r="S181" s="216"/>
      <c r="T181" s="217"/>
      <c r="AT181" s="212" t="s">
        <v>208</v>
      </c>
      <c r="AU181" s="212" t="s">
        <v>86</v>
      </c>
      <c r="AV181" s="209" t="s">
        <v>86</v>
      </c>
      <c r="AW181" s="209" t="s">
        <v>32</v>
      </c>
      <c r="AX181" s="209" t="s">
        <v>76</v>
      </c>
      <c r="AY181" s="212" t="s">
        <v>199</v>
      </c>
    </row>
    <row r="182" spans="2:51" s="226" customFormat="1" ht="12">
      <c r="B182" s="227"/>
      <c r="D182" s="211" t="s">
        <v>208</v>
      </c>
      <c r="E182" s="228" t="s">
        <v>1</v>
      </c>
      <c r="F182" s="229" t="s">
        <v>236</v>
      </c>
      <c r="H182" s="228" t="s">
        <v>1</v>
      </c>
      <c r="L182" s="227"/>
      <c r="M182" s="230"/>
      <c r="N182" s="231"/>
      <c r="O182" s="231"/>
      <c r="P182" s="231"/>
      <c r="Q182" s="231"/>
      <c r="R182" s="231"/>
      <c r="S182" s="231"/>
      <c r="T182" s="232"/>
      <c r="AT182" s="228" t="s">
        <v>208</v>
      </c>
      <c r="AU182" s="228" t="s">
        <v>86</v>
      </c>
      <c r="AV182" s="226" t="s">
        <v>84</v>
      </c>
      <c r="AW182" s="226" t="s">
        <v>32</v>
      </c>
      <c r="AX182" s="226" t="s">
        <v>76</v>
      </c>
      <c r="AY182" s="228" t="s">
        <v>199</v>
      </c>
    </row>
    <row r="183" spans="2:51" s="209" customFormat="1" ht="12">
      <c r="B183" s="210"/>
      <c r="D183" s="211" t="s">
        <v>208</v>
      </c>
      <c r="E183" s="212" t="s">
        <v>1</v>
      </c>
      <c r="F183" s="213" t="s">
        <v>262</v>
      </c>
      <c r="H183" s="214">
        <v>0.13</v>
      </c>
      <c r="L183" s="210"/>
      <c r="M183" s="215"/>
      <c r="N183" s="216"/>
      <c r="O183" s="216"/>
      <c r="P183" s="216"/>
      <c r="Q183" s="216"/>
      <c r="R183" s="216"/>
      <c r="S183" s="216"/>
      <c r="T183" s="217"/>
      <c r="AT183" s="212" t="s">
        <v>208</v>
      </c>
      <c r="AU183" s="212" t="s">
        <v>86</v>
      </c>
      <c r="AV183" s="209" t="s">
        <v>86</v>
      </c>
      <c r="AW183" s="209" t="s">
        <v>32</v>
      </c>
      <c r="AX183" s="209" t="s">
        <v>76</v>
      </c>
      <c r="AY183" s="212" t="s">
        <v>199</v>
      </c>
    </row>
    <row r="184" spans="2:51" s="226" customFormat="1" ht="12">
      <c r="B184" s="227"/>
      <c r="D184" s="211" t="s">
        <v>208</v>
      </c>
      <c r="E184" s="228" t="s">
        <v>1</v>
      </c>
      <c r="F184" s="229" t="s">
        <v>238</v>
      </c>
      <c r="H184" s="228" t="s">
        <v>1</v>
      </c>
      <c r="L184" s="227"/>
      <c r="M184" s="230"/>
      <c r="N184" s="231"/>
      <c r="O184" s="231"/>
      <c r="P184" s="231"/>
      <c r="Q184" s="231"/>
      <c r="R184" s="231"/>
      <c r="S184" s="231"/>
      <c r="T184" s="232"/>
      <c r="AT184" s="228" t="s">
        <v>208</v>
      </c>
      <c r="AU184" s="228" t="s">
        <v>86</v>
      </c>
      <c r="AV184" s="226" t="s">
        <v>84</v>
      </c>
      <c r="AW184" s="226" t="s">
        <v>32</v>
      </c>
      <c r="AX184" s="226" t="s">
        <v>76</v>
      </c>
      <c r="AY184" s="228" t="s">
        <v>199</v>
      </c>
    </row>
    <row r="185" spans="2:51" s="209" customFormat="1" ht="12">
      <c r="B185" s="210"/>
      <c r="D185" s="211" t="s">
        <v>208</v>
      </c>
      <c r="E185" s="212" t="s">
        <v>1</v>
      </c>
      <c r="F185" s="213" t="s">
        <v>263</v>
      </c>
      <c r="H185" s="214">
        <v>0.22</v>
      </c>
      <c r="L185" s="210"/>
      <c r="M185" s="215"/>
      <c r="N185" s="216"/>
      <c r="O185" s="216"/>
      <c r="P185" s="216"/>
      <c r="Q185" s="216"/>
      <c r="R185" s="216"/>
      <c r="S185" s="216"/>
      <c r="T185" s="217"/>
      <c r="AT185" s="212" t="s">
        <v>208</v>
      </c>
      <c r="AU185" s="212" t="s">
        <v>86</v>
      </c>
      <c r="AV185" s="209" t="s">
        <v>86</v>
      </c>
      <c r="AW185" s="209" t="s">
        <v>32</v>
      </c>
      <c r="AX185" s="209" t="s">
        <v>76</v>
      </c>
      <c r="AY185" s="212" t="s">
        <v>199</v>
      </c>
    </row>
    <row r="186" spans="2:51" s="209" customFormat="1" ht="12">
      <c r="B186" s="210"/>
      <c r="D186" s="211" t="s">
        <v>208</v>
      </c>
      <c r="E186" s="212" t="s">
        <v>1</v>
      </c>
      <c r="F186" s="213" t="s">
        <v>264</v>
      </c>
      <c r="H186" s="214">
        <v>0.18</v>
      </c>
      <c r="L186" s="210"/>
      <c r="M186" s="215"/>
      <c r="N186" s="216"/>
      <c r="O186" s="216"/>
      <c r="P186" s="216"/>
      <c r="Q186" s="216"/>
      <c r="R186" s="216"/>
      <c r="S186" s="216"/>
      <c r="T186" s="217"/>
      <c r="AT186" s="212" t="s">
        <v>208</v>
      </c>
      <c r="AU186" s="212" t="s">
        <v>86</v>
      </c>
      <c r="AV186" s="209" t="s">
        <v>86</v>
      </c>
      <c r="AW186" s="209" t="s">
        <v>32</v>
      </c>
      <c r="AX186" s="209" t="s">
        <v>76</v>
      </c>
      <c r="AY186" s="212" t="s">
        <v>199</v>
      </c>
    </row>
    <row r="187" spans="2:51" s="233" customFormat="1" ht="12">
      <c r="B187" s="234"/>
      <c r="D187" s="211" t="s">
        <v>208</v>
      </c>
      <c r="E187" s="235" t="s">
        <v>1</v>
      </c>
      <c r="F187" s="236" t="s">
        <v>240</v>
      </c>
      <c r="H187" s="237">
        <v>1.4</v>
      </c>
      <c r="L187" s="234"/>
      <c r="M187" s="238"/>
      <c r="N187" s="239"/>
      <c r="O187" s="239"/>
      <c r="P187" s="239"/>
      <c r="Q187" s="239"/>
      <c r="R187" s="239"/>
      <c r="S187" s="239"/>
      <c r="T187" s="240"/>
      <c r="AT187" s="235" t="s">
        <v>208</v>
      </c>
      <c r="AU187" s="235" t="s">
        <v>86</v>
      </c>
      <c r="AV187" s="233" t="s">
        <v>114</v>
      </c>
      <c r="AW187" s="233" t="s">
        <v>32</v>
      </c>
      <c r="AX187" s="233" t="s">
        <v>76</v>
      </c>
      <c r="AY187" s="235" t="s">
        <v>199</v>
      </c>
    </row>
    <row r="188" spans="2:51" s="226" customFormat="1" ht="12">
      <c r="B188" s="227"/>
      <c r="D188" s="211" t="s">
        <v>208</v>
      </c>
      <c r="E188" s="228" t="s">
        <v>1</v>
      </c>
      <c r="F188" s="229" t="s">
        <v>226</v>
      </c>
      <c r="H188" s="228" t="s">
        <v>1</v>
      </c>
      <c r="L188" s="227"/>
      <c r="M188" s="230"/>
      <c r="N188" s="231"/>
      <c r="O188" s="231"/>
      <c r="P188" s="231"/>
      <c r="Q188" s="231"/>
      <c r="R188" s="231"/>
      <c r="S188" s="231"/>
      <c r="T188" s="232"/>
      <c r="AT188" s="228" t="s">
        <v>208</v>
      </c>
      <c r="AU188" s="228" t="s">
        <v>86</v>
      </c>
      <c r="AV188" s="226" t="s">
        <v>84</v>
      </c>
      <c r="AW188" s="226" t="s">
        <v>32</v>
      </c>
      <c r="AX188" s="226" t="s">
        <v>76</v>
      </c>
      <c r="AY188" s="228" t="s">
        <v>199</v>
      </c>
    </row>
    <row r="189" spans="2:51" s="209" customFormat="1" ht="12">
      <c r="B189" s="210"/>
      <c r="D189" s="211" t="s">
        <v>208</v>
      </c>
      <c r="E189" s="212" t="s">
        <v>1</v>
      </c>
      <c r="F189" s="213" t="s">
        <v>265</v>
      </c>
      <c r="H189" s="214">
        <v>2.415</v>
      </c>
      <c r="L189" s="210"/>
      <c r="M189" s="215"/>
      <c r="N189" s="216"/>
      <c r="O189" s="216"/>
      <c r="P189" s="216"/>
      <c r="Q189" s="216"/>
      <c r="R189" s="216"/>
      <c r="S189" s="216"/>
      <c r="T189" s="217"/>
      <c r="AT189" s="212" t="s">
        <v>208</v>
      </c>
      <c r="AU189" s="212" t="s">
        <v>86</v>
      </c>
      <c r="AV189" s="209" t="s">
        <v>86</v>
      </c>
      <c r="AW189" s="209" t="s">
        <v>32</v>
      </c>
      <c r="AX189" s="209" t="s">
        <v>76</v>
      </c>
      <c r="AY189" s="212" t="s">
        <v>199</v>
      </c>
    </row>
    <row r="190" spans="2:51" s="209" customFormat="1" ht="12">
      <c r="B190" s="210"/>
      <c r="D190" s="211" t="s">
        <v>208</v>
      </c>
      <c r="E190" s="212" t="s">
        <v>1</v>
      </c>
      <c r="F190" s="213" t="s">
        <v>266</v>
      </c>
      <c r="H190" s="214">
        <v>2.16</v>
      </c>
      <c r="L190" s="210"/>
      <c r="M190" s="215"/>
      <c r="N190" s="216"/>
      <c r="O190" s="216"/>
      <c r="P190" s="216"/>
      <c r="Q190" s="216"/>
      <c r="R190" s="216"/>
      <c r="S190" s="216"/>
      <c r="T190" s="217"/>
      <c r="AT190" s="212" t="s">
        <v>208</v>
      </c>
      <c r="AU190" s="212" t="s">
        <v>86</v>
      </c>
      <c r="AV190" s="209" t="s">
        <v>86</v>
      </c>
      <c r="AW190" s="209" t="s">
        <v>32</v>
      </c>
      <c r="AX190" s="209" t="s">
        <v>76</v>
      </c>
      <c r="AY190" s="212" t="s">
        <v>199</v>
      </c>
    </row>
    <row r="191" spans="2:51" s="218" customFormat="1" ht="12">
      <c r="B191" s="219"/>
      <c r="D191" s="211" t="s">
        <v>208</v>
      </c>
      <c r="E191" s="220" t="s">
        <v>1</v>
      </c>
      <c r="F191" s="221" t="s">
        <v>211</v>
      </c>
      <c r="H191" s="222">
        <v>5.975</v>
      </c>
      <c r="L191" s="219"/>
      <c r="M191" s="223"/>
      <c r="N191" s="224"/>
      <c r="O191" s="224"/>
      <c r="P191" s="224"/>
      <c r="Q191" s="224"/>
      <c r="R191" s="224"/>
      <c r="S191" s="224"/>
      <c r="T191" s="225"/>
      <c r="AT191" s="220" t="s">
        <v>208</v>
      </c>
      <c r="AU191" s="220" t="s">
        <v>86</v>
      </c>
      <c r="AV191" s="218" t="s">
        <v>206</v>
      </c>
      <c r="AW191" s="218" t="s">
        <v>32</v>
      </c>
      <c r="AX191" s="218" t="s">
        <v>84</v>
      </c>
      <c r="AY191" s="220" t="s">
        <v>199</v>
      </c>
    </row>
    <row r="192" spans="1:65" s="36" customFormat="1" ht="16.5" customHeight="1">
      <c r="A192" s="30"/>
      <c r="B192" s="31"/>
      <c r="C192" s="197" t="s">
        <v>267</v>
      </c>
      <c r="D192" s="197" t="s">
        <v>201</v>
      </c>
      <c r="E192" s="198" t="s">
        <v>268</v>
      </c>
      <c r="F192" s="199" t="s">
        <v>269</v>
      </c>
      <c r="G192" s="200" t="s">
        <v>245</v>
      </c>
      <c r="H192" s="201">
        <v>2.8</v>
      </c>
      <c r="I192" s="2"/>
      <c r="J192" s="202">
        <f>ROUND(I192*H192,2)</f>
        <v>0</v>
      </c>
      <c r="K192" s="199" t="s">
        <v>205</v>
      </c>
      <c r="L192" s="31"/>
      <c r="M192" s="203" t="s">
        <v>1</v>
      </c>
      <c r="N192" s="204" t="s">
        <v>41</v>
      </c>
      <c r="O192" s="78"/>
      <c r="P192" s="205">
        <f>O192*H192</f>
        <v>0</v>
      </c>
      <c r="Q192" s="205">
        <v>0.08341</v>
      </c>
      <c r="R192" s="205">
        <f>Q192*H192</f>
        <v>0.23354799999999998</v>
      </c>
      <c r="S192" s="205">
        <v>0</v>
      </c>
      <c r="T192" s="206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207" t="s">
        <v>206</v>
      </c>
      <c r="AT192" s="207" t="s">
        <v>201</v>
      </c>
      <c r="AU192" s="207" t="s">
        <v>86</v>
      </c>
      <c r="AY192" s="13" t="s">
        <v>199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3" t="s">
        <v>84</v>
      </c>
      <c r="BK192" s="208">
        <f>ROUND(I192*H192,2)</f>
        <v>0</v>
      </c>
      <c r="BL192" s="13" t="s">
        <v>206</v>
      </c>
      <c r="BM192" s="207" t="s">
        <v>270</v>
      </c>
    </row>
    <row r="193" spans="2:51" s="226" customFormat="1" ht="12">
      <c r="B193" s="227"/>
      <c r="D193" s="211" t="s">
        <v>208</v>
      </c>
      <c r="E193" s="228" t="s">
        <v>1</v>
      </c>
      <c r="F193" s="229" t="s">
        <v>271</v>
      </c>
      <c r="H193" s="228" t="s">
        <v>1</v>
      </c>
      <c r="L193" s="227"/>
      <c r="M193" s="230"/>
      <c r="N193" s="231"/>
      <c r="O193" s="231"/>
      <c r="P193" s="231"/>
      <c r="Q193" s="231"/>
      <c r="R193" s="231"/>
      <c r="S193" s="231"/>
      <c r="T193" s="232"/>
      <c r="AT193" s="228" t="s">
        <v>208</v>
      </c>
      <c r="AU193" s="228" t="s">
        <v>86</v>
      </c>
      <c r="AV193" s="226" t="s">
        <v>84</v>
      </c>
      <c r="AW193" s="226" t="s">
        <v>32</v>
      </c>
      <c r="AX193" s="226" t="s">
        <v>76</v>
      </c>
      <c r="AY193" s="228" t="s">
        <v>199</v>
      </c>
    </row>
    <row r="194" spans="2:51" s="226" customFormat="1" ht="12">
      <c r="B194" s="227"/>
      <c r="D194" s="211" t="s">
        <v>208</v>
      </c>
      <c r="E194" s="228" t="s">
        <v>1</v>
      </c>
      <c r="F194" s="229" t="s">
        <v>224</v>
      </c>
      <c r="H194" s="228" t="s">
        <v>1</v>
      </c>
      <c r="L194" s="227"/>
      <c r="M194" s="230"/>
      <c r="N194" s="231"/>
      <c r="O194" s="231"/>
      <c r="P194" s="231"/>
      <c r="Q194" s="231"/>
      <c r="R194" s="231"/>
      <c r="S194" s="231"/>
      <c r="T194" s="232"/>
      <c r="AT194" s="228" t="s">
        <v>208</v>
      </c>
      <c r="AU194" s="228" t="s">
        <v>86</v>
      </c>
      <c r="AV194" s="226" t="s">
        <v>84</v>
      </c>
      <c r="AW194" s="226" t="s">
        <v>32</v>
      </c>
      <c r="AX194" s="226" t="s">
        <v>76</v>
      </c>
      <c r="AY194" s="228" t="s">
        <v>199</v>
      </c>
    </row>
    <row r="195" spans="2:51" s="209" customFormat="1" ht="12">
      <c r="B195" s="210"/>
      <c r="D195" s="211" t="s">
        <v>208</v>
      </c>
      <c r="E195" s="212" t="s">
        <v>1</v>
      </c>
      <c r="F195" s="213" t="s">
        <v>272</v>
      </c>
      <c r="H195" s="214">
        <v>2.8</v>
      </c>
      <c r="L195" s="210"/>
      <c r="M195" s="215"/>
      <c r="N195" s="216"/>
      <c r="O195" s="216"/>
      <c r="P195" s="216"/>
      <c r="Q195" s="216"/>
      <c r="R195" s="216"/>
      <c r="S195" s="216"/>
      <c r="T195" s="217"/>
      <c r="AT195" s="212" t="s">
        <v>208</v>
      </c>
      <c r="AU195" s="212" t="s">
        <v>86</v>
      </c>
      <c r="AV195" s="209" t="s">
        <v>86</v>
      </c>
      <c r="AW195" s="209" t="s">
        <v>32</v>
      </c>
      <c r="AX195" s="209" t="s">
        <v>84</v>
      </c>
      <c r="AY195" s="212" t="s">
        <v>199</v>
      </c>
    </row>
    <row r="196" spans="1:65" s="36" customFormat="1" ht="24.2" customHeight="1">
      <c r="A196" s="30"/>
      <c r="B196" s="31"/>
      <c r="C196" s="197" t="s">
        <v>273</v>
      </c>
      <c r="D196" s="197" t="s">
        <v>201</v>
      </c>
      <c r="E196" s="198" t="s">
        <v>274</v>
      </c>
      <c r="F196" s="199" t="s">
        <v>275</v>
      </c>
      <c r="G196" s="200" t="s">
        <v>245</v>
      </c>
      <c r="H196" s="201">
        <v>1.26</v>
      </c>
      <c r="I196" s="2"/>
      <c r="J196" s="202">
        <f>ROUND(I196*H196,2)</f>
        <v>0</v>
      </c>
      <c r="K196" s="199" t="s">
        <v>205</v>
      </c>
      <c r="L196" s="31"/>
      <c r="M196" s="203" t="s">
        <v>1</v>
      </c>
      <c r="N196" s="204" t="s">
        <v>41</v>
      </c>
      <c r="O196" s="78"/>
      <c r="P196" s="205">
        <f>O196*H196</f>
        <v>0</v>
      </c>
      <c r="Q196" s="205">
        <v>0.45432</v>
      </c>
      <c r="R196" s="205">
        <f>Q196*H196</f>
        <v>0.5724432</v>
      </c>
      <c r="S196" s="205">
        <v>0</v>
      </c>
      <c r="T196" s="206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207" t="s">
        <v>206</v>
      </c>
      <c r="AT196" s="207" t="s">
        <v>201</v>
      </c>
      <c r="AU196" s="207" t="s">
        <v>86</v>
      </c>
      <c r="AY196" s="13" t="s">
        <v>199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3" t="s">
        <v>84</v>
      </c>
      <c r="BK196" s="208">
        <f>ROUND(I196*H196,2)</f>
        <v>0</v>
      </c>
      <c r="BL196" s="13" t="s">
        <v>206</v>
      </c>
      <c r="BM196" s="207" t="s">
        <v>276</v>
      </c>
    </row>
    <row r="197" spans="2:51" s="226" customFormat="1" ht="12">
      <c r="B197" s="227"/>
      <c r="D197" s="211" t="s">
        <v>208</v>
      </c>
      <c r="E197" s="228" t="s">
        <v>1</v>
      </c>
      <c r="F197" s="229" t="s">
        <v>224</v>
      </c>
      <c r="H197" s="228" t="s">
        <v>1</v>
      </c>
      <c r="L197" s="227"/>
      <c r="M197" s="230"/>
      <c r="N197" s="231"/>
      <c r="O197" s="231"/>
      <c r="P197" s="231"/>
      <c r="Q197" s="231"/>
      <c r="R197" s="231"/>
      <c r="S197" s="231"/>
      <c r="T197" s="232"/>
      <c r="AT197" s="228" t="s">
        <v>208</v>
      </c>
      <c r="AU197" s="228" t="s">
        <v>86</v>
      </c>
      <c r="AV197" s="226" t="s">
        <v>84</v>
      </c>
      <c r="AW197" s="226" t="s">
        <v>32</v>
      </c>
      <c r="AX197" s="226" t="s">
        <v>76</v>
      </c>
      <c r="AY197" s="228" t="s">
        <v>199</v>
      </c>
    </row>
    <row r="198" spans="2:51" s="209" customFormat="1" ht="12">
      <c r="B198" s="210"/>
      <c r="D198" s="211" t="s">
        <v>208</v>
      </c>
      <c r="E198" s="212" t="s">
        <v>1</v>
      </c>
      <c r="F198" s="213" t="s">
        <v>277</v>
      </c>
      <c r="H198" s="214">
        <v>1.26</v>
      </c>
      <c r="L198" s="210"/>
      <c r="M198" s="215"/>
      <c r="N198" s="216"/>
      <c r="O198" s="216"/>
      <c r="P198" s="216"/>
      <c r="Q198" s="216"/>
      <c r="R198" s="216"/>
      <c r="S198" s="216"/>
      <c r="T198" s="217"/>
      <c r="AT198" s="212" t="s">
        <v>208</v>
      </c>
      <c r="AU198" s="212" t="s">
        <v>86</v>
      </c>
      <c r="AV198" s="209" t="s">
        <v>86</v>
      </c>
      <c r="AW198" s="209" t="s">
        <v>32</v>
      </c>
      <c r="AX198" s="209" t="s">
        <v>84</v>
      </c>
      <c r="AY198" s="212" t="s">
        <v>199</v>
      </c>
    </row>
    <row r="199" spans="2:63" s="184" customFormat="1" ht="22.9" customHeight="1">
      <c r="B199" s="185"/>
      <c r="D199" s="186" t="s">
        <v>75</v>
      </c>
      <c r="E199" s="195" t="s">
        <v>206</v>
      </c>
      <c r="F199" s="195" t="s">
        <v>278</v>
      </c>
      <c r="J199" s="196">
        <f>BK199</f>
        <v>0</v>
      </c>
      <c r="L199" s="185"/>
      <c r="M199" s="189"/>
      <c r="N199" s="190"/>
      <c r="O199" s="190"/>
      <c r="P199" s="191">
        <f>SUM(P200:P216)</f>
        <v>0</v>
      </c>
      <c r="Q199" s="190"/>
      <c r="R199" s="191">
        <f>SUM(R200:R216)</f>
        <v>1.7802888700000001</v>
      </c>
      <c r="S199" s="190"/>
      <c r="T199" s="192">
        <f>SUM(T200:T216)</f>
        <v>0</v>
      </c>
      <c r="AR199" s="186" t="s">
        <v>84</v>
      </c>
      <c r="AT199" s="193" t="s">
        <v>75</v>
      </c>
      <c r="AU199" s="193" t="s">
        <v>84</v>
      </c>
      <c r="AY199" s="186" t="s">
        <v>199</v>
      </c>
      <c r="BK199" s="194">
        <f>SUM(BK200:BK216)</f>
        <v>0</v>
      </c>
    </row>
    <row r="200" spans="1:65" s="36" customFormat="1" ht="16.5" customHeight="1">
      <c r="A200" s="30"/>
      <c r="B200" s="31"/>
      <c r="C200" s="197" t="s">
        <v>279</v>
      </c>
      <c r="D200" s="197" t="s">
        <v>201</v>
      </c>
      <c r="E200" s="198" t="s">
        <v>280</v>
      </c>
      <c r="F200" s="199" t="s">
        <v>281</v>
      </c>
      <c r="G200" s="200" t="s">
        <v>214</v>
      </c>
      <c r="H200" s="201">
        <v>0.167</v>
      </c>
      <c r="I200" s="2"/>
      <c r="J200" s="202">
        <f>ROUND(I200*H200,2)</f>
        <v>0</v>
      </c>
      <c r="K200" s="199" t="s">
        <v>205</v>
      </c>
      <c r="L200" s="31"/>
      <c r="M200" s="203" t="s">
        <v>1</v>
      </c>
      <c r="N200" s="204" t="s">
        <v>41</v>
      </c>
      <c r="O200" s="78"/>
      <c r="P200" s="205">
        <f>O200*H200</f>
        <v>0</v>
      </c>
      <c r="Q200" s="205">
        <v>2.40978</v>
      </c>
      <c r="R200" s="205">
        <f>Q200*H200</f>
        <v>0.40243326</v>
      </c>
      <c r="S200" s="205">
        <v>0</v>
      </c>
      <c r="T200" s="206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207" t="s">
        <v>206</v>
      </c>
      <c r="AT200" s="207" t="s">
        <v>201</v>
      </c>
      <c r="AU200" s="207" t="s">
        <v>86</v>
      </c>
      <c r="AY200" s="13" t="s">
        <v>199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3" t="s">
        <v>84</v>
      </c>
      <c r="BK200" s="208">
        <f>ROUND(I200*H200,2)</f>
        <v>0</v>
      </c>
      <c r="BL200" s="13" t="s">
        <v>206</v>
      </c>
      <c r="BM200" s="207" t="s">
        <v>282</v>
      </c>
    </row>
    <row r="201" spans="2:51" s="226" customFormat="1" ht="12">
      <c r="B201" s="227"/>
      <c r="D201" s="211" t="s">
        <v>208</v>
      </c>
      <c r="E201" s="228" t="s">
        <v>1</v>
      </c>
      <c r="F201" s="229" t="s">
        <v>283</v>
      </c>
      <c r="H201" s="228" t="s">
        <v>1</v>
      </c>
      <c r="L201" s="227"/>
      <c r="M201" s="230"/>
      <c r="N201" s="231"/>
      <c r="O201" s="231"/>
      <c r="P201" s="231"/>
      <c r="Q201" s="231"/>
      <c r="R201" s="231"/>
      <c r="S201" s="231"/>
      <c r="T201" s="232"/>
      <c r="AT201" s="228" t="s">
        <v>208</v>
      </c>
      <c r="AU201" s="228" t="s">
        <v>86</v>
      </c>
      <c r="AV201" s="226" t="s">
        <v>84</v>
      </c>
      <c r="AW201" s="226" t="s">
        <v>32</v>
      </c>
      <c r="AX201" s="226" t="s">
        <v>76</v>
      </c>
      <c r="AY201" s="228" t="s">
        <v>199</v>
      </c>
    </row>
    <row r="202" spans="2:51" s="226" customFormat="1" ht="12">
      <c r="B202" s="227"/>
      <c r="D202" s="211" t="s">
        <v>208</v>
      </c>
      <c r="E202" s="228" t="s">
        <v>1</v>
      </c>
      <c r="F202" s="229" t="s">
        <v>284</v>
      </c>
      <c r="H202" s="228" t="s">
        <v>1</v>
      </c>
      <c r="L202" s="227"/>
      <c r="M202" s="230"/>
      <c r="N202" s="231"/>
      <c r="O202" s="231"/>
      <c r="P202" s="231"/>
      <c r="Q202" s="231"/>
      <c r="R202" s="231"/>
      <c r="S202" s="231"/>
      <c r="T202" s="232"/>
      <c r="AT202" s="228" t="s">
        <v>208</v>
      </c>
      <c r="AU202" s="228" t="s">
        <v>86</v>
      </c>
      <c r="AV202" s="226" t="s">
        <v>84</v>
      </c>
      <c r="AW202" s="226" t="s">
        <v>32</v>
      </c>
      <c r="AX202" s="226" t="s">
        <v>76</v>
      </c>
      <c r="AY202" s="228" t="s">
        <v>199</v>
      </c>
    </row>
    <row r="203" spans="2:51" s="209" customFormat="1" ht="12">
      <c r="B203" s="210"/>
      <c r="D203" s="211" t="s">
        <v>208</v>
      </c>
      <c r="E203" s="212" t="s">
        <v>1</v>
      </c>
      <c r="F203" s="213" t="s">
        <v>285</v>
      </c>
      <c r="H203" s="214">
        <v>0.037</v>
      </c>
      <c r="L203" s="210"/>
      <c r="M203" s="215"/>
      <c r="N203" s="216"/>
      <c r="O203" s="216"/>
      <c r="P203" s="216"/>
      <c r="Q203" s="216"/>
      <c r="R203" s="216"/>
      <c r="S203" s="216"/>
      <c r="T203" s="217"/>
      <c r="AT203" s="212" t="s">
        <v>208</v>
      </c>
      <c r="AU203" s="212" t="s">
        <v>86</v>
      </c>
      <c r="AV203" s="209" t="s">
        <v>86</v>
      </c>
      <c r="AW203" s="209" t="s">
        <v>32</v>
      </c>
      <c r="AX203" s="209" t="s">
        <v>76</v>
      </c>
      <c r="AY203" s="212" t="s">
        <v>199</v>
      </c>
    </row>
    <row r="204" spans="2:51" s="209" customFormat="1" ht="12">
      <c r="B204" s="210"/>
      <c r="D204" s="211" t="s">
        <v>208</v>
      </c>
      <c r="E204" s="212" t="s">
        <v>1</v>
      </c>
      <c r="F204" s="213" t="s">
        <v>286</v>
      </c>
      <c r="H204" s="214">
        <v>0.13</v>
      </c>
      <c r="L204" s="210"/>
      <c r="M204" s="215"/>
      <c r="N204" s="216"/>
      <c r="O204" s="216"/>
      <c r="P204" s="216"/>
      <c r="Q204" s="216"/>
      <c r="R204" s="216"/>
      <c r="S204" s="216"/>
      <c r="T204" s="217"/>
      <c r="AT204" s="212" t="s">
        <v>208</v>
      </c>
      <c r="AU204" s="212" t="s">
        <v>86</v>
      </c>
      <c r="AV204" s="209" t="s">
        <v>86</v>
      </c>
      <c r="AW204" s="209" t="s">
        <v>32</v>
      </c>
      <c r="AX204" s="209" t="s">
        <v>76</v>
      </c>
      <c r="AY204" s="212" t="s">
        <v>199</v>
      </c>
    </row>
    <row r="205" spans="2:51" s="218" customFormat="1" ht="12">
      <c r="B205" s="219"/>
      <c r="D205" s="211" t="s">
        <v>208</v>
      </c>
      <c r="E205" s="220" t="s">
        <v>1</v>
      </c>
      <c r="F205" s="221" t="s">
        <v>211</v>
      </c>
      <c r="H205" s="222">
        <v>0.167</v>
      </c>
      <c r="L205" s="219"/>
      <c r="M205" s="223"/>
      <c r="N205" s="224"/>
      <c r="O205" s="224"/>
      <c r="P205" s="224"/>
      <c r="Q205" s="224"/>
      <c r="R205" s="224"/>
      <c r="S205" s="224"/>
      <c r="T205" s="225"/>
      <c r="AT205" s="220" t="s">
        <v>208</v>
      </c>
      <c r="AU205" s="220" t="s">
        <v>86</v>
      </c>
      <c r="AV205" s="218" t="s">
        <v>206</v>
      </c>
      <c r="AW205" s="218" t="s">
        <v>32</v>
      </c>
      <c r="AX205" s="218" t="s">
        <v>84</v>
      </c>
      <c r="AY205" s="220" t="s">
        <v>199</v>
      </c>
    </row>
    <row r="206" spans="1:65" s="36" customFormat="1" ht="24.2" customHeight="1">
      <c r="A206" s="30"/>
      <c r="B206" s="31"/>
      <c r="C206" s="197" t="s">
        <v>287</v>
      </c>
      <c r="D206" s="197" t="s">
        <v>201</v>
      </c>
      <c r="E206" s="198" t="s">
        <v>288</v>
      </c>
      <c r="F206" s="199" t="s">
        <v>289</v>
      </c>
      <c r="G206" s="200" t="s">
        <v>204</v>
      </c>
      <c r="H206" s="201">
        <v>12</v>
      </c>
      <c r="I206" s="2"/>
      <c r="J206" s="202">
        <f>ROUND(I206*H206,2)</f>
        <v>0</v>
      </c>
      <c r="K206" s="199" t="s">
        <v>205</v>
      </c>
      <c r="L206" s="31"/>
      <c r="M206" s="203" t="s">
        <v>1</v>
      </c>
      <c r="N206" s="204" t="s">
        <v>41</v>
      </c>
      <c r="O206" s="78"/>
      <c r="P206" s="205">
        <f>O206*H206</f>
        <v>0</v>
      </c>
      <c r="Q206" s="205">
        <v>0.059</v>
      </c>
      <c r="R206" s="205">
        <f>Q206*H206</f>
        <v>0.708</v>
      </c>
      <c r="S206" s="205">
        <v>0</v>
      </c>
      <c r="T206" s="206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207" t="s">
        <v>206</v>
      </c>
      <c r="AT206" s="207" t="s">
        <v>201</v>
      </c>
      <c r="AU206" s="207" t="s">
        <v>86</v>
      </c>
      <c r="AY206" s="13" t="s">
        <v>199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3" t="s">
        <v>84</v>
      </c>
      <c r="BK206" s="208">
        <f>ROUND(I206*H206,2)</f>
        <v>0</v>
      </c>
      <c r="BL206" s="13" t="s">
        <v>206</v>
      </c>
      <c r="BM206" s="207" t="s">
        <v>290</v>
      </c>
    </row>
    <row r="207" spans="1:65" s="36" customFormat="1" ht="37.9" customHeight="1">
      <c r="A207" s="30"/>
      <c r="B207" s="31"/>
      <c r="C207" s="197" t="s">
        <v>8</v>
      </c>
      <c r="D207" s="197" t="s">
        <v>201</v>
      </c>
      <c r="E207" s="198" t="s">
        <v>291</v>
      </c>
      <c r="F207" s="199" t="s">
        <v>292</v>
      </c>
      <c r="G207" s="200" t="s">
        <v>233</v>
      </c>
      <c r="H207" s="201">
        <v>0.076</v>
      </c>
      <c r="I207" s="2"/>
      <c r="J207" s="202">
        <f>ROUND(I207*H207,2)</f>
        <v>0</v>
      </c>
      <c r="K207" s="199" t="s">
        <v>205</v>
      </c>
      <c r="L207" s="31"/>
      <c r="M207" s="203" t="s">
        <v>1</v>
      </c>
      <c r="N207" s="204" t="s">
        <v>41</v>
      </c>
      <c r="O207" s="78"/>
      <c r="P207" s="205">
        <f>O207*H207</f>
        <v>0</v>
      </c>
      <c r="Q207" s="205">
        <v>0.01709</v>
      </c>
      <c r="R207" s="205">
        <f>Q207*H207</f>
        <v>0.00129884</v>
      </c>
      <c r="S207" s="205">
        <v>0</v>
      </c>
      <c r="T207" s="206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207" t="s">
        <v>206</v>
      </c>
      <c r="AT207" s="207" t="s">
        <v>201</v>
      </c>
      <c r="AU207" s="207" t="s">
        <v>86</v>
      </c>
      <c r="AY207" s="13" t="s">
        <v>199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3" t="s">
        <v>84</v>
      </c>
      <c r="BK207" s="208">
        <f>ROUND(I207*H207,2)</f>
        <v>0</v>
      </c>
      <c r="BL207" s="13" t="s">
        <v>206</v>
      </c>
      <c r="BM207" s="207" t="s">
        <v>293</v>
      </c>
    </row>
    <row r="208" spans="2:51" s="226" customFormat="1" ht="12">
      <c r="B208" s="227"/>
      <c r="D208" s="211" t="s">
        <v>208</v>
      </c>
      <c r="E208" s="228" t="s">
        <v>1</v>
      </c>
      <c r="F208" s="229" t="s">
        <v>294</v>
      </c>
      <c r="H208" s="228" t="s">
        <v>1</v>
      </c>
      <c r="L208" s="227"/>
      <c r="M208" s="230"/>
      <c r="N208" s="231"/>
      <c r="O208" s="231"/>
      <c r="P208" s="231"/>
      <c r="Q208" s="231"/>
      <c r="R208" s="231"/>
      <c r="S208" s="231"/>
      <c r="T208" s="232"/>
      <c r="AT208" s="228" t="s">
        <v>208</v>
      </c>
      <c r="AU208" s="228" t="s">
        <v>86</v>
      </c>
      <c r="AV208" s="226" t="s">
        <v>84</v>
      </c>
      <c r="AW208" s="226" t="s">
        <v>32</v>
      </c>
      <c r="AX208" s="226" t="s">
        <v>76</v>
      </c>
      <c r="AY208" s="228" t="s">
        <v>199</v>
      </c>
    </row>
    <row r="209" spans="2:51" s="209" customFormat="1" ht="12">
      <c r="B209" s="210"/>
      <c r="D209" s="211" t="s">
        <v>208</v>
      </c>
      <c r="E209" s="212" t="s">
        <v>1</v>
      </c>
      <c r="F209" s="213" t="s">
        <v>295</v>
      </c>
      <c r="H209" s="214">
        <v>0.076</v>
      </c>
      <c r="L209" s="210"/>
      <c r="M209" s="215"/>
      <c r="N209" s="216"/>
      <c r="O209" s="216"/>
      <c r="P209" s="216"/>
      <c r="Q209" s="216"/>
      <c r="R209" s="216"/>
      <c r="S209" s="216"/>
      <c r="T209" s="217"/>
      <c r="AT209" s="212" t="s">
        <v>208</v>
      </c>
      <c r="AU209" s="212" t="s">
        <v>86</v>
      </c>
      <c r="AV209" s="209" t="s">
        <v>86</v>
      </c>
      <c r="AW209" s="209" t="s">
        <v>32</v>
      </c>
      <c r="AX209" s="209" t="s">
        <v>84</v>
      </c>
      <c r="AY209" s="212" t="s">
        <v>199</v>
      </c>
    </row>
    <row r="210" spans="1:65" s="36" customFormat="1" ht="21.75" customHeight="1">
      <c r="A210" s="30"/>
      <c r="B210" s="31"/>
      <c r="C210" s="241" t="s">
        <v>296</v>
      </c>
      <c r="D210" s="241" t="s">
        <v>297</v>
      </c>
      <c r="E210" s="242" t="s">
        <v>298</v>
      </c>
      <c r="F210" s="243" t="s">
        <v>299</v>
      </c>
      <c r="G210" s="244" t="s">
        <v>233</v>
      </c>
      <c r="H210" s="245">
        <v>0.082</v>
      </c>
      <c r="I210" s="3"/>
      <c r="J210" s="246">
        <f>ROUND(I210*H210,2)</f>
        <v>0</v>
      </c>
      <c r="K210" s="243" t="s">
        <v>205</v>
      </c>
      <c r="L210" s="247"/>
      <c r="M210" s="248" t="s">
        <v>1</v>
      </c>
      <c r="N210" s="249" t="s">
        <v>41</v>
      </c>
      <c r="O210" s="78"/>
      <c r="P210" s="205">
        <f>O210*H210</f>
        <v>0</v>
      </c>
      <c r="Q210" s="205">
        <v>1</v>
      </c>
      <c r="R210" s="205">
        <f>Q210*H210</f>
        <v>0.082</v>
      </c>
      <c r="S210" s="205">
        <v>0</v>
      </c>
      <c r="T210" s="206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207" t="s">
        <v>267</v>
      </c>
      <c r="AT210" s="207" t="s">
        <v>297</v>
      </c>
      <c r="AU210" s="207" t="s">
        <v>86</v>
      </c>
      <c r="AY210" s="13" t="s">
        <v>199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3" t="s">
        <v>84</v>
      </c>
      <c r="BK210" s="208">
        <f>ROUND(I210*H210,2)</f>
        <v>0</v>
      </c>
      <c r="BL210" s="13" t="s">
        <v>206</v>
      </c>
      <c r="BM210" s="207" t="s">
        <v>300</v>
      </c>
    </row>
    <row r="211" spans="2:51" s="209" customFormat="1" ht="12">
      <c r="B211" s="210"/>
      <c r="D211" s="211" t="s">
        <v>208</v>
      </c>
      <c r="F211" s="213" t="s">
        <v>301</v>
      </c>
      <c r="H211" s="214">
        <v>0.082</v>
      </c>
      <c r="L211" s="210"/>
      <c r="M211" s="215"/>
      <c r="N211" s="216"/>
      <c r="O211" s="216"/>
      <c r="P211" s="216"/>
      <c r="Q211" s="216"/>
      <c r="R211" s="216"/>
      <c r="S211" s="216"/>
      <c r="T211" s="217"/>
      <c r="AT211" s="212" t="s">
        <v>208</v>
      </c>
      <c r="AU211" s="212" t="s">
        <v>86</v>
      </c>
      <c r="AV211" s="209" t="s">
        <v>86</v>
      </c>
      <c r="AW211" s="209" t="s">
        <v>3</v>
      </c>
      <c r="AX211" s="209" t="s">
        <v>84</v>
      </c>
      <c r="AY211" s="212" t="s">
        <v>199</v>
      </c>
    </row>
    <row r="212" spans="1:65" s="36" customFormat="1" ht="33" customHeight="1">
      <c r="A212" s="30"/>
      <c r="B212" s="31"/>
      <c r="C212" s="197" t="s">
        <v>302</v>
      </c>
      <c r="D212" s="197" t="s">
        <v>201</v>
      </c>
      <c r="E212" s="198" t="s">
        <v>303</v>
      </c>
      <c r="F212" s="199" t="s">
        <v>304</v>
      </c>
      <c r="G212" s="200" t="s">
        <v>233</v>
      </c>
      <c r="H212" s="201">
        <v>0.537</v>
      </c>
      <c r="I212" s="2"/>
      <c r="J212" s="202">
        <f>ROUND(I212*H212,2)</f>
        <v>0</v>
      </c>
      <c r="K212" s="199" t="s">
        <v>205</v>
      </c>
      <c r="L212" s="31"/>
      <c r="M212" s="203" t="s">
        <v>1</v>
      </c>
      <c r="N212" s="204" t="s">
        <v>41</v>
      </c>
      <c r="O212" s="78"/>
      <c r="P212" s="205">
        <f>O212*H212</f>
        <v>0</v>
      </c>
      <c r="Q212" s="205">
        <v>0.01221</v>
      </c>
      <c r="R212" s="205">
        <f>Q212*H212</f>
        <v>0.006556770000000001</v>
      </c>
      <c r="S212" s="205">
        <v>0</v>
      </c>
      <c r="T212" s="206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207" t="s">
        <v>206</v>
      </c>
      <c r="AT212" s="207" t="s">
        <v>201</v>
      </c>
      <c r="AU212" s="207" t="s">
        <v>86</v>
      </c>
      <c r="AY212" s="13" t="s">
        <v>199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3" t="s">
        <v>84</v>
      </c>
      <c r="BK212" s="208">
        <f>ROUND(I212*H212,2)</f>
        <v>0</v>
      </c>
      <c r="BL212" s="13" t="s">
        <v>206</v>
      </c>
      <c r="BM212" s="207" t="s">
        <v>305</v>
      </c>
    </row>
    <row r="213" spans="2:51" s="226" customFormat="1" ht="12">
      <c r="B213" s="227"/>
      <c r="D213" s="211" t="s">
        <v>208</v>
      </c>
      <c r="E213" s="228" t="s">
        <v>1</v>
      </c>
      <c r="F213" s="229" t="s">
        <v>294</v>
      </c>
      <c r="H213" s="228" t="s">
        <v>1</v>
      </c>
      <c r="L213" s="227"/>
      <c r="M213" s="230"/>
      <c r="N213" s="231"/>
      <c r="O213" s="231"/>
      <c r="P213" s="231"/>
      <c r="Q213" s="231"/>
      <c r="R213" s="231"/>
      <c r="S213" s="231"/>
      <c r="T213" s="232"/>
      <c r="AT213" s="228" t="s">
        <v>208</v>
      </c>
      <c r="AU213" s="228" t="s">
        <v>86</v>
      </c>
      <c r="AV213" s="226" t="s">
        <v>84</v>
      </c>
      <c r="AW213" s="226" t="s">
        <v>32</v>
      </c>
      <c r="AX213" s="226" t="s">
        <v>76</v>
      </c>
      <c r="AY213" s="228" t="s">
        <v>199</v>
      </c>
    </row>
    <row r="214" spans="2:51" s="209" customFormat="1" ht="12">
      <c r="B214" s="210"/>
      <c r="D214" s="211" t="s">
        <v>208</v>
      </c>
      <c r="E214" s="212" t="s">
        <v>1</v>
      </c>
      <c r="F214" s="213" t="s">
        <v>306</v>
      </c>
      <c r="H214" s="214">
        <v>0.537</v>
      </c>
      <c r="L214" s="210"/>
      <c r="M214" s="215"/>
      <c r="N214" s="216"/>
      <c r="O214" s="216"/>
      <c r="P214" s="216"/>
      <c r="Q214" s="216"/>
      <c r="R214" s="216"/>
      <c r="S214" s="216"/>
      <c r="T214" s="217"/>
      <c r="AT214" s="212" t="s">
        <v>208</v>
      </c>
      <c r="AU214" s="212" t="s">
        <v>86</v>
      </c>
      <c r="AV214" s="209" t="s">
        <v>86</v>
      </c>
      <c r="AW214" s="209" t="s">
        <v>32</v>
      </c>
      <c r="AX214" s="209" t="s">
        <v>84</v>
      </c>
      <c r="AY214" s="212" t="s">
        <v>199</v>
      </c>
    </row>
    <row r="215" spans="1:65" s="36" customFormat="1" ht="21.75" customHeight="1">
      <c r="A215" s="30"/>
      <c r="B215" s="31"/>
      <c r="C215" s="241" t="s">
        <v>307</v>
      </c>
      <c r="D215" s="241" t="s">
        <v>297</v>
      </c>
      <c r="E215" s="242" t="s">
        <v>308</v>
      </c>
      <c r="F215" s="243" t="s">
        <v>309</v>
      </c>
      <c r="G215" s="244" t="s">
        <v>233</v>
      </c>
      <c r="H215" s="245">
        <v>0.58</v>
      </c>
      <c r="I215" s="3"/>
      <c r="J215" s="246">
        <f>ROUND(I215*H215,2)</f>
        <v>0</v>
      </c>
      <c r="K215" s="243" t="s">
        <v>205</v>
      </c>
      <c r="L215" s="247"/>
      <c r="M215" s="248" t="s">
        <v>1</v>
      </c>
      <c r="N215" s="249" t="s">
        <v>41</v>
      </c>
      <c r="O215" s="78"/>
      <c r="P215" s="205">
        <f>O215*H215</f>
        <v>0</v>
      </c>
      <c r="Q215" s="205">
        <v>1</v>
      </c>
      <c r="R215" s="205">
        <f>Q215*H215</f>
        <v>0.58</v>
      </c>
      <c r="S215" s="205">
        <v>0</v>
      </c>
      <c r="T215" s="206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207" t="s">
        <v>267</v>
      </c>
      <c r="AT215" s="207" t="s">
        <v>297</v>
      </c>
      <c r="AU215" s="207" t="s">
        <v>86</v>
      </c>
      <c r="AY215" s="13" t="s">
        <v>199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3" t="s">
        <v>84</v>
      </c>
      <c r="BK215" s="208">
        <f>ROUND(I215*H215,2)</f>
        <v>0</v>
      </c>
      <c r="BL215" s="13" t="s">
        <v>206</v>
      </c>
      <c r="BM215" s="207" t="s">
        <v>310</v>
      </c>
    </row>
    <row r="216" spans="2:51" s="209" customFormat="1" ht="12">
      <c r="B216" s="210"/>
      <c r="D216" s="211" t="s">
        <v>208</v>
      </c>
      <c r="F216" s="213" t="s">
        <v>311</v>
      </c>
      <c r="H216" s="214">
        <v>0.58</v>
      </c>
      <c r="L216" s="210"/>
      <c r="M216" s="215"/>
      <c r="N216" s="216"/>
      <c r="O216" s="216"/>
      <c r="P216" s="216"/>
      <c r="Q216" s="216"/>
      <c r="R216" s="216"/>
      <c r="S216" s="216"/>
      <c r="T216" s="217"/>
      <c r="AT216" s="212" t="s">
        <v>208</v>
      </c>
      <c r="AU216" s="212" t="s">
        <v>86</v>
      </c>
      <c r="AV216" s="209" t="s">
        <v>86</v>
      </c>
      <c r="AW216" s="209" t="s">
        <v>3</v>
      </c>
      <c r="AX216" s="209" t="s">
        <v>84</v>
      </c>
      <c r="AY216" s="212" t="s">
        <v>199</v>
      </c>
    </row>
    <row r="217" spans="2:63" s="184" customFormat="1" ht="22.9" customHeight="1">
      <c r="B217" s="185"/>
      <c r="D217" s="186" t="s">
        <v>75</v>
      </c>
      <c r="E217" s="195" t="s">
        <v>249</v>
      </c>
      <c r="F217" s="195" t="s">
        <v>312</v>
      </c>
      <c r="J217" s="196">
        <f>BK217</f>
        <v>0</v>
      </c>
      <c r="L217" s="185"/>
      <c r="M217" s="189"/>
      <c r="N217" s="190"/>
      <c r="O217" s="190"/>
      <c r="P217" s="191">
        <f>SUM(P218:P302)</f>
        <v>0</v>
      </c>
      <c r="Q217" s="190"/>
      <c r="R217" s="191">
        <f>SUM(R218:R302)</f>
        <v>49.660982950000005</v>
      </c>
      <c r="S217" s="190"/>
      <c r="T217" s="192">
        <f>SUM(T218:T302)</f>
        <v>0.4624</v>
      </c>
      <c r="AR217" s="186" t="s">
        <v>84</v>
      </c>
      <c r="AT217" s="193" t="s">
        <v>75</v>
      </c>
      <c r="AU217" s="193" t="s">
        <v>84</v>
      </c>
      <c r="AY217" s="186" t="s">
        <v>199</v>
      </c>
      <c r="BK217" s="194">
        <f>SUM(BK218:BK302)</f>
        <v>0</v>
      </c>
    </row>
    <row r="218" spans="1:65" s="36" customFormat="1" ht="16.5" customHeight="1">
      <c r="A218" s="30"/>
      <c r="B218" s="31"/>
      <c r="C218" s="197" t="s">
        <v>313</v>
      </c>
      <c r="D218" s="197" t="s">
        <v>201</v>
      </c>
      <c r="E218" s="198" t="s">
        <v>314</v>
      </c>
      <c r="F218" s="199" t="s">
        <v>315</v>
      </c>
      <c r="G218" s="200" t="s">
        <v>245</v>
      </c>
      <c r="H218" s="201">
        <v>1148.801</v>
      </c>
      <c r="I218" s="2"/>
      <c r="J218" s="202">
        <f>ROUND(I218*H218,2)</f>
        <v>0</v>
      </c>
      <c r="K218" s="199" t="s">
        <v>205</v>
      </c>
      <c r="L218" s="31"/>
      <c r="M218" s="203" t="s">
        <v>1</v>
      </c>
      <c r="N218" s="204" t="s">
        <v>41</v>
      </c>
      <c r="O218" s="78"/>
      <c r="P218" s="205">
        <f>O218*H218</f>
        <v>0</v>
      </c>
      <c r="Q218" s="205">
        <v>0.0065</v>
      </c>
      <c r="R218" s="205">
        <f>Q218*H218</f>
        <v>7.4672065</v>
      </c>
      <c r="S218" s="205">
        <v>0</v>
      </c>
      <c r="T218" s="206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207" t="s">
        <v>206</v>
      </c>
      <c r="AT218" s="207" t="s">
        <v>201</v>
      </c>
      <c r="AU218" s="207" t="s">
        <v>86</v>
      </c>
      <c r="AY218" s="13" t="s">
        <v>199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3" t="s">
        <v>84</v>
      </c>
      <c r="BK218" s="208">
        <f>ROUND(I218*H218,2)</f>
        <v>0</v>
      </c>
      <c r="BL218" s="13" t="s">
        <v>206</v>
      </c>
      <c r="BM218" s="207" t="s">
        <v>316</v>
      </c>
    </row>
    <row r="219" spans="1:65" s="36" customFormat="1" ht="24.2" customHeight="1">
      <c r="A219" s="30"/>
      <c r="B219" s="31"/>
      <c r="C219" s="197" t="s">
        <v>317</v>
      </c>
      <c r="D219" s="197" t="s">
        <v>201</v>
      </c>
      <c r="E219" s="198" t="s">
        <v>318</v>
      </c>
      <c r="F219" s="199" t="s">
        <v>319</v>
      </c>
      <c r="G219" s="200" t="s">
        <v>245</v>
      </c>
      <c r="H219" s="201">
        <v>183.793</v>
      </c>
      <c r="I219" s="2"/>
      <c r="J219" s="202">
        <f>ROUND(I219*H219,2)</f>
        <v>0</v>
      </c>
      <c r="K219" s="199" t="s">
        <v>205</v>
      </c>
      <c r="L219" s="31"/>
      <c r="M219" s="203" t="s">
        <v>1</v>
      </c>
      <c r="N219" s="204" t="s">
        <v>41</v>
      </c>
      <c r="O219" s="78"/>
      <c r="P219" s="205">
        <f>O219*H219</f>
        <v>0</v>
      </c>
      <c r="Q219" s="205">
        <v>0.00735</v>
      </c>
      <c r="R219" s="205">
        <f>Q219*H219</f>
        <v>1.35087855</v>
      </c>
      <c r="S219" s="205">
        <v>0</v>
      </c>
      <c r="T219" s="206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207" t="s">
        <v>206</v>
      </c>
      <c r="AT219" s="207" t="s">
        <v>201</v>
      </c>
      <c r="AU219" s="207" t="s">
        <v>86</v>
      </c>
      <c r="AY219" s="13" t="s">
        <v>199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3" t="s">
        <v>84</v>
      </c>
      <c r="BK219" s="208">
        <f>ROUND(I219*H219,2)</f>
        <v>0</v>
      </c>
      <c r="BL219" s="13" t="s">
        <v>206</v>
      </c>
      <c r="BM219" s="207" t="s">
        <v>320</v>
      </c>
    </row>
    <row r="220" spans="2:51" s="209" customFormat="1" ht="12">
      <c r="B220" s="210"/>
      <c r="D220" s="211" t="s">
        <v>208</v>
      </c>
      <c r="E220" s="212" t="s">
        <v>1</v>
      </c>
      <c r="F220" s="213" t="s">
        <v>156</v>
      </c>
      <c r="H220" s="214">
        <v>183.793</v>
      </c>
      <c r="L220" s="210"/>
      <c r="M220" s="215"/>
      <c r="N220" s="216"/>
      <c r="O220" s="216"/>
      <c r="P220" s="216"/>
      <c r="Q220" s="216"/>
      <c r="R220" s="216"/>
      <c r="S220" s="216"/>
      <c r="T220" s="217"/>
      <c r="AT220" s="212" t="s">
        <v>208</v>
      </c>
      <c r="AU220" s="212" t="s">
        <v>86</v>
      </c>
      <c r="AV220" s="209" t="s">
        <v>86</v>
      </c>
      <c r="AW220" s="209" t="s">
        <v>32</v>
      </c>
      <c r="AX220" s="209" t="s">
        <v>84</v>
      </c>
      <c r="AY220" s="212" t="s">
        <v>199</v>
      </c>
    </row>
    <row r="221" spans="1:65" s="36" customFormat="1" ht="24.2" customHeight="1">
      <c r="A221" s="30"/>
      <c r="B221" s="31"/>
      <c r="C221" s="197" t="s">
        <v>321</v>
      </c>
      <c r="D221" s="197" t="s">
        <v>201</v>
      </c>
      <c r="E221" s="198" t="s">
        <v>322</v>
      </c>
      <c r="F221" s="199" t="s">
        <v>323</v>
      </c>
      <c r="G221" s="200" t="s">
        <v>245</v>
      </c>
      <c r="H221" s="201">
        <v>1148.801</v>
      </c>
      <c r="I221" s="2"/>
      <c r="J221" s="202">
        <f>ROUND(I221*H221,2)</f>
        <v>0</v>
      </c>
      <c r="K221" s="199" t="s">
        <v>205</v>
      </c>
      <c r="L221" s="31"/>
      <c r="M221" s="203" t="s">
        <v>1</v>
      </c>
      <c r="N221" s="204" t="s">
        <v>41</v>
      </c>
      <c r="O221" s="78"/>
      <c r="P221" s="205">
        <f>O221*H221</f>
        <v>0</v>
      </c>
      <c r="Q221" s="205">
        <v>0.01838</v>
      </c>
      <c r="R221" s="205">
        <f>Q221*H221</f>
        <v>21.114962379999998</v>
      </c>
      <c r="S221" s="205">
        <v>0</v>
      </c>
      <c r="T221" s="206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207" t="s">
        <v>206</v>
      </c>
      <c r="AT221" s="207" t="s">
        <v>201</v>
      </c>
      <c r="AU221" s="207" t="s">
        <v>86</v>
      </c>
      <c r="AY221" s="13" t="s">
        <v>199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3" t="s">
        <v>84</v>
      </c>
      <c r="BK221" s="208">
        <f>ROUND(I221*H221,2)</f>
        <v>0</v>
      </c>
      <c r="BL221" s="13" t="s">
        <v>206</v>
      </c>
      <c r="BM221" s="207" t="s">
        <v>324</v>
      </c>
    </row>
    <row r="222" spans="2:51" s="226" customFormat="1" ht="12">
      <c r="B222" s="227"/>
      <c r="D222" s="211" t="s">
        <v>208</v>
      </c>
      <c r="E222" s="228" t="s">
        <v>1</v>
      </c>
      <c r="F222" s="229" t="s">
        <v>224</v>
      </c>
      <c r="H222" s="228" t="s">
        <v>1</v>
      </c>
      <c r="L222" s="227"/>
      <c r="M222" s="230"/>
      <c r="N222" s="231"/>
      <c r="O222" s="231"/>
      <c r="P222" s="231"/>
      <c r="Q222" s="231"/>
      <c r="R222" s="231"/>
      <c r="S222" s="231"/>
      <c r="T222" s="232"/>
      <c r="AT222" s="228" t="s">
        <v>208</v>
      </c>
      <c r="AU222" s="228" t="s">
        <v>86</v>
      </c>
      <c r="AV222" s="226" t="s">
        <v>84</v>
      </c>
      <c r="AW222" s="226" t="s">
        <v>32</v>
      </c>
      <c r="AX222" s="226" t="s">
        <v>76</v>
      </c>
      <c r="AY222" s="228" t="s">
        <v>199</v>
      </c>
    </row>
    <row r="223" spans="2:51" s="226" customFormat="1" ht="12">
      <c r="B223" s="227"/>
      <c r="D223" s="211" t="s">
        <v>208</v>
      </c>
      <c r="E223" s="228" t="s">
        <v>1</v>
      </c>
      <c r="F223" s="229" t="s">
        <v>325</v>
      </c>
      <c r="H223" s="228" t="s">
        <v>1</v>
      </c>
      <c r="L223" s="227"/>
      <c r="M223" s="230"/>
      <c r="N223" s="231"/>
      <c r="O223" s="231"/>
      <c r="P223" s="231"/>
      <c r="Q223" s="231"/>
      <c r="R223" s="231"/>
      <c r="S223" s="231"/>
      <c r="T223" s="232"/>
      <c r="AT223" s="228" t="s">
        <v>208</v>
      </c>
      <c r="AU223" s="228" t="s">
        <v>86</v>
      </c>
      <c r="AV223" s="226" t="s">
        <v>84</v>
      </c>
      <c r="AW223" s="226" t="s">
        <v>32</v>
      </c>
      <c r="AX223" s="226" t="s">
        <v>76</v>
      </c>
      <c r="AY223" s="228" t="s">
        <v>199</v>
      </c>
    </row>
    <row r="224" spans="2:51" s="209" customFormat="1" ht="12">
      <c r="B224" s="210"/>
      <c r="D224" s="211" t="s">
        <v>208</v>
      </c>
      <c r="E224" s="212" t="s">
        <v>1</v>
      </c>
      <c r="F224" s="213" t="s">
        <v>326</v>
      </c>
      <c r="H224" s="214">
        <v>286.464</v>
      </c>
      <c r="L224" s="210"/>
      <c r="M224" s="215"/>
      <c r="N224" s="216"/>
      <c r="O224" s="216"/>
      <c r="P224" s="216"/>
      <c r="Q224" s="216"/>
      <c r="R224" s="216"/>
      <c r="S224" s="216"/>
      <c r="T224" s="217"/>
      <c r="AT224" s="212" t="s">
        <v>208</v>
      </c>
      <c r="AU224" s="212" t="s">
        <v>86</v>
      </c>
      <c r="AV224" s="209" t="s">
        <v>86</v>
      </c>
      <c r="AW224" s="209" t="s">
        <v>32</v>
      </c>
      <c r="AX224" s="209" t="s">
        <v>76</v>
      </c>
      <c r="AY224" s="212" t="s">
        <v>199</v>
      </c>
    </row>
    <row r="225" spans="2:51" s="209" customFormat="1" ht="12">
      <c r="B225" s="210"/>
      <c r="D225" s="211" t="s">
        <v>208</v>
      </c>
      <c r="E225" s="212" t="s">
        <v>1</v>
      </c>
      <c r="F225" s="213" t="s">
        <v>327</v>
      </c>
      <c r="H225" s="214">
        <v>-1.89</v>
      </c>
      <c r="L225" s="210"/>
      <c r="M225" s="215"/>
      <c r="N225" s="216"/>
      <c r="O225" s="216"/>
      <c r="P225" s="216"/>
      <c r="Q225" s="216"/>
      <c r="R225" s="216"/>
      <c r="S225" s="216"/>
      <c r="T225" s="217"/>
      <c r="AT225" s="212" t="s">
        <v>208</v>
      </c>
      <c r="AU225" s="212" t="s">
        <v>86</v>
      </c>
      <c r="AV225" s="209" t="s">
        <v>86</v>
      </c>
      <c r="AW225" s="209" t="s">
        <v>32</v>
      </c>
      <c r="AX225" s="209" t="s">
        <v>76</v>
      </c>
      <c r="AY225" s="212" t="s">
        <v>199</v>
      </c>
    </row>
    <row r="226" spans="2:51" s="209" customFormat="1" ht="12">
      <c r="B226" s="210"/>
      <c r="D226" s="211" t="s">
        <v>208</v>
      </c>
      <c r="E226" s="212" t="s">
        <v>1</v>
      </c>
      <c r="F226" s="213" t="s">
        <v>328</v>
      </c>
      <c r="H226" s="214">
        <v>-6.3</v>
      </c>
      <c r="L226" s="210"/>
      <c r="M226" s="215"/>
      <c r="N226" s="216"/>
      <c r="O226" s="216"/>
      <c r="P226" s="216"/>
      <c r="Q226" s="216"/>
      <c r="R226" s="216"/>
      <c r="S226" s="216"/>
      <c r="T226" s="217"/>
      <c r="AT226" s="212" t="s">
        <v>208</v>
      </c>
      <c r="AU226" s="212" t="s">
        <v>86</v>
      </c>
      <c r="AV226" s="209" t="s">
        <v>86</v>
      </c>
      <c r="AW226" s="209" t="s">
        <v>32</v>
      </c>
      <c r="AX226" s="209" t="s">
        <v>76</v>
      </c>
      <c r="AY226" s="212" t="s">
        <v>199</v>
      </c>
    </row>
    <row r="227" spans="2:51" s="209" customFormat="1" ht="12">
      <c r="B227" s="210"/>
      <c r="D227" s="211" t="s">
        <v>208</v>
      </c>
      <c r="E227" s="212" t="s">
        <v>1</v>
      </c>
      <c r="F227" s="213" t="s">
        <v>329</v>
      </c>
      <c r="H227" s="214">
        <v>-20.16</v>
      </c>
      <c r="L227" s="210"/>
      <c r="M227" s="215"/>
      <c r="N227" s="216"/>
      <c r="O227" s="216"/>
      <c r="P227" s="216"/>
      <c r="Q227" s="216"/>
      <c r="R227" s="216"/>
      <c r="S227" s="216"/>
      <c r="T227" s="217"/>
      <c r="AT227" s="212" t="s">
        <v>208</v>
      </c>
      <c r="AU227" s="212" t="s">
        <v>86</v>
      </c>
      <c r="AV227" s="209" t="s">
        <v>86</v>
      </c>
      <c r="AW227" s="209" t="s">
        <v>32</v>
      </c>
      <c r="AX227" s="209" t="s">
        <v>76</v>
      </c>
      <c r="AY227" s="212" t="s">
        <v>199</v>
      </c>
    </row>
    <row r="228" spans="2:51" s="209" customFormat="1" ht="12">
      <c r="B228" s="210"/>
      <c r="D228" s="211" t="s">
        <v>208</v>
      </c>
      <c r="E228" s="212" t="s">
        <v>1</v>
      </c>
      <c r="F228" s="213" t="s">
        <v>330</v>
      </c>
      <c r="H228" s="214">
        <v>-1.68</v>
      </c>
      <c r="L228" s="210"/>
      <c r="M228" s="215"/>
      <c r="N228" s="216"/>
      <c r="O228" s="216"/>
      <c r="P228" s="216"/>
      <c r="Q228" s="216"/>
      <c r="R228" s="216"/>
      <c r="S228" s="216"/>
      <c r="T228" s="217"/>
      <c r="AT228" s="212" t="s">
        <v>208</v>
      </c>
      <c r="AU228" s="212" t="s">
        <v>86</v>
      </c>
      <c r="AV228" s="209" t="s">
        <v>86</v>
      </c>
      <c r="AW228" s="209" t="s">
        <v>32</v>
      </c>
      <c r="AX228" s="209" t="s">
        <v>76</v>
      </c>
      <c r="AY228" s="212" t="s">
        <v>199</v>
      </c>
    </row>
    <row r="229" spans="2:51" s="209" customFormat="1" ht="12">
      <c r="B229" s="210"/>
      <c r="D229" s="211" t="s">
        <v>208</v>
      </c>
      <c r="E229" s="212" t="s">
        <v>1</v>
      </c>
      <c r="F229" s="213" t="s">
        <v>331</v>
      </c>
      <c r="H229" s="214">
        <v>-5.04</v>
      </c>
      <c r="L229" s="210"/>
      <c r="M229" s="215"/>
      <c r="N229" s="216"/>
      <c r="O229" s="216"/>
      <c r="P229" s="216"/>
      <c r="Q229" s="216"/>
      <c r="R229" s="216"/>
      <c r="S229" s="216"/>
      <c r="T229" s="217"/>
      <c r="AT229" s="212" t="s">
        <v>208</v>
      </c>
      <c r="AU229" s="212" t="s">
        <v>86</v>
      </c>
      <c r="AV229" s="209" t="s">
        <v>86</v>
      </c>
      <c r="AW229" s="209" t="s">
        <v>32</v>
      </c>
      <c r="AX229" s="209" t="s">
        <v>76</v>
      </c>
      <c r="AY229" s="212" t="s">
        <v>199</v>
      </c>
    </row>
    <row r="230" spans="2:51" s="209" customFormat="1" ht="12">
      <c r="B230" s="210"/>
      <c r="D230" s="211" t="s">
        <v>208</v>
      </c>
      <c r="E230" s="212" t="s">
        <v>1</v>
      </c>
      <c r="F230" s="213" t="s">
        <v>332</v>
      </c>
      <c r="H230" s="214">
        <v>2.55</v>
      </c>
      <c r="L230" s="210"/>
      <c r="M230" s="215"/>
      <c r="N230" s="216"/>
      <c r="O230" s="216"/>
      <c r="P230" s="216"/>
      <c r="Q230" s="216"/>
      <c r="R230" s="216"/>
      <c r="S230" s="216"/>
      <c r="T230" s="217"/>
      <c r="AT230" s="212" t="s">
        <v>208</v>
      </c>
      <c r="AU230" s="212" t="s">
        <v>86</v>
      </c>
      <c r="AV230" s="209" t="s">
        <v>86</v>
      </c>
      <c r="AW230" s="209" t="s">
        <v>32</v>
      </c>
      <c r="AX230" s="209" t="s">
        <v>76</v>
      </c>
      <c r="AY230" s="212" t="s">
        <v>199</v>
      </c>
    </row>
    <row r="231" spans="2:51" s="209" customFormat="1" ht="12">
      <c r="B231" s="210"/>
      <c r="D231" s="211" t="s">
        <v>208</v>
      </c>
      <c r="E231" s="212" t="s">
        <v>1</v>
      </c>
      <c r="F231" s="213" t="s">
        <v>333</v>
      </c>
      <c r="H231" s="214">
        <v>9.36</v>
      </c>
      <c r="L231" s="210"/>
      <c r="M231" s="215"/>
      <c r="N231" s="216"/>
      <c r="O231" s="216"/>
      <c r="P231" s="216"/>
      <c r="Q231" s="216"/>
      <c r="R231" s="216"/>
      <c r="S231" s="216"/>
      <c r="T231" s="217"/>
      <c r="AT231" s="212" t="s">
        <v>208</v>
      </c>
      <c r="AU231" s="212" t="s">
        <v>86</v>
      </c>
      <c r="AV231" s="209" t="s">
        <v>86</v>
      </c>
      <c r="AW231" s="209" t="s">
        <v>32</v>
      </c>
      <c r="AX231" s="209" t="s">
        <v>76</v>
      </c>
      <c r="AY231" s="212" t="s">
        <v>199</v>
      </c>
    </row>
    <row r="232" spans="2:51" s="209" customFormat="1" ht="12">
      <c r="B232" s="210"/>
      <c r="D232" s="211" t="s">
        <v>208</v>
      </c>
      <c r="E232" s="212" t="s">
        <v>1</v>
      </c>
      <c r="F232" s="213" t="s">
        <v>334</v>
      </c>
      <c r="H232" s="214">
        <v>25.92</v>
      </c>
      <c r="L232" s="210"/>
      <c r="M232" s="215"/>
      <c r="N232" s="216"/>
      <c r="O232" s="216"/>
      <c r="P232" s="216"/>
      <c r="Q232" s="216"/>
      <c r="R232" s="216"/>
      <c r="S232" s="216"/>
      <c r="T232" s="217"/>
      <c r="AT232" s="212" t="s">
        <v>208</v>
      </c>
      <c r="AU232" s="212" t="s">
        <v>86</v>
      </c>
      <c r="AV232" s="209" t="s">
        <v>86</v>
      </c>
      <c r="AW232" s="209" t="s">
        <v>32</v>
      </c>
      <c r="AX232" s="209" t="s">
        <v>76</v>
      </c>
      <c r="AY232" s="212" t="s">
        <v>199</v>
      </c>
    </row>
    <row r="233" spans="2:51" s="209" customFormat="1" ht="12">
      <c r="B233" s="210"/>
      <c r="D233" s="211" t="s">
        <v>208</v>
      </c>
      <c r="E233" s="212" t="s">
        <v>1</v>
      </c>
      <c r="F233" s="213" t="s">
        <v>335</v>
      </c>
      <c r="H233" s="214">
        <v>3</v>
      </c>
      <c r="L233" s="210"/>
      <c r="M233" s="215"/>
      <c r="N233" s="216"/>
      <c r="O233" s="216"/>
      <c r="P233" s="216"/>
      <c r="Q233" s="216"/>
      <c r="R233" s="216"/>
      <c r="S233" s="216"/>
      <c r="T233" s="217"/>
      <c r="AT233" s="212" t="s">
        <v>208</v>
      </c>
      <c r="AU233" s="212" t="s">
        <v>86</v>
      </c>
      <c r="AV233" s="209" t="s">
        <v>86</v>
      </c>
      <c r="AW233" s="209" t="s">
        <v>32</v>
      </c>
      <c r="AX233" s="209" t="s">
        <v>76</v>
      </c>
      <c r="AY233" s="212" t="s">
        <v>199</v>
      </c>
    </row>
    <row r="234" spans="2:51" s="226" customFormat="1" ht="12">
      <c r="B234" s="227"/>
      <c r="D234" s="211" t="s">
        <v>208</v>
      </c>
      <c r="E234" s="228" t="s">
        <v>1</v>
      </c>
      <c r="F234" s="229" t="s">
        <v>336</v>
      </c>
      <c r="H234" s="228" t="s">
        <v>1</v>
      </c>
      <c r="L234" s="227"/>
      <c r="M234" s="230"/>
      <c r="N234" s="231"/>
      <c r="O234" s="231"/>
      <c r="P234" s="231"/>
      <c r="Q234" s="231"/>
      <c r="R234" s="231"/>
      <c r="S234" s="231"/>
      <c r="T234" s="232"/>
      <c r="AT234" s="228" t="s">
        <v>208</v>
      </c>
      <c r="AU234" s="228" t="s">
        <v>86</v>
      </c>
      <c r="AV234" s="226" t="s">
        <v>84</v>
      </c>
      <c r="AW234" s="226" t="s">
        <v>32</v>
      </c>
      <c r="AX234" s="226" t="s">
        <v>76</v>
      </c>
      <c r="AY234" s="228" t="s">
        <v>199</v>
      </c>
    </row>
    <row r="235" spans="2:51" s="209" customFormat="1" ht="12">
      <c r="B235" s="210"/>
      <c r="D235" s="211" t="s">
        <v>208</v>
      </c>
      <c r="E235" s="212" t="s">
        <v>1</v>
      </c>
      <c r="F235" s="213" t="s">
        <v>337</v>
      </c>
      <c r="H235" s="214">
        <v>51.3</v>
      </c>
      <c r="L235" s="210"/>
      <c r="M235" s="215"/>
      <c r="N235" s="216"/>
      <c r="O235" s="216"/>
      <c r="P235" s="216"/>
      <c r="Q235" s="216"/>
      <c r="R235" s="216"/>
      <c r="S235" s="216"/>
      <c r="T235" s="217"/>
      <c r="AT235" s="212" t="s">
        <v>208</v>
      </c>
      <c r="AU235" s="212" t="s">
        <v>86</v>
      </c>
      <c r="AV235" s="209" t="s">
        <v>86</v>
      </c>
      <c r="AW235" s="209" t="s">
        <v>32</v>
      </c>
      <c r="AX235" s="209" t="s">
        <v>76</v>
      </c>
      <c r="AY235" s="212" t="s">
        <v>199</v>
      </c>
    </row>
    <row r="236" spans="2:51" s="209" customFormat="1" ht="12">
      <c r="B236" s="210"/>
      <c r="D236" s="211" t="s">
        <v>208</v>
      </c>
      <c r="E236" s="212" t="s">
        <v>1</v>
      </c>
      <c r="F236" s="213" t="s">
        <v>338</v>
      </c>
      <c r="H236" s="214">
        <v>-3.152</v>
      </c>
      <c r="L236" s="210"/>
      <c r="M236" s="215"/>
      <c r="N236" s="216"/>
      <c r="O236" s="216"/>
      <c r="P236" s="216"/>
      <c r="Q236" s="216"/>
      <c r="R236" s="216"/>
      <c r="S236" s="216"/>
      <c r="T236" s="217"/>
      <c r="AT236" s="212" t="s">
        <v>208</v>
      </c>
      <c r="AU236" s="212" t="s">
        <v>86</v>
      </c>
      <c r="AV236" s="209" t="s">
        <v>86</v>
      </c>
      <c r="AW236" s="209" t="s">
        <v>32</v>
      </c>
      <c r="AX236" s="209" t="s">
        <v>76</v>
      </c>
      <c r="AY236" s="212" t="s">
        <v>199</v>
      </c>
    </row>
    <row r="237" spans="2:51" s="209" customFormat="1" ht="12">
      <c r="B237" s="210"/>
      <c r="D237" s="211" t="s">
        <v>208</v>
      </c>
      <c r="E237" s="212" t="s">
        <v>1</v>
      </c>
      <c r="F237" s="213" t="s">
        <v>339</v>
      </c>
      <c r="H237" s="214">
        <v>-3.3</v>
      </c>
      <c r="L237" s="210"/>
      <c r="M237" s="215"/>
      <c r="N237" s="216"/>
      <c r="O237" s="216"/>
      <c r="P237" s="216"/>
      <c r="Q237" s="216"/>
      <c r="R237" s="216"/>
      <c r="S237" s="216"/>
      <c r="T237" s="217"/>
      <c r="AT237" s="212" t="s">
        <v>208</v>
      </c>
      <c r="AU237" s="212" t="s">
        <v>86</v>
      </c>
      <c r="AV237" s="209" t="s">
        <v>86</v>
      </c>
      <c r="AW237" s="209" t="s">
        <v>32</v>
      </c>
      <c r="AX237" s="209" t="s">
        <v>76</v>
      </c>
      <c r="AY237" s="212" t="s">
        <v>199</v>
      </c>
    </row>
    <row r="238" spans="2:51" s="226" customFormat="1" ht="12">
      <c r="B238" s="227"/>
      <c r="D238" s="211" t="s">
        <v>208</v>
      </c>
      <c r="E238" s="228" t="s">
        <v>1</v>
      </c>
      <c r="F238" s="229" t="s">
        <v>340</v>
      </c>
      <c r="H238" s="228" t="s">
        <v>1</v>
      </c>
      <c r="L238" s="227"/>
      <c r="M238" s="230"/>
      <c r="N238" s="231"/>
      <c r="O238" s="231"/>
      <c r="P238" s="231"/>
      <c r="Q238" s="231"/>
      <c r="R238" s="231"/>
      <c r="S238" s="231"/>
      <c r="T238" s="232"/>
      <c r="AT238" s="228" t="s">
        <v>208</v>
      </c>
      <c r="AU238" s="228" t="s">
        <v>86</v>
      </c>
      <c r="AV238" s="226" t="s">
        <v>84</v>
      </c>
      <c r="AW238" s="226" t="s">
        <v>32</v>
      </c>
      <c r="AX238" s="226" t="s">
        <v>76</v>
      </c>
      <c r="AY238" s="228" t="s">
        <v>199</v>
      </c>
    </row>
    <row r="239" spans="2:51" s="209" customFormat="1" ht="12">
      <c r="B239" s="210"/>
      <c r="D239" s="211" t="s">
        <v>208</v>
      </c>
      <c r="E239" s="212" t="s">
        <v>1</v>
      </c>
      <c r="F239" s="213" t="s">
        <v>341</v>
      </c>
      <c r="H239" s="214">
        <v>50.692</v>
      </c>
      <c r="L239" s="210"/>
      <c r="M239" s="215"/>
      <c r="N239" s="216"/>
      <c r="O239" s="216"/>
      <c r="P239" s="216"/>
      <c r="Q239" s="216"/>
      <c r="R239" s="216"/>
      <c r="S239" s="216"/>
      <c r="T239" s="217"/>
      <c r="AT239" s="212" t="s">
        <v>208</v>
      </c>
      <c r="AU239" s="212" t="s">
        <v>86</v>
      </c>
      <c r="AV239" s="209" t="s">
        <v>86</v>
      </c>
      <c r="AW239" s="209" t="s">
        <v>32</v>
      </c>
      <c r="AX239" s="209" t="s">
        <v>76</v>
      </c>
      <c r="AY239" s="212" t="s">
        <v>199</v>
      </c>
    </row>
    <row r="240" spans="2:51" s="209" customFormat="1" ht="12">
      <c r="B240" s="210"/>
      <c r="D240" s="211" t="s">
        <v>208</v>
      </c>
      <c r="E240" s="212" t="s">
        <v>1</v>
      </c>
      <c r="F240" s="213" t="s">
        <v>342</v>
      </c>
      <c r="H240" s="214">
        <v>-1.379</v>
      </c>
      <c r="L240" s="210"/>
      <c r="M240" s="215"/>
      <c r="N240" s="216"/>
      <c r="O240" s="216"/>
      <c r="P240" s="216"/>
      <c r="Q240" s="216"/>
      <c r="R240" s="216"/>
      <c r="S240" s="216"/>
      <c r="T240" s="217"/>
      <c r="AT240" s="212" t="s">
        <v>208</v>
      </c>
      <c r="AU240" s="212" t="s">
        <v>86</v>
      </c>
      <c r="AV240" s="209" t="s">
        <v>86</v>
      </c>
      <c r="AW240" s="209" t="s">
        <v>32</v>
      </c>
      <c r="AX240" s="209" t="s">
        <v>76</v>
      </c>
      <c r="AY240" s="212" t="s">
        <v>199</v>
      </c>
    </row>
    <row r="241" spans="2:51" s="209" customFormat="1" ht="12">
      <c r="B241" s="210"/>
      <c r="D241" s="211" t="s">
        <v>208</v>
      </c>
      <c r="E241" s="212" t="s">
        <v>1</v>
      </c>
      <c r="F241" s="213" t="s">
        <v>343</v>
      </c>
      <c r="H241" s="214">
        <v>-1.62</v>
      </c>
      <c r="L241" s="210"/>
      <c r="M241" s="215"/>
      <c r="N241" s="216"/>
      <c r="O241" s="216"/>
      <c r="P241" s="216"/>
      <c r="Q241" s="216"/>
      <c r="R241" s="216"/>
      <c r="S241" s="216"/>
      <c r="T241" s="217"/>
      <c r="AT241" s="212" t="s">
        <v>208</v>
      </c>
      <c r="AU241" s="212" t="s">
        <v>86</v>
      </c>
      <c r="AV241" s="209" t="s">
        <v>86</v>
      </c>
      <c r="AW241" s="209" t="s">
        <v>32</v>
      </c>
      <c r="AX241" s="209" t="s">
        <v>76</v>
      </c>
      <c r="AY241" s="212" t="s">
        <v>199</v>
      </c>
    </row>
    <row r="242" spans="2:51" s="226" customFormat="1" ht="12">
      <c r="B242" s="227"/>
      <c r="D242" s="211" t="s">
        <v>208</v>
      </c>
      <c r="E242" s="228" t="s">
        <v>1</v>
      </c>
      <c r="F242" s="229" t="s">
        <v>344</v>
      </c>
      <c r="H242" s="228" t="s">
        <v>1</v>
      </c>
      <c r="L242" s="227"/>
      <c r="M242" s="230"/>
      <c r="N242" s="231"/>
      <c r="O242" s="231"/>
      <c r="P242" s="231"/>
      <c r="Q242" s="231"/>
      <c r="R242" s="231"/>
      <c r="S242" s="231"/>
      <c r="T242" s="232"/>
      <c r="AT242" s="228" t="s">
        <v>208</v>
      </c>
      <c r="AU242" s="228" t="s">
        <v>86</v>
      </c>
      <c r="AV242" s="226" t="s">
        <v>84</v>
      </c>
      <c r="AW242" s="226" t="s">
        <v>32</v>
      </c>
      <c r="AX242" s="226" t="s">
        <v>76</v>
      </c>
      <c r="AY242" s="228" t="s">
        <v>199</v>
      </c>
    </row>
    <row r="243" spans="2:51" s="209" customFormat="1" ht="12">
      <c r="B243" s="210"/>
      <c r="D243" s="211" t="s">
        <v>208</v>
      </c>
      <c r="E243" s="212" t="s">
        <v>1</v>
      </c>
      <c r="F243" s="213" t="s">
        <v>345</v>
      </c>
      <c r="H243" s="214">
        <v>166.25</v>
      </c>
      <c r="L243" s="210"/>
      <c r="M243" s="215"/>
      <c r="N243" s="216"/>
      <c r="O243" s="216"/>
      <c r="P243" s="216"/>
      <c r="Q243" s="216"/>
      <c r="R243" s="216"/>
      <c r="S243" s="216"/>
      <c r="T243" s="217"/>
      <c r="AT243" s="212" t="s">
        <v>208</v>
      </c>
      <c r="AU243" s="212" t="s">
        <v>86</v>
      </c>
      <c r="AV243" s="209" t="s">
        <v>86</v>
      </c>
      <c r="AW243" s="209" t="s">
        <v>32</v>
      </c>
      <c r="AX243" s="209" t="s">
        <v>76</v>
      </c>
      <c r="AY243" s="212" t="s">
        <v>199</v>
      </c>
    </row>
    <row r="244" spans="2:51" s="209" customFormat="1" ht="12">
      <c r="B244" s="210"/>
      <c r="D244" s="211" t="s">
        <v>208</v>
      </c>
      <c r="E244" s="212" t="s">
        <v>1</v>
      </c>
      <c r="F244" s="213" t="s">
        <v>346</v>
      </c>
      <c r="H244" s="214">
        <v>-13.2</v>
      </c>
      <c r="L244" s="210"/>
      <c r="M244" s="215"/>
      <c r="N244" s="216"/>
      <c r="O244" s="216"/>
      <c r="P244" s="216"/>
      <c r="Q244" s="216"/>
      <c r="R244" s="216"/>
      <c r="S244" s="216"/>
      <c r="T244" s="217"/>
      <c r="AT244" s="212" t="s">
        <v>208</v>
      </c>
      <c r="AU244" s="212" t="s">
        <v>86</v>
      </c>
      <c r="AV244" s="209" t="s">
        <v>86</v>
      </c>
      <c r="AW244" s="209" t="s">
        <v>32</v>
      </c>
      <c r="AX244" s="209" t="s">
        <v>76</v>
      </c>
      <c r="AY244" s="212" t="s">
        <v>199</v>
      </c>
    </row>
    <row r="245" spans="2:51" s="209" customFormat="1" ht="12">
      <c r="B245" s="210"/>
      <c r="D245" s="211" t="s">
        <v>208</v>
      </c>
      <c r="E245" s="212" t="s">
        <v>1</v>
      </c>
      <c r="F245" s="213" t="s">
        <v>347</v>
      </c>
      <c r="H245" s="214">
        <v>18.5</v>
      </c>
      <c r="L245" s="210"/>
      <c r="M245" s="215"/>
      <c r="N245" s="216"/>
      <c r="O245" s="216"/>
      <c r="P245" s="216"/>
      <c r="Q245" s="216"/>
      <c r="R245" s="216"/>
      <c r="S245" s="216"/>
      <c r="T245" s="217"/>
      <c r="AT245" s="212" t="s">
        <v>208</v>
      </c>
      <c r="AU245" s="212" t="s">
        <v>86</v>
      </c>
      <c r="AV245" s="209" t="s">
        <v>86</v>
      </c>
      <c r="AW245" s="209" t="s">
        <v>32</v>
      </c>
      <c r="AX245" s="209" t="s">
        <v>76</v>
      </c>
      <c r="AY245" s="212" t="s">
        <v>199</v>
      </c>
    </row>
    <row r="246" spans="2:51" s="209" customFormat="1" ht="12">
      <c r="B246" s="210"/>
      <c r="D246" s="211" t="s">
        <v>208</v>
      </c>
      <c r="E246" s="212" t="s">
        <v>1</v>
      </c>
      <c r="F246" s="213" t="s">
        <v>348</v>
      </c>
      <c r="H246" s="214">
        <v>3.9</v>
      </c>
      <c r="L246" s="210"/>
      <c r="M246" s="215"/>
      <c r="N246" s="216"/>
      <c r="O246" s="216"/>
      <c r="P246" s="216"/>
      <c r="Q246" s="216"/>
      <c r="R246" s="216"/>
      <c r="S246" s="216"/>
      <c r="T246" s="217"/>
      <c r="AT246" s="212" t="s">
        <v>208</v>
      </c>
      <c r="AU246" s="212" t="s">
        <v>86</v>
      </c>
      <c r="AV246" s="209" t="s">
        <v>86</v>
      </c>
      <c r="AW246" s="209" t="s">
        <v>32</v>
      </c>
      <c r="AX246" s="209" t="s">
        <v>76</v>
      </c>
      <c r="AY246" s="212" t="s">
        <v>199</v>
      </c>
    </row>
    <row r="247" spans="2:51" s="226" customFormat="1" ht="12">
      <c r="B247" s="227"/>
      <c r="D247" s="211" t="s">
        <v>208</v>
      </c>
      <c r="E247" s="228" t="s">
        <v>1</v>
      </c>
      <c r="F247" s="229" t="s">
        <v>349</v>
      </c>
      <c r="H247" s="228" t="s">
        <v>1</v>
      </c>
      <c r="L247" s="227"/>
      <c r="M247" s="230"/>
      <c r="N247" s="231"/>
      <c r="O247" s="231"/>
      <c r="P247" s="231"/>
      <c r="Q247" s="231"/>
      <c r="R247" s="231"/>
      <c r="S247" s="231"/>
      <c r="T247" s="232"/>
      <c r="AT247" s="228" t="s">
        <v>208</v>
      </c>
      <c r="AU247" s="228" t="s">
        <v>86</v>
      </c>
      <c r="AV247" s="226" t="s">
        <v>84</v>
      </c>
      <c r="AW247" s="226" t="s">
        <v>32</v>
      </c>
      <c r="AX247" s="226" t="s">
        <v>76</v>
      </c>
      <c r="AY247" s="228" t="s">
        <v>199</v>
      </c>
    </row>
    <row r="248" spans="2:51" s="209" customFormat="1" ht="12">
      <c r="B248" s="210"/>
      <c r="D248" s="211" t="s">
        <v>208</v>
      </c>
      <c r="E248" s="212" t="s">
        <v>1</v>
      </c>
      <c r="F248" s="213" t="s">
        <v>350</v>
      </c>
      <c r="H248" s="214">
        <v>570.92</v>
      </c>
      <c r="L248" s="210"/>
      <c r="M248" s="215"/>
      <c r="N248" s="216"/>
      <c r="O248" s="216"/>
      <c r="P248" s="216"/>
      <c r="Q248" s="216"/>
      <c r="R248" s="216"/>
      <c r="S248" s="216"/>
      <c r="T248" s="217"/>
      <c r="AT248" s="212" t="s">
        <v>208</v>
      </c>
      <c r="AU248" s="212" t="s">
        <v>86</v>
      </c>
      <c r="AV248" s="209" t="s">
        <v>86</v>
      </c>
      <c r="AW248" s="209" t="s">
        <v>32</v>
      </c>
      <c r="AX248" s="209" t="s">
        <v>76</v>
      </c>
      <c r="AY248" s="212" t="s">
        <v>199</v>
      </c>
    </row>
    <row r="249" spans="2:51" s="209" customFormat="1" ht="12">
      <c r="B249" s="210"/>
      <c r="D249" s="211" t="s">
        <v>208</v>
      </c>
      <c r="E249" s="212" t="s">
        <v>1</v>
      </c>
      <c r="F249" s="213" t="s">
        <v>351</v>
      </c>
      <c r="H249" s="214">
        <v>-16.38</v>
      </c>
      <c r="L249" s="210"/>
      <c r="M249" s="215"/>
      <c r="N249" s="216"/>
      <c r="O249" s="216"/>
      <c r="P249" s="216"/>
      <c r="Q249" s="216"/>
      <c r="R249" s="216"/>
      <c r="S249" s="216"/>
      <c r="T249" s="217"/>
      <c r="AT249" s="212" t="s">
        <v>208</v>
      </c>
      <c r="AU249" s="212" t="s">
        <v>86</v>
      </c>
      <c r="AV249" s="209" t="s">
        <v>86</v>
      </c>
      <c r="AW249" s="209" t="s">
        <v>32</v>
      </c>
      <c r="AX249" s="209" t="s">
        <v>76</v>
      </c>
      <c r="AY249" s="212" t="s">
        <v>199</v>
      </c>
    </row>
    <row r="250" spans="2:51" s="209" customFormat="1" ht="12">
      <c r="B250" s="210"/>
      <c r="D250" s="211" t="s">
        <v>208</v>
      </c>
      <c r="E250" s="212" t="s">
        <v>1</v>
      </c>
      <c r="F250" s="213" t="s">
        <v>352</v>
      </c>
      <c r="H250" s="214">
        <v>-22.253</v>
      </c>
      <c r="L250" s="210"/>
      <c r="M250" s="215"/>
      <c r="N250" s="216"/>
      <c r="O250" s="216"/>
      <c r="P250" s="216"/>
      <c r="Q250" s="216"/>
      <c r="R250" s="216"/>
      <c r="S250" s="216"/>
      <c r="T250" s="217"/>
      <c r="AT250" s="212" t="s">
        <v>208</v>
      </c>
      <c r="AU250" s="212" t="s">
        <v>86</v>
      </c>
      <c r="AV250" s="209" t="s">
        <v>86</v>
      </c>
      <c r="AW250" s="209" t="s">
        <v>32</v>
      </c>
      <c r="AX250" s="209" t="s">
        <v>76</v>
      </c>
      <c r="AY250" s="212" t="s">
        <v>199</v>
      </c>
    </row>
    <row r="251" spans="2:51" s="209" customFormat="1" ht="12">
      <c r="B251" s="210"/>
      <c r="D251" s="211" t="s">
        <v>208</v>
      </c>
      <c r="E251" s="212" t="s">
        <v>1</v>
      </c>
      <c r="F251" s="213" t="s">
        <v>353</v>
      </c>
      <c r="H251" s="214">
        <v>29.7</v>
      </c>
      <c r="L251" s="210"/>
      <c r="M251" s="215"/>
      <c r="N251" s="216"/>
      <c r="O251" s="216"/>
      <c r="P251" s="216"/>
      <c r="Q251" s="216"/>
      <c r="R251" s="216"/>
      <c r="S251" s="216"/>
      <c r="T251" s="217"/>
      <c r="AT251" s="212" t="s">
        <v>208</v>
      </c>
      <c r="AU251" s="212" t="s">
        <v>86</v>
      </c>
      <c r="AV251" s="209" t="s">
        <v>86</v>
      </c>
      <c r="AW251" s="209" t="s">
        <v>32</v>
      </c>
      <c r="AX251" s="209" t="s">
        <v>76</v>
      </c>
      <c r="AY251" s="212" t="s">
        <v>199</v>
      </c>
    </row>
    <row r="252" spans="2:51" s="226" customFormat="1" ht="12">
      <c r="B252" s="227"/>
      <c r="D252" s="211" t="s">
        <v>208</v>
      </c>
      <c r="E252" s="228" t="s">
        <v>1</v>
      </c>
      <c r="F252" s="229" t="s">
        <v>354</v>
      </c>
      <c r="H252" s="228" t="s">
        <v>1</v>
      </c>
      <c r="L252" s="227"/>
      <c r="M252" s="230"/>
      <c r="N252" s="231"/>
      <c r="O252" s="231"/>
      <c r="P252" s="231"/>
      <c r="Q252" s="231"/>
      <c r="R252" s="231"/>
      <c r="S252" s="231"/>
      <c r="T252" s="232"/>
      <c r="AT252" s="228" t="s">
        <v>208</v>
      </c>
      <c r="AU252" s="228" t="s">
        <v>86</v>
      </c>
      <c r="AV252" s="226" t="s">
        <v>84</v>
      </c>
      <c r="AW252" s="226" t="s">
        <v>32</v>
      </c>
      <c r="AX252" s="226" t="s">
        <v>76</v>
      </c>
      <c r="AY252" s="228" t="s">
        <v>199</v>
      </c>
    </row>
    <row r="253" spans="2:51" s="209" customFormat="1" ht="12">
      <c r="B253" s="210"/>
      <c r="D253" s="211" t="s">
        <v>208</v>
      </c>
      <c r="E253" s="212" t="s">
        <v>1</v>
      </c>
      <c r="F253" s="213" t="s">
        <v>355</v>
      </c>
      <c r="H253" s="214">
        <v>29.499</v>
      </c>
      <c r="L253" s="210"/>
      <c r="M253" s="215"/>
      <c r="N253" s="216"/>
      <c r="O253" s="216"/>
      <c r="P253" s="216"/>
      <c r="Q253" s="216"/>
      <c r="R253" s="216"/>
      <c r="S253" s="216"/>
      <c r="T253" s="217"/>
      <c r="AT253" s="212" t="s">
        <v>208</v>
      </c>
      <c r="AU253" s="212" t="s">
        <v>86</v>
      </c>
      <c r="AV253" s="209" t="s">
        <v>86</v>
      </c>
      <c r="AW253" s="209" t="s">
        <v>32</v>
      </c>
      <c r="AX253" s="209" t="s">
        <v>76</v>
      </c>
      <c r="AY253" s="212" t="s">
        <v>199</v>
      </c>
    </row>
    <row r="254" spans="2:51" s="209" customFormat="1" ht="12">
      <c r="B254" s="210"/>
      <c r="D254" s="211" t="s">
        <v>208</v>
      </c>
      <c r="E254" s="212" t="s">
        <v>1</v>
      </c>
      <c r="F254" s="213" t="s">
        <v>356</v>
      </c>
      <c r="H254" s="214">
        <v>-3.08</v>
      </c>
      <c r="L254" s="210"/>
      <c r="M254" s="215"/>
      <c r="N254" s="216"/>
      <c r="O254" s="216"/>
      <c r="P254" s="216"/>
      <c r="Q254" s="216"/>
      <c r="R254" s="216"/>
      <c r="S254" s="216"/>
      <c r="T254" s="217"/>
      <c r="AT254" s="212" t="s">
        <v>208</v>
      </c>
      <c r="AU254" s="212" t="s">
        <v>86</v>
      </c>
      <c r="AV254" s="209" t="s">
        <v>86</v>
      </c>
      <c r="AW254" s="209" t="s">
        <v>32</v>
      </c>
      <c r="AX254" s="209" t="s">
        <v>76</v>
      </c>
      <c r="AY254" s="212" t="s">
        <v>199</v>
      </c>
    </row>
    <row r="255" spans="2:51" s="209" customFormat="1" ht="12">
      <c r="B255" s="210"/>
      <c r="D255" s="211" t="s">
        <v>208</v>
      </c>
      <c r="E255" s="212" t="s">
        <v>1</v>
      </c>
      <c r="F255" s="213" t="s">
        <v>357</v>
      </c>
      <c r="H255" s="214">
        <v>-5.85</v>
      </c>
      <c r="L255" s="210"/>
      <c r="M255" s="215"/>
      <c r="N255" s="216"/>
      <c r="O255" s="216"/>
      <c r="P255" s="216"/>
      <c r="Q255" s="216"/>
      <c r="R255" s="216"/>
      <c r="S255" s="216"/>
      <c r="T255" s="217"/>
      <c r="AT255" s="212" t="s">
        <v>208</v>
      </c>
      <c r="AU255" s="212" t="s">
        <v>86</v>
      </c>
      <c r="AV255" s="209" t="s">
        <v>86</v>
      </c>
      <c r="AW255" s="209" t="s">
        <v>32</v>
      </c>
      <c r="AX255" s="209" t="s">
        <v>76</v>
      </c>
      <c r="AY255" s="212" t="s">
        <v>199</v>
      </c>
    </row>
    <row r="256" spans="2:51" s="209" customFormat="1" ht="12">
      <c r="B256" s="210"/>
      <c r="D256" s="211" t="s">
        <v>208</v>
      </c>
      <c r="E256" s="212" t="s">
        <v>1</v>
      </c>
      <c r="F256" s="213" t="s">
        <v>358</v>
      </c>
      <c r="H256" s="214">
        <v>6.03</v>
      </c>
      <c r="L256" s="210"/>
      <c r="M256" s="215"/>
      <c r="N256" s="216"/>
      <c r="O256" s="216"/>
      <c r="P256" s="216"/>
      <c r="Q256" s="216"/>
      <c r="R256" s="216"/>
      <c r="S256" s="216"/>
      <c r="T256" s="217"/>
      <c r="AT256" s="212" t="s">
        <v>208</v>
      </c>
      <c r="AU256" s="212" t="s">
        <v>86</v>
      </c>
      <c r="AV256" s="209" t="s">
        <v>86</v>
      </c>
      <c r="AW256" s="209" t="s">
        <v>32</v>
      </c>
      <c r="AX256" s="209" t="s">
        <v>76</v>
      </c>
      <c r="AY256" s="212" t="s">
        <v>199</v>
      </c>
    </row>
    <row r="257" spans="2:51" s="218" customFormat="1" ht="12">
      <c r="B257" s="219"/>
      <c r="D257" s="211" t="s">
        <v>208</v>
      </c>
      <c r="E257" s="220" t="s">
        <v>1</v>
      </c>
      <c r="F257" s="221" t="s">
        <v>211</v>
      </c>
      <c r="H257" s="222">
        <v>1148.801</v>
      </c>
      <c r="L257" s="219"/>
      <c r="M257" s="223"/>
      <c r="N257" s="224"/>
      <c r="O257" s="224"/>
      <c r="P257" s="224"/>
      <c r="Q257" s="224"/>
      <c r="R257" s="224"/>
      <c r="S257" s="224"/>
      <c r="T257" s="225"/>
      <c r="AT257" s="220" t="s">
        <v>208</v>
      </c>
      <c r="AU257" s="220" t="s">
        <v>86</v>
      </c>
      <c r="AV257" s="218" t="s">
        <v>206</v>
      </c>
      <c r="AW257" s="218" t="s">
        <v>32</v>
      </c>
      <c r="AX257" s="218" t="s">
        <v>84</v>
      </c>
      <c r="AY257" s="220" t="s">
        <v>199</v>
      </c>
    </row>
    <row r="258" spans="1:65" s="36" customFormat="1" ht="24.2" customHeight="1">
      <c r="A258" s="30"/>
      <c r="B258" s="31"/>
      <c r="C258" s="197" t="s">
        <v>359</v>
      </c>
      <c r="D258" s="197" t="s">
        <v>201</v>
      </c>
      <c r="E258" s="198" t="s">
        <v>360</v>
      </c>
      <c r="F258" s="199" t="s">
        <v>361</v>
      </c>
      <c r="G258" s="200" t="s">
        <v>245</v>
      </c>
      <c r="H258" s="201">
        <v>1148.801</v>
      </c>
      <c r="I258" s="2"/>
      <c r="J258" s="202">
        <f>ROUND(I258*H258,2)</f>
        <v>0</v>
      </c>
      <c r="K258" s="199" t="s">
        <v>205</v>
      </c>
      <c r="L258" s="31"/>
      <c r="M258" s="203" t="s">
        <v>1</v>
      </c>
      <c r="N258" s="204" t="s">
        <v>41</v>
      </c>
      <c r="O258" s="78"/>
      <c r="P258" s="205">
        <f>O258*H258</f>
        <v>0</v>
      </c>
      <c r="Q258" s="205">
        <v>0.0079</v>
      </c>
      <c r="R258" s="205">
        <f>Q258*H258</f>
        <v>9.0755279</v>
      </c>
      <c r="S258" s="205">
        <v>0</v>
      </c>
      <c r="T258" s="206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207" t="s">
        <v>206</v>
      </c>
      <c r="AT258" s="207" t="s">
        <v>201</v>
      </c>
      <c r="AU258" s="207" t="s">
        <v>86</v>
      </c>
      <c r="AY258" s="13" t="s">
        <v>199</v>
      </c>
      <c r="BE258" s="208">
        <f>IF(N258="základní",J258,0)</f>
        <v>0</v>
      </c>
      <c r="BF258" s="208">
        <f>IF(N258="snížená",J258,0)</f>
        <v>0</v>
      </c>
      <c r="BG258" s="208">
        <f>IF(N258="zákl. přenesená",J258,0)</f>
        <v>0</v>
      </c>
      <c r="BH258" s="208">
        <f>IF(N258="sníž. přenesená",J258,0)</f>
        <v>0</v>
      </c>
      <c r="BI258" s="208">
        <f>IF(N258="nulová",J258,0)</f>
        <v>0</v>
      </c>
      <c r="BJ258" s="13" t="s">
        <v>84</v>
      </c>
      <c r="BK258" s="208">
        <f>ROUND(I258*H258,2)</f>
        <v>0</v>
      </c>
      <c r="BL258" s="13" t="s">
        <v>206</v>
      </c>
      <c r="BM258" s="207" t="s">
        <v>362</v>
      </c>
    </row>
    <row r="259" spans="1:65" s="36" customFormat="1" ht="24.2" customHeight="1">
      <c r="A259" s="30"/>
      <c r="B259" s="31"/>
      <c r="C259" s="197" t="s">
        <v>363</v>
      </c>
      <c r="D259" s="197" t="s">
        <v>201</v>
      </c>
      <c r="E259" s="198" t="s">
        <v>364</v>
      </c>
      <c r="F259" s="199" t="s">
        <v>365</v>
      </c>
      <c r="G259" s="200" t="s">
        <v>204</v>
      </c>
      <c r="H259" s="201">
        <v>46</v>
      </c>
      <c r="I259" s="2"/>
      <c r="J259" s="202">
        <f>ROUND(I259*H259,2)</f>
        <v>0</v>
      </c>
      <c r="K259" s="199" t="s">
        <v>205</v>
      </c>
      <c r="L259" s="31"/>
      <c r="M259" s="203" t="s">
        <v>1</v>
      </c>
      <c r="N259" s="204" t="s">
        <v>41</v>
      </c>
      <c r="O259" s="78"/>
      <c r="P259" s="205">
        <f>O259*H259</f>
        <v>0</v>
      </c>
      <c r="Q259" s="205">
        <v>0.00376</v>
      </c>
      <c r="R259" s="205">
        <f>Q259*H259</f>
        <v>0.17296</v>
      </c>
      <c r="S259" s="205">
        <v>0</v>
      </c>
      <c r="T259" s="206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207" t="s">
        <v>206</v>
      </c>
      <c r="AT259" s="207" t="s">
        <v>201</v>
      </c>
      <c r="AU259" s="207" t="s">
        <v>86</v>
      </c>
      <c r="AY259" s="13" t="s">
        <v>199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3" t="s">
        <v>84</v>
      </c>
      <c r="BK259" s="208">
        <f>ROUND(I259*H259,2)</f>
        <v>0</v>
      </c>
      <c r="BL259" s="13" t="s">
        <v>206</v>
      </c>
      <c r="BM259" s="207" t="s">
        <v>366</v>
      </c>
    </row>
    <row r="260" spans="2:51" s="226" customFormat="1" ht="12">
      <c r="B260" s="227"/>
      <c r="D260" s="211" t="s">
        <v>208</v>
      </c>
      <c r="E260" s="228" t="s">
        <v>1</v>
      </c>
      <c r="F260" s="229" t="s">
        <v>367</v>
      </c>
      <c r="H260" s="228" t="s">
        <v>1</v>
      </c>
      <c r="L260" s="227"/>
      <c r="M260" s="230"/>
      <c r="N260" s="231"/>
      <c r="O260" s="231"/>
      <c r="P260" s="231"/>
      <c r="Q260" s="231"/>
      <c r="R260" s="231"/>
      <c r="S260" s="231"/>
      <c r="T260" s="232"/>
      <c r="AT260" s="228" t="s">
        <v>208</v>
      </c>
      <c r="AU260" s="228" t="s">
        <v>86</v>
      </c>
      <c r="AV260" s="226" t="s">
        <v>84</v>
      </c>
      <c r="AW260" s="226" t="s">
        <v>32</v>
      </c>
      <c r="AX260" s="226" t="s">
        <v>76</v>
      </c>
      <c r="AY260" s="228" t="s">
        <v>199</v>
      </c>
    </row>
    <row r="261" spans="2:51" s="209" customFormat="1" ht="12">
      <c r="B261" s="210"/>
      <c r="D261" s="211" t="s">
        <v>208</v>
      </c>
      <c r="E261" s="212" t="s">
        <v>1</v>
      </c>
      <c r="F261" s="213" t="s">
        <v>368</v>
      </c>
      <c r="H261" s="214">
        <v>2</v>
      </c>
      <c r="L261" s="210"/>
      <c r="M261" s="215"/>
      <c r="N261" s="216"/>
      <c r="O261" s="216"/>
      <c r="P261" s="216"/>
      <c r="Q261" s="216"/>
      <c r="R261" s="216"/>
      <c r="S261" s="216"/>
      <c r="T261" s="217"/>
      <c r="AT261" s="212" t="s">
        <v>208</v>
      </c>
      <c r="AU261" s="212" t="s">
        <v>86</v>
      </c>
      <c r="AV261" s="209" t="s">
        <v>86</v>
      </c>
      <c r="AW261" s="209" t="s">
        <v>32</v>
      </c>
      <c r="AX261" s="209" t="s">
        <v>76</v>
      </c>
      <c r="AY261" s="212" t="s">
        <v>199</v>
      </c>
    </row>
    <row r="262" spans="2:51" s="226" customFormat="1" ht="12">
      <c r="B262" s="227"/>
      <c r="D262" s="211" t="s">
        <v>208</v>
      </c>
      <c r="E262" s="228" t="s">
        <v>1</v>
      </c>
      <c r="F262" s="229" t="s">
        <v>224</v>
      </c>
      <c r="H262" s="228" t="s">
        <v>1</v>
      </c>
      <c r="L262" s="227"/>
      <c r="M262" s="230"/>
      <c r="N262" s="231"/>
      <c r="O262" s="231"/>
      <c r="P262" s="231"/>
      <c r="Q262" s="231"/>
      <c r="R262" s="231"/>
      <c r="S262" s="231"/>
      <c r="T262" s="232"/>
      <c r="AT262" s="228" t="s">
        <v>208</v>
      </c>
      <c r="AU262" s="228" t="s">
        <v>86</v>
      </c>
      <c r="AV262" s="226" t="s">
        <v>84</v>
      </c>
      <c r="AW262" s="226" t="s">
        <v>32</v>
      </c>
      <c r="AX262" s="226" t="s">
        <v>76</v>
      </c>
      <c r="AY262" s="228" t="s">
        <v>199</v>
      </c>
    </row>
    <row r="263" spans="2:51" s="209" customFormat="1" ht="12">
      <c r="B263" s="210"/>
      <c r="D263" s="211" t="s">
        <v>208</v>
      </c>
      <c r="E263" s="212" t="s">
        <v>1</v>
      </c>
      <c r="F263" s="213" t="s">
        <v>369</v>
      </c>
      <c r="H263" s="214">
        <v>36</v>
      </c>
      <c r="L263" s="210"/>
      <c r="M263" s="215"/>
      <c r="N263" s="216"/>
      <c r="O263" s="216"/>
      <c r="P263" s="216"/>
      <c r="Q263" s="216"/>
      <c r="R263" s="216"/>
      <c r="S263" s="216"/>
      <c r="T263" s="217"/>
      <c r="AT263" s="212" t="s">
        <v>208</v>
      </c>
      <c r="AU263" s="212" t="s">
        <v>86</v>
      </c>
      <c r="AV263" s="209" t="s">
        <v>86</v>
      </c>
      <c r="AW263" s="209" t="s">
        <v>32</v>
      </c>
      <c r="AX263" s="209" t="s">
        <v>76</v>
      </c>
      <c r="AY263" s="212" t="s">
        <v>199</v>
      </c>
    </row>
    <row r="264" spans="2:51" s="226" customFormat="1" ht="12">
      <c r="B264" s="227"/>
      <c r="D264" s="211" t="s">
        <v>208</v>
      </c>
      <c r="E264" s="228" t="s">
        <v>1</v>
      </c>
      <c r="F264" s="229" t="s">
        <v>236</v>
      </c>
      <c r="H264" s="228" t="s">
        <v>1</v>
      </c>
      <c r="L264" s="227"/>
      <c r="M264" s="230"/>
      <c r="N264" s="231"/>
      <c r="O264" s="231"/>
      <c r="P264" s="231"/>
      <c r="Q264" s="231"/>
      <c r="R264" s="231"/>
      <c r="S264" s="231"/>
      <c r="T264" s="232"/>
      <c r="AT264" s="228" t="s">
        <v>208</v>
      </c>
      <c r="AU264" s="228" t="s">
        <v>86</v>
      </c>
      <c r="AV264" s="226" t="s">
        <v>84</v>
      </c>
      <c r="AW264" s="226" t="s">
        <v>32</v>
      </c>
      <c r="AX264" s="226" t="s">
        <v>76</v>
      </c>
      <c r="AY264" s="228" t="s">
        <v>199</v>
      </c>
    </row>
    <row r="265" spans="2:51" s="209" customFormat="1" ht="12">
      <c r="B265" s="210"/>
      <c r="D265" s="211" t="s">
        <v>208</v>
      </c>
      <c r="E265" s="212" t="s">
        <v>1</v>
      </c>
      <c r="F265" s="213" t="s">
        <v>370</v>
      </c>
      <c r="H265" s="214">
        <v>2</v>
      </c>
      <c r="L265" s="210"/>
      <c r="M265" s="215"/>
      <c r="N265" s="216"/>
      <c r="O265" s="216"/>
      <c r="P265" s="216"/>
      <c r="Q265" s="216"/>
      <c r="R265" s="216"/>
      <c r="S265" s="216"/>
      <c r="T265" s="217"/>
      <c r="AT265" s="212" t="s">
        <v>208</v>
      </c>
      <c r="AU265" s="212" t="s">
        <v>86</v>
      </c>
      <c r="AV265" s="209" t="s">
        <v>86</v>
      </c>
      <c r="AW265" s="209" t="s">
        <v>32</v>
      </c>
      <c r="AX265" s="209" t="s">
        <v>76</v>
      </c>
      <c r="AY265" s="212" t="s">
        <v>199</v>
      </c>
    </row>
    <row r="266" spans="2:51" s="226" customFormat="1" ht="12">
      <c r="B266" s="227"/>
      <c r="D266" s="211" t="s">
        <v>208</v>
      </c>
      <c r="E266" s="228" t="s">
        <v>1</v>
      </c>
      <c r="F266" s="229" t="s">
        <v>238</v>
      </c>
      <c r="H266" s="228" t="s">
        <v>1</v>
      </c>
      <c r="L266" s="227"/>
      <c r="M266" s="230"/>
      <c r="N266" s="231"/>
      <c r="O266" s="231"/>
      <c r="P266" s="231"/>
      <c r="Q266" s="231"/>
      <c r="R266" s="231"/>
      <c r="S266" s="231"/>
      <c r="T266" s="232"/>
      <c r="AT266" s="228" t="s">
        <v>208</v>
      </c>
      <c r="AU266" s="228" t="s">
        <v>86</v>
      </c>
      <c r="AV266" s="226" t="s">
        <v>84</v>
      </c>
      <c r="AW266" s="226" t="s">
        <v>32</v>
      </c>
      <c r="AX266" s="226" t="s">
        <v>76</v>
      </c>
      <c r="AY266" s="228" t="s">
        <v>199</v>
      </c>
    </row>
    <row r="267" spans="2:51" s="209" customFormat="1" ht="12">
      <c r="B267" s="210"/>
      <c r="D267" s="211" t="s">
        <v>208</v>
      </c>
      <c r="E267" s="212" t="s">
        <v>1</v>
      </c>
      <c r="F267" s="213" t="s">
        <v>371</v>
      </c>
      <c r="H267" s="214">
        <v>6</v>
      </c>
      <c r="L267" s="210"/>
      <c r="M267" s="215"/>
      <c r="N267" s="216"/>
      <c r="O267" s="216"/>
      <c r="P267" s="216"/>
      <c r="Q267" s="216"/>
      <c r="R267" s="216"/>
      <c r="S267" s="216"/>
      <c r="T267" s="217"/>
      <c r="AT267" s="212" t="s">
        <v>208</v>
      </c>
      <c r="AU267" s="212" t="s">
        <v>86</v>
      </c>
      <c r="AV267" s="209" t="s">
        <v>86</v>
      </c>
      <c r="AW267" s="209" t="s">
        <v>32</v>
      </c>
      <c r="AX267" s="209" t="s">
        <v>76</v>
      </c>
      <c r="AY267" s="212" t="s">
        <v>199</v>
      </c>
    </row>
    <row r="268" spans="2:51" s="218" customFormat="1" ht="12">
      <c r="B268" s="219"/>
      <c r="D268" s="211" t="s">
        <v>208</v>
      </c>
      <c r="E268" s="220" t="s">
        <v>1</v>
      </c>
      <c r="F268" s="221" t="s">
        <v>211</v>
      </c>
      <c r="H268" s="222">
        <v>46</v>
      </c>
      <c r="L268" s="219"/>
      <c r="M268" s="223"/>
      <c r="N268" s="224"/>
      <c r="O268" s="224"/>
      <c r="P268" s="224"/>
      <c r="Q268" s="224"/>
      <c r="R268" s="224"/>
      <c r="S268" s="224"/>
      <c r="T268" s="225"/>
      <c r="AT268" s="220" t="s">
        <v>208</v>
      </c>
      <c r="AU268" s="220" t="s">
        <v>86</v>
      </c>
      <c r="AV268" s="218" t="s">
        <v>206</v>
      </c>
      <c r="AW268" s="218" t="s">
        <v>32</v>
      </c>
      <c r="AX268" s="218" t="s">
        <v>84</v>
      </c>
      <c r="AY268" s="220" t="s">
        <v>199</v>
      </c>
    </row>
    <row r="269" spans="1:65" s="36" customFormat="1" ht="24.2" customHeight="1">
      <c r="A269" s="30"/>
      <c r="B269" s="31"/>
      <c r="C269" s="197" t="s">
        <v>372</v>
      </c>
      <c r="D269" s="197" t="s">
        <v>201</v>
      </c>
      <c r="E269" s="198" t="s">
        <v>373</v>
      </c>
      <c r="F269" s="199" t="s">
        <v>374</v>
      </c>
      <c r="G269" s="200" t="s">
        <v>204</v>
      </c>
      <c r="H269" s="201">
        <v>4</v>
      </c>
      <c r="I269" s="2"/>
      <c r="J269" s="202">
        <f>ROUND(I269*H269,2)</f>
        <v>0</v>
      </c>
      <c r="K269" s="199" t="s">
        <v>205</v>
      </c>
      <c r="L269" s="31"/>
      <c r="M269" s="203" t="s">
        <v>1</v>
      </c>
      <c r="N269" s="204" t="s">
        <v>41</v>
      </c>
      <c r="O269" s="78"/>
      <c r="P269" s="205">
        <f>O269*H269</f>
        <v>0</v>
      </c>
      <c r="Q269" s="205">
        <v>0.0102</v>
      </c>
      <c r="R269" s="205">
        <f>Q269*H269</f>
        <v>0.0408</v>
      </c>
      <c r="S269" s="205">
        <v>0</v>
      </c>
      <c r="T269" s="206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207" t="s">
        <v>206</v>
      </c>
      <c r="AT269" s="207" t="s">
        <v>201</v>
      </c>
      <c r="AU269" s="207" t="s">
        <v>86</v>
      </c>
      <c r="AY269" s="13" t="s">
        <v>199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3" t="s">
        <v>84</v>
      </c>
      <c r="BK269" s="208">
        <f>ROUND(I269*H269,2)</f>
        <v>0</v>
      </c>
      <c r="BL269" s="13" t="s">
        <v>206</v>
      </c>
      <c r="BM269" s="207" t="s">
        <v>375</v>
      </c>
    </row>
    <row r="270" spans="2:51" s="226" customFormat="1" ht="12">
      <c r="B270" s="227"/>
      <c r="D270" s="211" t="s">
        <v>208</v>
      </c>
      <c r="E270" s="228" t="s">
        <v>1</v>
      </c>
      <c r="F270" s="229" t="s">
        <v>283</v>
      </c>
      <c r="H270" s="228" t="s">
        <v>1</v>
      </c>
      <c r="L270" s="227"/>
      <c r="M270" s="230"/>
      <c r="N270" s="231"/>
      <c r="O270" s="231"/>
      <c r="P270" s="231"/>
      <c r="Q270" s="231"/>
      <c r="R270" s="231"/>
      <c r="S270" s="231"/>
      <c r="T270" s="232"/>
      <c r="AT270" s="228" t="s">
        <v>208</v>
      </c>
      <c r="AU270" s="228" t="s">
        <v>86</v>
      </c>
      <c r="AV270" s="226" t="s">
        <v>84</v>
      </c>
      <c r="AW270" s="226" t="s">
        <v>32</v>
      </c>
      <c r="AX270" s="226" t="s">
        <v>76</v>
      </c>
      <c r="AY270" s="228" t="s">
        <v>199</v>
      </c>
    </row>
    <row r="271" spans="2:51" s="209" customFormat="1" ht="12">
      <c r="B271" s="210"/>
      <c r="D271" s="211" t="s">
        <v>208</v>
      </c>
      <c r="E271" s="212" t="s">
        <v>1</v>
      </c>
      <c r="F271" s="213" t="s">
        <v>376</v>
      </c>
      <c r="H271" s="214">
        <v>4</v>
      </c>
      <c r="L271" s="210"/>
      <c r="M271" s="215"/>
      <c r="N271" s="216"/>
      <c r="O271" s="216"/>
      <c r="P271" s="216"/>
      <c r="Q271" s="216"/>
      <c r="R271" s="216"/>
      <c r="S271" s="216"/>
      <c r="T271" s="217"/>
      <c r="AT271" s="212" t="s">
        <v>208</v>
      </c>
      <c r="AU271" s="212" t="s">
        <v>86</v>
      </c>
      <c r="AV271" s="209" t="s">
        <v>86</v>
      </c>
      <c r="AW271" s="209" t="s">
        <v>32</v>
      </c>
      <c r="AX271" s="209" t="s">
        <v>84</v>
      </c>
      <c r="AY271" s="212" t="s">
        <v>199</v>
      </c>
    </row>
    <row r="272" spans="1:65" s="36" customFormat="1" ht="24.2" customHeight="1">
      <c r="A272" s="30"/>
      <c r="B272" s="31"/>
      <c r="C272" s="197" t="s">
        <v>377</v>
      </c>
      <c r="D272" s="197" t="s">
        <v>201</v>
      </c>
      <c r="E272" s="198" t="s">
        <v>378</v>
      </c>
      <c r="F272" s="199" t="s">
        <v>379</v>
      </c>
      <c r="G272" s="200" t="s">
        <v>245</v>
      </c>
      <c r="H272" s="201">
        <v>37.214</v>
      </c>
      <c r="I272" s="2"/>
      <c r="J272" s="202">
        <f>ROUND(I272*H272,2)</f>
        <v>0</v>
      </c>
      <c r="K272" s="199" t="s">
        <v>205</v>
      </c>
      <c r="L272" s="31"/>
      <c r="M272" s="203" t="s">
        <v>1</v>
      </c>
      <c r="N272" s="204" t="s">
        <v>41</v>
      </c>
      <c r="O272" s="78"/>
      <c r="P272" s="205">
        <f>O272*H272</f>
        <v>0</v>
      </c>
      <c r="Q272" s="205">
        <v>0.03358</v>
      </c>
      <c r="R272" s="205">
        <f>Q272*H272</f>
        <v>1.24964612</v>
      </c>
      <c r="S272" s="205">
        <v>0</v>
      </c>
      <c r="T272" s="206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207" t="s">
        <v>206</v>
      </c>
      <c r="AT272" s="207" t="s">
        <v>201</v>
      </c>
      <c r="AU272" s="207" t="s">
        <v>86</v>
      </c>
      <c r="AY272" s="13" t="s">
        <v>199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3" t="s">
        <v>84</v>
      </c>
      <c r="BK272" s="208">
        <f>ROUND(I272*H272,2)</f>
        <v>0</v>
      </c>
      <c r="BL272" s="13" t="s">
        <v>206</v>
      </c>
      <c r="BM272" s="207" t="s">
        <v>380</v>
      </c>
    </row>
    <row r="273" spans="2:51" s="209" customFormat="1" ht="12">
      <c r="B273" s="210"/>
      <c r="D273" s="211" t="s">
        <v>208</v>
      </c>
      <c r="E273" s="212" t="s">
        <v>1</v>
      </c>
      <c r="F273" s="213" t="s">
        <v>381</v>
      </c>
      <c r="H273" s="214">
        <v>0.75</v>
      </c>
      <c r="L273" s="210"/>
      <c r="M273" s="215"/>
      <c r="N273" s="216"/>
      <c r="O273" s="216"/>
      <c r="P273" s="216"/>
      <c r="Q273" s="216"/>
      <c r="R273" s="216"/>
      <c r="S273" s="216"/>
      <c r="T273" s="217"/>
      <c r="AT273" s="212" t="s">
        <v>208</v>
      </c>
      <c r="AU273" s="212" t="s">
        <v>86</v>
      </c>
      <c r="AV273" s="209" t="s">
        <v>86</v>
      </c>
      <c r="AW273" s="209" t="s">
        <v>32</v>
      </c>
      <c r="AX273" s="209" t="s">
        <v>76</v>
      </c>
      <c r="AY273" s="212" t="s">
        <v>199</v>
      </c>
    </row>
    <row r="274" spans="2:51" s="209" customFormat="1" ht="12">
      <c r="B274" s="210"/>
      <c r="D274" s="211" t="s">
        <v>208</v>
      </c>
      <c r="E274" s="212" t="s">
        <v>1</v>
      </c>
      <c r="F274" s="213" t="s">
        <v>382</v>
      </c>
      <c r="H274" s="214">
        <v>5.096</v>
      </c>
      <c r="L274" s="210"/>
      <c r="M274" s="215"/>
      <c r="N274" s="216"/>
      <c r="O274" s="216"/>
      <c r="P274" s="216"/>
      <c r="Q274" s="216"/>
      <c r="R274" s="216"/>
      <c r="S274" s="216"/>
      <c r="T274" s="217"/>
      <c r="AT274" s="212" t="s">
        <v>208</v>
      </c>
      <c r="AU274" s="212" t="s">
        <v>86</v>
      </c>
      <c r="AV274" s="209" t="s">
        <v>86</v>
      </c>
      <c r="AW274" s="209" t="s">
        <v>32</v>
      </c>
      <c r="AX274" s="209" t="s">
        <v>76</v>
      </c>
      <c r="AY274" s="212" t="s">
        <v>199</v>
      </c>
    </row>
    <row r="275" spans="2:51" s="209" customFormat="1" ht="12">
      <c r="B275" s="210"/>
      <c r="D275" s="211" t="s">
        <v>208</v>
      </c>
      <c r="E275" s="212" t="s">
        <v>1</v>
      </c>
      <c r="F275" s="213" t="s">
        <v>383</v>
      </c>
      <c r="H275" s="214">
        <v>7.938</v>
      </c>
      <c r="L275" s="210"/>
      <c r="M275" s="215"/>
      <c r="N275" s="216"/>
      <c r="O275" s="216"/>
      <c r="P275" s="216"/>
      <c r="Q275" s="216"/>
      <c r="R275" s="216"/>
      <c r="S275" s="216"/>
      <c r="T275" s="217"/>
      <c r="AT275" s="212" t="s">
        <v>208</v>
      </c>
      <c r="AU275" s="212" t="s">
        <v>86</v>
      </c>
      <c r="AV275" s="209" t="s">
        <v>86</v>
      </c>
      <c r="AW275" s="209" t="s">
        <v>32</v>
      </c>
      <c r="AX275" s="209" t="s">
        <v>76</v>
      </c>
      <c r="AY275" s="212" t="s">
        <v>199</v>
      </c>
    </row>
    <row r="276" spans="2:51" s="209" customFormat="1" ht="12">
      <c r="B276" s="210"/>
      <c r="D276" s="211" t="s">
        <v>208</v>
      </c>
      <c r="E276" s="212" t="s">
        <v>1</v>
      </c>
      <c r="F276" s="213" t="s">
        <v>335</v>
      </c>
      <c r="H276" s="214">
        <v>3</v>
      </c>
      <c r="L276" s="210"/>
      <c r="M276" s="215"/>
      <c r="N276" s="216"/>
      <c r="O276" s="216"/>
      <c r="P276" s="216"/>
      <c r="Q276" s="216"/>
      <c r="R276" s="216"/>
      <c r="S276" s="216"/>
      <c r="T276" s="217"/>
      <c r="AT276" s="212" t="s">
        <v>208</v>
      </c>
      <c r="AU276" s="212" t="s">
        <v>86</v>
      </c>
      <c r="AV276" s="209" t="s">
        <v>86</v>
      </c>
      <c r="AW276" s="209" t="s">
        <v>32</v>
      </c>
      <c r="AX276" s="209" t="s">
        <v>76</v>
      </c>
      <c r="AY276" s="212" t="s">
        <v>199</v>
      </c>
    </row>
    <row r="277" spans="2:51" s="209" customFormat="1" ht="12">
      <c r="B277" s="210"/>
      <c r="D277" s="211" t="s">
        <v>208</v>
      </c>
      <c r="E277" s="212" t="s">
        <v>1</v>
      </c>
      <c r="F277" s="213" t="s">
        <v>384</v>
      </c>
      <c r="H277" s="214">
        <v>3.12</v>
      </c>
      <c r="L277" s="210"/>
      <c r="M277" s="215"/>
      <c r="N277" s="216"/>
      <c r="O277" s="216"/>
      <c r="P277" s="216"/>
      <c r="Q277" s="216"/>
      <c r="R277" s="216"/>
      <c r="S277" s="216"/>
      <c r="T277" s="217"/>
      <c r="AT277" s="212" t="s">
        <v>208</v>
      </c>
      <c r="AU277" s="212" t="s">
        <v>86</v>
      </c>
      <c r="AV277" s="209" t="s">
        <v>86</v>
      </c>
      <c r="AW277" s="209" t="s">
        <v>32</v>
      </c>
      <c r="AX277" s="209" t="s">
        <v>76</v>
      </c>
      <c r="AY277" s="212" t="s">
        <v>199</v>
      </c>
    </row>
    <row r="278" spans="2:51" s="209" customFormat="1" ht="12">
      <c r="B278" s="210"/>
      <c r="D278" s="211" t="s">
        <v>208</v>
      </c>
      <c r="E278" s="212" t="s">
        <v>1</v>
      </c>
      <c r="F278" s="213" t="s">
        <v>385</v>
      </c>
      <c r="H278" s="214">
        <v>16.2</v>
      </c>
      <c r="L278" s="210"/>
      <c r="M278" s="215"/>
      <c r="N278" s="216"/>
      <c r="O278" s="216"/>
      <c r="P278" s="216"/>
      <c r="Q278" s="216"/>
      <c r="R278" s="216"/>
      <c r="S278" s="216"/>
      <c r="T278" s="217"/>
      <c r="AT278" s="212" t="s">
        <v>208</v>
      </c>
      <c r="AU278" s="212" t="s">
        <v>86</v>
      </c>
      <c r="AV278" s="209" t="s">
        <v>86</v>
      </c>
      <c r="AW278" s="209" t="s">
        <v>32</v>
      </c>
      <c r="AX278" s="209" t="s">
        <v>76</v>
      </c>
      <c r="AY278" s="212" t="s">
        <v>199</v>
      </c>
    </row>
    <row r="279" spans="2:51" s="209" customFormat="1" ht="12">
      <c r="B279" s="210"/>
      <c r="D279" s="211" t="s">
        <v>208</v>
      </c>
      <c r="E279" s="212" t="s">
        <v>1</v>
      </c>
      <c r="F279" s="213" t="s">
        <v>386</v>
      </c>
      <c r="H279" s="214">
        <v>1.11</v>
      </c>
      <c r="L279" s="210"/>
      <c r="M279" s="215"/>
      <c r="N279" s="216"/>
      <c r="O279" s="216"/>
      <c r="P279" s="216"/>
      <c r="Q279" s="216"/>
      <c r="R279" s="216"/>
      <c r="S279" s="216"/>
      <c r="T279" s="217"/>
      <c r="AT279" s="212" t="s">
        <v>208</v>
      </c>
      <c r="AU279" s="212" t="s">
        <v>86</v>
      </c>
      <c r="AV279" s="209" t="s">
        <v>86</v>
      </c>
      <c r="AW279" s="209" t="s">
        <v>32</v>
      </c>
      <c r="AX279" s="209" t="s">
        <v>76</v>
      </c>
      <c r="AY279" s="212" t="s">
        <v>199</v>
      </c>
    </row>
    <row r="280" spans="2:51" s="218" customFormat="1" ht="12">
      <c r="B280" s="219"/>
      <c r="D280" s="211" t="s">
        <v>208</v>
      </c>
      <c r="E280" s="220" t="s">
        <v>1</v>
      </c>
      <c r="F280" s="221" t="s">
        <v>211</v>
      </c>
      <c r="H280" s="222">
        <v>37.214</v>
      </c>
      <c r="L280" s="219"/>
      <c r="M280" s="223"/>
      <c r="N280" s="224"/>
      <c r="O280" s="224"/>
      <c r="P280" s="224"/>
      <c r="Q280" s="224"/>
      <c r="R280" s="224"/>
      <c r="S280" s="224"/>
      <c r="T280" s="225"/>
      <c r="AT280" s="220" t="s">
        <v>208</v>
      </c>
      <c r="AU280" s="220" t="s">
        <v>86</v>
      </c>
      <c r="AV280" s="218" t="s">
        <v>206</v>
      </c>
      <c r="AW280" s="218" t="s">
        <v>32</v>
      </c>
      <c r="AX280" s="218" t="s">
        <v>84</v>
      </c>
      <c r="AY280" s="220" t="s">
        <v>199</v>
      </c>
    </row>
    <row r="281" spans="1:65" s="36" customFormat="1" ht="24.2" customHeight="1">
      <c r="A281" s="30"/>
      <c r="B281" s="31"/>
      <c r="C281" s="197" t="s">
        <v>387</v>
      </c>
      <c r="D281" s="197" t="s">
        <v>201</v>
      </c>
      <c r="E281" s="198" t="s">
        <v>388</v>
      </c>
      <c r="F281" s="199" t="s">
        <v>389</v>
      </c>
      <c r="G281" s="200" t="s">
        <v>245</v>
      </c>
      <c r="H281" s="201">
        <v>183.793</v>
      </c>
      <c r="I281" s="2"/>
      <c r="J281" s="202">
        <f>ROUND(I281*H281,2)</f>
        <v>0</v>
      </c>
      <c r="K281" s="199" t="s">
        <v>205</v>
      </c>
      <c r="L281" s="31"/>
      <c r="M281" s="203" t="s">
        <v>1</v>
      </c>
      <c r="N281" s="204" t="s">
        <v>41</v>
      </c>
      <c r="O281" s="78"/>
      <c r="P281" s="205">
        <f>O281*H281</f>
        <v>0</v>
      </c>
      <c r="Q281" s="205">
        <v>0.021</v>
      </c>
      <c r="R281" s="205">
        <f>Q281*H281</f>
        <v>3.8596530000000002</v>
      </c>
      <c r="S281" s="205">
        <v>0</v>
      </c>
      <c r="T281" s="206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207" t="s">
        <v>206</v>
      </c>
      <c r="AT281" s="207" t="s">
        <v>201</v>
      </c>
      <c r="AU281" s="207" t="s">
        <v>86</v>
      </c>
      <c r="AY281" s="13" t="s">
        <v>199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3" t="s">
        <v>84</v>
      </c>
      <c r="BK281" s="208">
        <f>ROUND(I281*H281,2)</f>
        <v>0</v>
      </c>
      <c r="BL281" s="13" t="s">
        <v>206</v>
      </c>
      <c r="BM281" s="207" t="s">
        <v>390</v>
      </c>
    </row>
    <row r="282" spans="2:51" s="209" customFormat="1" ht="12">
      <c r="B282" s="210"/>
      <c r="D282" s="211" t="s">
        <v>208</v>
      </c>
      <c r="E282" s="212" t="s">
        <v>1</v>
      </c>
      <c r="F282" s="213" t="s">
        <v>156</v>
      </c>
      <c r="H282" s="214">
        <v>183.793</v>
      </c>
      <c r="L282" s="210"/>
      <c r="M282" s="215"/>
      <c r="N282" s="216"/>
      <c r="O282" s="216"/>
      <c r="P282" s="216"/>
      <c r="Q282" s="216"/>
      <c r="R282" s="216"/>
      <c r="S282" s="216"/>
      <c r="T282" s="217"/>
      <c r="AT282" s="212" t="s">
        <v>208</v>
      </c>
      <c r="AU282" s="212" t="s">
        <v>86</v>
      </c>
      <c r="AV282" s="209" t="s">
        <v>86</v>
      </c>
      <c r="AW282" s="209" t="s">
        <v>32</v>
      </c>
      <c r="AX282" s="209" t="s">
        <v>84</v>
      </c>
      <c r="AY282" s="212" t="s">
        <v>199</v>
      </c>
    </row>
    <row r="283" spans="1:65" s="36" customFormat="1" ht="24.2" customHeight="1">
      <c r="A283" s="30"/>
      <c r="B283" s="31"/>
      <c r="C283" s="197" t="s">
        <v>391</v>
      </c>
      <c r="D283" s="197" t="s">
        <v>201</v>
      </c>
      <c r="E283" s="198" t="s">
        <v>392</v>
      </c>
      <c r="F283" s="199" t="s">
        <v>393</v>
      </c>
      <c r="G283" s="200" t="s">
        <v>245</v>
      </c>
      <c r="H283" s="201">
        <v>183.793</v>
      </c>
      <c r="I283" s="2"/>
      <c r="J283" s="202">
        <f>ROUND(I283*H283,2)</f>
        <v>0</v>
      </c>
      <c r="K283" s="199" t="s">
        <v>205</v>
      </c>
      <c r="L283" s="31"/>
      <c r="M283" s="203" t="s">
        <v>1</v>
      </c>
      <c r="N283" s="204" t="s">
        <v>41</v>
      </c>
      <c r="O283" s="78"/>
      <c r="P283" s="205">
        <f>O283*H283</f>
        <v>0</v>
      </c>
      <c r="Q283" s="205">
        <v>0.0105</v>
      </c>
      <c r="R283" s="205">
        <f>Q283*H283</f>
        <v>1.9298265000000001</v>
      </c>
      <c r="S283" s="205">
        <v>0</v>
      </c>
      <c r="T283" s="206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207" t="s">
        <v>206</v>
      </c>
      <c r="AT283" s="207" t="s">
        <v>201</v>
      </c>
      <c r="AU283" s="207" t="s">
        <v>86</v>
      </c>
      <c r="AY283" s="13" t="s">
        <v>199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3" t="s">
        <v>84</v>
      </c>
      <c r="BK283" s="208">
        <f>ROUND(I283*H283,2)</f>
        <v>0</v>
      </c>
      <c r="BL283" s="13" t="s">
        <v>206</v>
      </c>
      <c r="BM283" s="207" t="s">
        <v>394</v>
      </c>
    </row>
    <row r="284" spans="2:51" s="209" customFormat="1" ht="12">
      <c r="B284" s="210"/>
      <c r="D284" s="211" t="s">
        <v>208</v>
      </c>
      <c r="E284" s="212" t="s">
        <v>1</v>
      </c>
      <c r="F284" s="213" t="s">
        <v>156</v>
      </c>
      <c r="H284" s="214">
        <v>183.793</v>
      </c>
      <c r="L284" s="210"/>
      <c r="M284" s="215"/>
      <c r="N284" s="216"/>
      <c r="O284" s="216"/>
      <c r="P284" s="216"/>
      <c r="Q284" s="216"/>
      <c r="R284" s="216"/>
      <c r="S284" s="216"/>
      <c r="T284" s="217"/>
      <c r="AT284" s="212" t="s">
        <v>208</v>
      </c>
      <c r="AU284" s="212" t="s">
        <v>86</v>
      </c>
      <c r="AV284" s="209" t="s">
        <v>86</v>
      </c>
      <c r="AW284" s="209" t="s">
        <v>32</v>
      </c>
      <c r="AX284" s="209" t="s">
        <v>84</v>
      </c>
      <c r="AY284" s="212" t="s">
        <v>199</v>
      </c>
    </row>
    <row r="285" spans="1:65" s="36" customFormat="1" ht="16.5" customHeight="1">
      <c r="A285" s="30"/>
      <c r="B285" s="31"/>
      <c r="C285" s="197" t="s">
        <v>7</v>
      </c>
      <c r="D285" s="197" t="s">
        <v>201</v>
      </c>
      <c r="E285" s="198" t="s">
        <v>395</v>
      </c>
      <c r="F285" s="199" t="s">
        <v>396</v>
      </c>
      <c r="G285" s="200" t="s">
        <v>245</v>
      </c>
      <c r="H285" s="201">
        <v>13.12</v>
      </c>
      <c r="I285" s="2"/>
      <c r="J285" s="202">
        <f>ROUND(I285*H285,2)</f>
        <v>0</v>
      </c>
      <c r="K285" s="199" t="s">
        <v>205</v>
      </c>
      <c r="L285" s="31"/>
      <c r="M285" s="203" t="s">
        <v>1</v>
      </c>
      <c r="N285" s="204" t="s">
        <v>41</v>
      </c>
      <c r="O285" s="78"/>
      <c r="P285" s="205">
        <f>O285*H285</f>
        <v>0</v>
      </c>
      <c r="Q285" s="205">
        <v>0.01925</v>
      </c>
      <c r="R285" s="205">
        <f>Q285*H285</f>
        <v>0.25256</v>
      </c>
      <c r="S285" s="205">
        <v>0.02</v>
      </c>
      <c r="T285" s="206">
        <f>S285*H285</f>
        <v>0.26239999999999997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207" t="s">
        <v>206</v>
      </c>
      <c r="AT285" s="207" t="s">
        <v>201</v>
      </c>
      <c r="AU285" s="207" t="s">
        <v>86</v>
      </c>
      <c r="AY285" s="13" t="s">
        <v>199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3" t="s">
        <v>84</v>
      </c>
      <c r="BK285" s="208">
        <f>ROUND(I285*H285,2)</f>
        <v>0</v>
      </c>
      <c r="BL285" s="13" t="s">
        <v>206</v>
      </c>
      <c r="BM285" s="207" t="s">
        <v>397</v>
      </c>
    </row>
    <row r="286" spans="2:51" s="226" customFormat="1" ht="12">
      <c r="B286" s="227"/>
      <c r="D286" s="211" t="s">
        <v>208</v>
      </c>
      <c r="E286" s="228" t="s">
        <v>1</v>
      </c>
      <c r="F286" s="229" t="s">
        <v>398</v>
      </c>
      <c r="H286" s="228" t="s">
        <v>1</v>
      </c>
      <c r="L286" s="227"/>
      <c r="M286" s="230"/>
      <c r="N286" s="231"/>
      <c r="O286" s="231"/>
      <c r="P286" s="231"/>
      <c r="Q286" s="231"/>
      <c r="R286" s="231"/>
      <c r="S286" s="231"/>
      <c r="T286" s="232"/>
      <c r="AT286" s="228" t="s">
        <v>208</v>
      </c>
      <c r="AU286" s="228" t="s">
        <v>86</v>
      </c>
      <c r="AV286" s="226" t="s">
        <v>84</v>
      </c>
      <c r="AW286" s="226" t="s">
        <v>32</v>
      </c>
      <c r="AX286" s="226" t="s">
        <v>76</v>
      </c>
      <c r="AY286" s="228" t="s">
        <v>199</v>
      </c>
    </row>
    <row r="287" spans="2:51" s="209" customFormat="1" ht="12">
      <c r="B287" s="210"/>
      <c r="D287" s="211" t="s">
        <v>208</v>
      </c>
      <c r="E287" s="212" t="s">
        <v>1</v>
      </c>
      <c r="F287" s="213" t="s">
        <v>399</v>
      </c>
      <c r="H287" s="214">
        <v>7.38</v>
      </c>
      <c r="L287" s="210"/>
      <c r="M287" s="215"/>
      <c r="N287" s="216"/>
      <c r="O287" s="216"/>
      <c r="P287" s="216"/>
      <c r="Q287" s="216"/>
      <c r="R287" s="216"/>
      <c r="S287" s="216"/>
      <c r="T287" s="217"/>
      <c r="AT287" s="212" t="s">
        <v>208</v>
      </c>
      <c r="AU287" s="212" t="s">
        <v>86</v>
      </c>
      <c r="AV287" s="209" t="s">
        <v>86</v>
      </c>
      <c r="AW287" s="209" t="s">
        <v>32</v>
      </c>
      <c r="AX287" s="209" t="s">
        <v>76</v>
      </c>
      <c r="AY287" s="212" t="s">
        <v>199</v>
      </c>
    </row>
    <row r="288" spans="2:51" s="209" customFormat="1" ht="12">
      <c r="B288" s="210"/>
      <c r="D288" s="211" t="s">
        <v>208</v>
      </c>
      <c r="E288" s="212" t="s">
        <v>1</v>
      </c>
      <c r="F288" s="213" t="s">
        <v>400</v>
      </c>
      <c r="H288" s="214">
        <v>5.74</v>
      </c>
      <c r="L288" s="210"/>
      <c r="M288" s="215"/>
      <c r="N288" s="216"/>
      <c r="O288" s="216"/>
      <c r="P288" s="216"/>
      <c r="Q288" s="216"/>
      <c r="R288" s="216"/>
      <c r="S288" s="216"/>
      <c r="T288" s="217"/>
      <c r="AT288" s="212" t="s">
        <v>208</v>
      </c>
      <c r="AU288" s="212" t="s">
        <v>86</v>
      </c>
      <c r="AV288" s="209" t="s">
        <v>86</v>
      </c>
      <c r="AW288" s="209" t="s">
        <v>32</v>
      </c>
      <c r="AX288" s="209" t="s">
        <v>76</v>
      </c>
      <c r="AY288" s="212" t="s">
        <v>199</v>
      </c>
    </row>
    <row r="289" spans="2:51" s="218" customFormat="1" ht="12">
      <c r="B289" s="219"/>
      <c r="D289" s="211" t="s">
        <v>208</v>
      </c>
      <c r="E289" s="220" t="s">
        <v>1</v>
      </c>
      <c r="F289" s="221" t="s">
        <v>211</v>
      </c>
      <c r="H289" s="222">
        <v>13.12</v>
      </c>
      <c r="L289" s="219"/>
      <c r="M289" s="223"/>
      <c r="N289" s="224"/>
      <c r="O289" s="224"/>
      <c r="P289" s="224"/>
      <c r="Q289" s="224"/>
      <c r="R289" s="224"/>
      <c r="S289" s="224"/>
      <c r="T289" s="225"/>
      <c r="AT289" s="220" t="s">
        <v>208</v>
      </c>
      <c r="AU289" s="220" t="s">
        <v>86</v>
      </c>
      <c r="AV289" s="218" t="s">
        <v>206</v>
      </c>
      <c r="AW289" s="218" t="s">
        <v>32</v>
      </c>
      <c r="AX289" s="218" t="s">
        <v>84</v>
      </c>
      <c r="AY289" s="220" t="s">
        <v>199</v>
      </c>
    </row>
    <row r="290" spans="1:65" s="36" customFormat="1" ht="24.2" customHeight="1">
      <c r="A290" s="30"/>
      <c r="B290" s="31"/>
      <c r="C290" s="197" t="s">
        <v>401</v>
      </c>
      <c r="D290" s="197" t="s">
        <v>201</v>
      </c>
      <c r="E290" s="198" t="s">
        <v>402</v>
      </c>
      <c r="F290" s="199" t="s">
        <v>403</v>
      </c>
      <c r="G290" s="200" t="s">
        <v>245</v>
      </c>
      <c r="H290" s="201">
        <v>100</v>
      </c>
      <c r="I290" s="2"/>
      <c r="J290" s="202">
        <f>ROUND(I290*H290,2)</f>
        <v>0</v>
      </c>
      <c r="K290" s="199" t="s">
        <v>205</v>
      </c>
      <c r="L290" s="31"/>
      <c r="M290" s="203" t="s">
        <v>1</v>
      </c>
      <c r="N290" s="204" t="s">
        <v>41</v>
      </c>
      <c r="O290" s="78"/>
      <c r="P290" s="205">
        <f>O290*H290</f>
        <v>0</v>
      </c>
      <c r="Q290" s="205">
        <v>0.00022</v>
      </c>
      <c r="R290" s="205">
        <f>Q290*H290</f>
        <v>0.022000000000000002</v>
      </c>
      <c r="S290" s="205">
        <v>0.002</v>
      </c>
      <c r="T290" s="206">
        <f>S290*H290</f>
        <v>0.2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207" t="s">
        <v>206</v>
      </c>
      <c r="AT290" s="207" t="s">
        <v>201</v>
      </c>
      <c r="AU290" s="207" t="s">
        <v>86</v>
      </c>
      <c r="AY290" s="13" t="s">
        <v>199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3" t="s">
        <v>84</v>
      </c>
      <c r="BK290" s="208">
        <f>ROUND(I290*H290,2)</f>
        <v>0</v>
      </c>
      <c r="BL290" s="13" t="s">
        <v>206</v>
      </c>
      <c r="BM290" s="207" t="s">
        <v>404</v>
      </c>
    </row>
    <row r="291" spans="2:51" s="226" customFormat="1" ht="12">
      <c r="B291" s="227"/>
      <c r="D291" s="211" t="s">
        <v>208</v>
      </c>
      <c r="E291" s="228" t="s">
        <v>1</v>
      </c>
      <c r="F291" s="229" t="s">
        <v>405</v>
      </c>
      <c r="H291" s="228" t="s">
        <v>1</v>
      </c>
      <c r="L291" s="227"/>
      <c r="M291" s="230"/>
      <c r="N291" s="231"/>
      <c r="O291" s="231"/>
      <c r="P291" s="231"/>
      <c r="Q291" s="231"/>
      <c r="R291" s="231"/>
      <c r="S291" s="231"/>
      <c r="T291" s="232"/>
      <c r="AT291" s="228" t="s">
        <v>208</v>
      </c>
      <c r="AU291" s="228" t="s">
        <v>86</v>
      </c>
      <c r="AV291" s="226" t="s">
        <v>84</v>
      </c>
      <c r="AW291" s="226" t="s">
        <v>32</v>
      </c>
      <c r="AX291" s="226" t="s">
        <v>76</v>
      </c>
      <c r="AY291" s="228" t="s">
        <v>199</v>
      </c>
    </row>
    <row r="292" spans="2:51" s="209" customFormat="1" ht="12">
      <c r="B292" s="210"/>
      <c r="D292" s="211" t="s">
        <v>208</v>
      </c>
      <c r="E292" s="212" t="s">
        <v>1</v>
      </c>
      <c r="F292" s="213" t="s">
        <v>406</v>
      </c>
      <c r="H292" s="214">
        <v>100</v>
      </c>
      <c r="L292" s="210"/>
      <c r="M292" s="215"/>
      <c r="N292" s="216"/>
      <c r="O292" s="216"/>
      <c r="P292" s="216"/>
      <c r="Q292" s="216"/>
      <c r="R292" s="216"/>
      <c r="S292" s="216"/>
      <c r="T292" s="217"/>
      <c r="AT292" s="212" t="s">
        <v>208</v>
      </c>
      <c r="AU292" s="212" t="s">
        <v>86</v>
      </c>
      <c r="AV292" s="209" t="s">
        <v>86</v>
      </c>
      <c r="AW292" s="209" t="s">
        <v>32</v>
      </c>
      <c r="AX292" s="209" t="s">
        <v>84</v>
      </c>
      <c r="AY292" s="212" t="s">
        <v>199</v>
      </c>
    </row>
    <row r="293" spans="1:65" s="36" customFormat="1" ht="24.2" customHeight="1">
      <c r="A293" s="30"/>
      <c r="B293" s="31"/>
      <c r="C293" s="197" t="s">
        <v>407</v>
      </c>
      <c r="D293" s="197" t="s">
        <v>201</v>
      </c>
      <c r="E293" s="198" t="s">
        <v>408</v>
      </c>
      <c r="F293" s="199" t="s">
        <v>409</v>
      </c>
      <c r="G293" s="200" t="s">
        <v>245</v>
      </c>
      <c r="H293" s="201">
        <v>54.26</v>
      </c>
      <c r="I293" s="2"/>
      <c r="J293" s="202">
        <f>ROUND(I293*H293,2)</f>
        <v>0</v>
      </c>
      <c r="K293" s="199" t="s">
        <v>205</v>
      </c>
      <c r="L293" s="31"/>
      <c r="M293" s="203" t="s">
        <v>1</v>
      </c>
      <c r="N293" s="204" t="s">
        <v>41</v>
      </c>
      <c r="O293" s="78"/>
      <c r="P293" s="205">
        <f>O293*H293</f>
        <v>0</v>
      </c>
      <c r="Q293" s="205">
        <v>0.0567</v>
      </c>
      <c r="R293" s="205">
        <f>Q293*H293</f>
        <v>3.076542</v>
      </c>
      <c r="S293" s="205">
        <v>0</v>
      </c>
      <c r="T293" s="206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207" t="s">
        <v>206</v>
      </c>
      <c r="AT293" s="207" t="s">
        <v>201</v>
      </c>
      <c r="AU293" s="207" t="s">
        <v>86</v>
      </c>
      <c r="AY293" s="13" t="s">
        <v>199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3" t="s">
        <v>84</v>
      </c>
      <c r="BK293" s="208">
        <f>ROUND(I293*H293,2)</f>
        <v>0</v>
      </c>
      <c r="BL293" s="13" t="s">
        <v>206</v>
      </c>
      <c r="BM293" s="207" t="s">
        <v>410</v>
      </c>
    </row>
    <row r="294" spans="2:51" s="209" customFormat="1" ht="12">
      <c r="B294" s="210"/>
      <c r="D294" s="211" t="s">
        <v>208</v>
      </c>
      <c r="E294" s="212" t="s">
        <v>1</v>
      </c>
      <c r="F294" s="213" t="s">
        <v>151</v>
      </c>
      <c r="H294" s="214">
        <v>54.26</v>
      </c>
      <c r="L294" s="210"/>
      <c r="M294" s="215"/>
      <c r="N294" s="216"/>
      <c r="O294" s="216"/>
      <c r="P294" s="216"/>
      <c r="Q294" s="216"/>
      <c r="R294" s="216"/>
      <c r="S294" s="216"/>
      <c r="T294" s="217"/>
      <c r="AT294" s="212" t="s">
        <v>208</v>
      </c>
      <c r="AU294" s="212" t="s">
        <v>86</v>
      </c>
      <c r="AV294" s="209" t="s">
        <v>86</v>
      </c>
      <c r="AW294" s="209" t="s">
        <v>32</v>
      </c>
      <c r="AX294" s="209" t="s">
        <v>84</v>
      </c>
      <c r="AY294" s="212" t="s">
        <v>199</v>
      </c>
    </row>
    <row r="295" spans="1:65" s="36" customFormat="1" ht="24.2" customHeight="1">
      <c r="A295" s="30"/>
      <c r="B295" s="31"/>
      <c r="C295" s="197" t="s">
        <v>411</v>
      </c>
      <c r="D295" s="197" t="s">
        <v>201</v>
      </c>
      <c r="E295" s="198" t="s">
        <v>412</v>
      </c>
      <c r="F295" s="199" t="s">
        <v>413</v>
      </c>
      <c r="G295" s="200" t="s">
        <v>204</v>
      </c>
      <c r="H295" s="201">
        <v>3</v>
      </c>
      <c r="I295" s="2"/>
      <c r="J295" s="202">
        <f>ROUND(I295*H295,2)</f>
        <v>0</v>
      </c>
      <c r="K295" s="199" t="s">
        <v>205</v>
      </c>
      <c r="L295" s="31"/>
      <c r="M295" s="203" t="s">
        <v>1</v>
      </c>
      <c r="N295" s="204" t="s">
        <v>41</v>
      </c>
      <c r="O295" s="78"/>
      <c r="P295" s="205">
        <f>O295*H295</f>
        <v>0</v>
      </c>
      <c r="Q295" s="205">
        <v>0.00048</v>
      </c>
      <c r="R295" s="205">
        <f>Q295*H295</f>
        <v>0.00144</v>
      </c>
      <c r="S295" s="205">
        <v>0</v>
      </c>
      <c r="T295" s="206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207" t="s">
        <v>206</v>
      </c>
      <c r="AT295" s="207" t="s">
        <v>201</v>
      </c>
      <c r="AU295" s="207" t="s">
        <v>86</v>
      </c>
      <c r="AY295" s="13" t="s">
        <v>199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3" t="s">
        <v>84</v>
      </c>
      <c r="BK295" s="208">
        <f>ROUND(I295*H295,2)</f>
        <v>0</v>
      </c>
      <c r="BL295" s="13" t="s">
        <v>206</v>
      </c>
      <c r="BM295" s="207" t="s">
        <v>414</v>
      </c>
    </row>
    <row r="296" spans="2:51" s="226" customFormat="1" ht="12">
      <c r="B296" s="227"/>
      <c r="D296" s="211" t="s">
        <v>208</v>
      </c>
      <c r="E296" s="228" t="s">
        <v>1</v>
      </c>
      <c r="F296" s="229" t="s">
        <v>415</v>
      </c>
      <c r="H296" s="228" t="s">
        <v>1</v>
      </c>
      <c r="L296" s="227"/>
      <c r="M296" s="230"/>
      <c r="N296" s="231"/>
      <c r="O296" s="231"/>
      <c r="P296" s="231"/>
      <c r="Q296" s="231"/>
      <c r="R296" s="231"/>
      <c r="S296" s="231"/>
      <c r="T296" s="232"/>
      <c r="AT296" s="228" t="s">
        <v>208</v>
      </c>
      <c r="AU296" s="228" t="s">
        <v>86</v>
      </c>
      <c r="AV296" s="226" t="s">
        <v>84</v>
      </c>
      <c r="AW296" s="226" t="s">
        <v>32</v>
      </c>
      <c r="AX296" s="226" t="s">
        <v>76</v>
      </c>
      <c r="AY296" s="228" t="s">
        <v>199</v>
      </c>
    </row>
    <row r="297" spans="2:51" s="209" customFormat="1" ht="12">
      <c r="B297" s="210"/>
      <c r="D297" s="211" t="s">
        <v>208</v>
      </c>
      <c r="E297" s="212" t="s">
        <v>1</v>
      </c>
      <c r="F297" s="213" t="s">
        <v>416</v>
      </c>
      <c r="H297" s="214">
        <v>2</v>
      </c>
      <c r="L297" s="210"/>
      <c r="M297" s="215"/>
      <c r="N297" s="216"/>
      <c r="O297" s="216"/>
      <c r="P297" s="216"/>
      <c r="Q297" s="216"/>
      <c r="R297" s="216"/>
      <c r="S297" s="216"/>
      <c r="T297" s="217"/>
      <c r="AT297" s="212" t="s">
        <v>208</v>
      </c>
      <c r="AU297" s="212" t="s">
        <v>86</v>
      </c>
      <c r="AV297" s="209" t="s">
        <v>86</v>
      </c>
      <c r="AW297" s="209" t="s">
        <v>32</v>
      </c>
      <c r="AX297" s="209" t="s">
        <v>76</v>
      </c>
      <c r="AY297" s="212" t="s">
        <v>199</v>
      </c>
    </row>
    <row r="298" spans="2:51" s="209" customFormat="1" ht="12">
      <c r="B298" s="210"/>
      <c r="D298" s="211" t="s">
        <v>208</v>
      </c>
      <c r="E298" s="212" t="s">
        <v>1</v>
      </c>
      <c r="F298" s="213" t="s">
        <v>417</v>
      </c>
      <c r="H298" s="214">
        <v>1</v>
      </c>
      <c r="L298" s="210"/>
      <c r="M298" s="215"/>
      <c r="N298" s="216"/>
      <c r="O298" s="216"/>
      <c r="P298" s="216"/>
      <c r="Q298" s="216"/>
      <c r="R298" s="216"/>
      <c r="S298" s="216"/>
      <c r="T298" s="217"/>
      <c r="AT298" s="212" t="s">
        <v>208</v>
      </c>
      <c r="AU298" s="212" t="s">
        <v>86</v>
      </c>
      <c r="AV298" s="209" t="s">
        <v>86</v>
      </c>
      <c r="AW298" s="209" t="s">
        <v>32</v>
      </c>
      <c r="AX298" s="209" t="s">
        <v>76</v>
      </c>
      <c r="AY298" s="212" t="s">
        <v>199</v>
      </c>
    </row>
    <row r="299" spans="2:51" s="218" customFormat="1" ht="12">
      <c r="B299" s="219"/>
      <c r="D299" s="211" t="s">
        <v>208</v>
      </c>
      <c r="E299" s="220" t="s">
        <v>1</v>
      </c>
      <c r="F299" s="221" t="s">
        <v>211</v>
      </c>
      <c r="H299" s="222">
        <v>3</v>
      </c>
      <c r="L299" s="219"/>
      <c r="M299" s="223"/>
      <c r="N299" s="224"/>
      <c r="O299" s="224"/>
      <c r="P299" s="224"/>
      <c r="Q299" s="224"/>
      <c r="R299" s="224"/>
      <c r="S299" s="224"/>
      <c r="T299" s="225"/>
      <c r="AT299" s="220" t="s">
        <v>208</v>
      </c>
      <c r="AU299" s="220" t="s">
        <v>86</v>
      </c>
      <c r="AV299" s="218" t="s">
        <v>206</v>
      </c>
      <c r="AW299" s="218" t="s">
        <v>32</v>
      </c>
      <c r="AX299" s="218" t="s">
        <v>84</v>
      </c>
      <c r="AY299" s="220" t="s">
        <v>199</v>
      </c>
    </row>
    <row r="300" spans="1:65" s="36" customFormat="1" ht="24.2" customHeight="1">
      <c r="A300" s="30"/>
      <c r="B300" s="31"/>
      <c r="C300" s="241" t="s">
        <v>418</v>
      </c>
      <c r="D300" s="241" t="s">
        <v>297</v>
      </c>
      <c r="E300" s="242" t="s">
        <v>419</v>
      </c>
      <c r="F300" s="243" t="s">
        <v>420</v>
      </c>
      <c r="G300" s="244" t="s">
        <v>204</v>
      </c>
      <c r="H300" s="245">
        <v>1</v>
      </c>
      <c r="I300" s="3"/>
      <c r="J300" s="246">
        <f>ROUND(I300*H300,2)</f>
        <v>0</v>
      </c>
      <c r="K300" s="243" t="s">
        <v>205</v>
      </c>
      <c r="L300" s="247"/>
      <c r="M300" s="248" t="s">
        <v>1</v>
      </c>
      <c r="N300" s="249" t="s">
        <v>41</v>
      </c>
      <c r="O300" s="78"/>
      <c r="P300" s="205">
        <f>O300*H300</f>
        <v>0</v>
      </c>
      <c r="Q300" s="205">
        <v>0.01624</v>
      </c>
      <c r="R300" s="205">
        <f>Q300*H300</f>
        <v>0.01624</v>
      </c>
      <c r="S300" s="205">
        <v>0</v>
      </c>
      <c r="T300" s="206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207" t="s">
        <v>267</v>
      </c>
      <c r="AT300" s="207" t="s">
        <v>297</v>
      </c>
      <c r="AU300" s="207" t="s">
        <v>86</v>
      </c>
      <c r="AY300" s="13" t="s">
        <v>199</v>
      </c>
      <c r="BE300" s="208">
        <f>IF(N300="základní",J300,0)</f>
        <v>0</v>
      </c>
      <c r="BF300" s="208">
        <f>IF(N300="snížená",J300,0)</f>
        <v>0</v>
      </c>
      <c r="BG300" s="208">
        <f>IF(N300="zákl. přenesená",J300,0)</f>
        <v>0</v>
      </c>
      <c r="BH300" s="208">
        <f>IF(N300="sníž. přenesená",J300,0)</f>
        <v>0</v>
      </c>
      <c r="BI300" s="208">
        <f>IF(N300="nulová",J300,0)</f>
        <v>0</v>
      </c>
      <c r="BJ300" s="13" t="s">
        <v>84</v>
      </c>
      <c r="BK300" s="208">
        <f>ROUND(I300*H300,2)</f>
        <v>0</v>
      </c>
      <c r="BL300" s="13" t="s">
        <v>206</v>
      </c>
      <c r="BM300" s="207" t="s">
        <v>421</v>
      </c>
    </row>
    <row r="301" spans="1:65" s="36" customFormat="1" ht="24.2" customHeight="1">
      <c r="A301" s="30"/>
      <c r="B301" s="31"/>
      <c r="C301" s="241" t="s">
        <v>422</v>
      </c>
      <c r="D301" s="241" t="s">
        <v>297</v>
      </c>
      <c r="E301" s="242" t="s">
        <v>423</v>
      </c>
      <c r="F301" s="243" t="s">
        <v>424</v>
      </c>
      <c r="G301" s="244" t="s">
        <v>204</v>
      </c>
      <c r="H301" s="245">
        <v>1</v>
      </c>
      <c r="I301" s="3"/>
      <c r="J301" s="246">
        <f>ROUND(I301*H301,2)</f>
        <v>0</v>
      </c>
      <c r="K301" s="243" t="s">
        <v>205</v>
      </c>
      <c r="L301" s="247"/>
      <c r="M301" s="248" t="s">
        <v>1</v>
      </c>
      <c r="N301" s="249" t="s">
        <v>41</v>
      </c>
      <c r="O301" s="78"/>
      <c r="P301" s="205">
        <f>O301*H301</f>
        <v>0</v>
      </c>
      <c r="Q301" s="205">
        <v>0.01553</v>
      </c>
      <c r="R301" s="205">
        <f>Q301*H301</f>
        <v>0.01553</v>
      </c>
      <c r="S301" s="205">
        <v>0</v>
      </c>
      <c r="T301" s="206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207" t="s">
        <v>267</v>
      </c>
      <c r="AT301" s="207" t="s">
        <v>297</v>
      </c>
      <c r="AU301" s="207" t="s">
        <v>86</v>
      </c>
      <c r="AY301" s="13" t="s">
        <v>199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3" t="s">
        <v>84</v>
      </c>
      <c r="BK301" s="208">
        <f>ROUND(I301*H301,2)</f>
        <v>0</v>
      </c>
      <c r="BL301" s="13" t="s">
        <v>206</v>
      </c>
      <c r="BM301" s="207" t="s">
        <v>425</v>
      </c>
    </row>
    <row r="302" spans="1:65" s="36" customFormat="1" ht="24.2" customHeight="1">
      <c r="A302" s="30"/>
      <c r="B302" s="31"/>
      <c r="C302" s="241" t="s">
        <v>426</v>
      </c>
      <c r="D302" s="241" t="s">
        <v>297</v>
      </c>
      <c r="E302" s="242" t="s">
        <v>427</v>
      </c>
      <c r="F302" s="243" t="s">
        <v>428</v>
      </c>
      <c r="G302" s="244" t="s">
        <v>204</v>
      </c>
      <c r="H302" s="245">
        <v>1</v>
      </c>
      <c r="I302" s="3"/>
      <c r="J302" s="246">
        <f>ROUND(I302*H302,2)</f>
        <v>0</v>
      </c>
      <c r="K302" s="243" t="s">
        <v>205</v>
      </c>
      <c r="L302" s="247"/>
      <c r="M302" s="248" t="s">
        <v>1</v>
      </c>
      <c r="N302" s="249" t="s">
        <v>41</v>
      </c>
      <c r="O302" s="78"/>
      <c r="P302" s="205">
        <f>O302*H302</f>
        <v>0</v>
      </c>
      <c r="Q302" s="205">
        <v>0.01521</v>
      </c>
      <c r="R302" s="205">
        <f>Q302*H302</f>
        <v>0.01521</v>
      </c>
      <c r="S302" s="205">
        <v>0</v>
      </c>
      <c r="T302" s="206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207" t="s">
        <v>267</v>
      </c>
      <c r="AT302" s="207" t="s">
        <v>297</v>
      </c>
      <c r="AU302" s="207" t="s">
        <v>86</v>
      </c>
      <c r="AY302" s="13" t="s">
        <v>199</v>
      </c>
      <c r="BE302" s="208">
        <f>IF(N302="základní",J302,0)</f>
        <v>0</v>
      </c>
      <c r="BF302" s="208">
        <f>IF(N302="snížená",J302,0)</f>
        <v>0</v>
      </c>
      <c r="BG302" s="208">
        <f>IF(N302="zákl. přenesená",J302,0)</f>
        <v>0</v>
      </c>
      <c r="BH302" s="208">
        <f>IF(N302="sníž. přenesená",J302,0)</f>
        <v>0</v>
      </c>
      <c r="BI302" s="208">
        <f>IF(N302="nulová",J302,0)</f>
        <v>0</v>
      </c>
      <c r="BJ302" s="13" t="s">
        <v>84</v>
      </c>
      <c r="BK302" s="208">
        <f>ROUND(I302*H302,2)</f>
        <v>0</v>
      </c>
      <c r="BL302" s="13" t="s">
        <v>206</v>
      </c>
      <c r="BM302" s="207" t="s">
        <v>429</v>
      </c>
    </row>
    <row r="303" spans="2:63" s="184" customFormat="1" ht="22.9" customHeight="1">
      <c r="B303" s="185"/>
      <c r="D303" s="186" t="s">
        <v>75</v>
      </c>
      <c r="E303" s="195" t="s">
        <v>273</v>
      </c>
      <c r="F303" s="195" t="s">
        <v>430</v>
      </c>
      <c r="J303" s="196">
        <f>BK303</f>
        <v>0</v>
      </c>
      <c r="L303" s="185"/>
      <c r="M303" s="189"/>
      <c r="N303" s="190"/>
      <c r="O303" s="190"/>
      <c r="P303" s="191">
        <f>SUM(P304:P519)</f>
        <v>0</v>
      </c>
      <c r="Q303" s="190"/>
      <c r="R303" s="191">
        <f>SUM(R304:R519)</f>
        <v>0.33060720000000005</v>
      </c>
      <c r="S303" s="190"/>
      <c r="T303" s="192">
        <f>SUM(T304:T519)</f>
        <v>151.40344100000002</v>
      </c>
      <c r="AR303" s="186" t="s">
        <v>84</v>
      </c>
      <c r="AT303" s="193" t="s">
        <v>75</v>
      </c>
      <c r="AU303" s="193" t="s">
        <v>84</v>
      </c>
      <c r="AY303" s="186" t="s">
        <v>199</v>
      </c>
      <c r="BK303" s="194">
        <f>SUM(BK304:BK519)</f>
        <v>0</v>
      </c>
    </row>
    <row r="304" spans="1:65" s="36" customFormat="1" ht="37.9" customHeight="1">
      <c r="A304" s="30"/>
      <c r="B304" s="31"/>
      <c r="C304" s="197" t="s">
        <v>431</v>
      </c>
      <c r="D304" s="197" t="s">
        <v>201</v>
      </c>
      <c r="E304" s="198" t="s">
        <v>432</v>
      </c>
      <c r="F304" s="199" t="s">
        <v>433</v>
      </c>
      <c r="G304" s="200" t="s">
        <v>245</v>
      </c>
      <c r="H304" s="201">
        <v>500</v>
      </c>
      <c r="I304" s="2"/>
      <c r="J304" s="202">
        <f>ROUND(I304*H304,2)</f>
        <v>0</v>
      </c>
      <c r="K304" s="199" t="s">
        <v>205</v>
      </c>
      <c r="L304" s="31"/>
      <c r="M304" s="203" t="s">
        <v>1</v>
      </c>
      <c r="N304" s="204" t="s">
        <v>41</v>
      </c>
      <c r="O304" s="78"/>
      <c r="P304" s="205">
        <f>O304*H304</f>
        <v>0</v>
      </c>
      <c r="Q304" s="205">
        <v>0.00021</v>
      </c>
      <c r="R304" s="205">
        <f>Q304*H304</f>
        <v>0.10500000000000001</v>
      </c>
      <c r="S304" s="205">
        <v>0</v>
      </c>
      <c r="T304" s="206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207" t="s">
        <v>206</v>
      </c>
      <c r="AT304" s="207" t="s">
        <v>201</v>
      </c>
      <c r="AU304" s="207" t="s">
        <v>86</v>
      </c>
      <c r="AY304" s="13" t="s">
        <v>199</v>
      </c>
      <c r="BE304" s="208">
        <f>IF(N304="základní",J304,0)</f>
        <v>0</v>
      </c>
      <c r="BF304" s="208">
        <f>IF(N304="snížená",J304,0)</f>
        <v>0</v>
      </c>
      <c r="BG304" s="208">
        <f>IF(N304="zákl. přenesená",J304,0)</f>
        <v>0</v>
      </c>
      <c r="BH304" s="208">
        <f>IF(N304="sníž. přenesená",J304,0)</f>
        <v>0</v>
      </c>
      <c r="BI304" s="208">
        <f>IF(N304="nulová",J304,0)</f>
        <v>0</v>
      </c>
      <c r="BJ304" s="13" t="s">
        <v>84</v>
      </c>
      <c r="BK304" s="208">
        <f>ROUND(I304*H304,2)</f>
        <v>0</v>
      </c>
      <c r="BL304" s="13" t="s">
        <v>206</v>
      </c>
      <c r="BM304" s="207" t="s">
        <v>434</v>
      </c>
    </row>
    <row r="305" spans="1:65" s="36" customFormat="1" ht="24.2" customHeight="1">
      <c r="A305" s="30"/>
      <c r="B305" s="31"/>
      <c r="C305" s="197" t="s">
        <v>435</v>
      </c>
      <c r="D305" s="197" t="s">
        <v>201</v>
      </c>
      <c r="E305" s="198" t="s">
        <v>436</v>
      </c>
      <c r="F305" s="199" t="s">
        <v>437</v>
      </c>
      <c r="G305" s="200" t="s">
        <v>245</v>
      </c>
      <c r="H305" s="201">
        <v>399.85</v>
      </c>
      <c r="I305" s="2"/>
      <c r="J305" s="202">
        <f>ROUND(I305*H305,2)</f>
        <v>0</v>
      </c>
      <c r="K305" s="199" t="s">
        <v>205</v>
      </c>
      <c r="L305" s="31"/>
      <c r="M305" s="203" t="s">
        <v>1</v>
      </c>
      <c r="N305" s="204" t="s">
        <v>41</v>
      </c>
      <c r="O305" s="78"/>
      <c r="P305" s="205">
        <f>O305*H305</f>
        <v>0</v>
      </c>
      <c r="Q305" s="205">
        <v>4E-05</v>
      </c>
      <c r="R305" s="205">
        <f>Q305*H305</f>
        <v>0.015994</v>
      </c>
      <c r="S305" s="205">
        <v>0</v>
      </c>
      <c r="T305" s="206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207" t="s">
        <v>206</v>
      </c>
      <c r="AT305" s="207" t="s">
        <v>201</v>
      </c>
      <c r="AU305" s="207" t="s">
        <v>86</v>
      </c>
      <c r="AY305" s="13" t="s">
        <v>199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3" t="s">
        <v>84</v>
      </c>
      <c r="BK305" s="208">
        <f>ROUND(I305*H305,2)</f>
        <v>0</v>
      </c>
      <c r="BL305" s="13" t="s">
        <v>206</v>
      </c>
      <c r="BM305" s="207" t="s">
        <v>438</v>
      </c>
    </row>
    <row r="306" spans="2:51" s="209" customFormat="1" ht="12">
      <c r="B306" s="210"/>
      <c r="D306" s="211" t="s">
        <v>208</v>
      </c>
      <c r="E306" s="212" t="s">
        <v>1</v>
      </c>
      <c r="F306" s="213" t="s">
        <v>439</v>
      </c>
      <c r="H306" s="214">
        <v>399.85</v>
      </c>
      <c r="L306" s="210"/>
      <c r="M306" s="215"/>
      <c r="N306" s="216"/>
      <c r="O306" s="216"/>
      <c r="P306" s="216"/>
      <c r="Q306" s="216"/>
      <c r="R306" s="216"/>
      <c r="S306" s="216"/>
      <c r="T306" s="217"/>
      <c r="AT306" s="212" t="s">
        <v>208</v>
      </c>
      <c r="AU306" s="212" t="s">
        <v>86</v>
      </c>
      <c r="AV306" s="209" t="s">
        <v>86</v>
      </c>
      <c r="AW306" s="209" t="s">
        <v>32</v>
      </c>
      <c r="AX306" s="209" t="s">
        <v>84</v>
      </c>
      <c r="AY306" s="212" t="s">
        <v>199</v>
      </c>
    </row>
    <row r="307" spans="1:65" s="36" customFormat="1" ht="24.2" customHeight="1">
      <c r="A307" s="30"/>
      <c r="B307" s="31"/>
      <c r="C307" s="197" t="s">
        <v>440</v>
      </c>
      <c r="D307" s="197" t="s">
        <v>201</v>
      </c>
      <c r="E307" s="198" t="s">
        <v>441</v>
      </c>
      <c r="F307" s="199" t="s">
        <v>442</v>
      </c>
      <c r="G307" s="200" t="s">
        <v>245</v>
      </c>
      <c r="H307" s="201">
        <v>0.5</v>
      </c>
      <c r="I307" s="2"/>
      <c r="J307" s="202">
        <f>ROUND(I307*H307,2)</f>
        <v>0</v>
      </c>
      <c r="K307" s="199" t="s">
        <v>1</v>
      </c>
      <c r="L307" s="31"/>
      <c r="M307" s="203" t="s">
        <v>1</v>
      </c>
      <c r="N307" s="204" t="s">
        <v>41</v>
      </c>
      <c r="O307" s="78"/>
      <c r="P307" s="205">
        <f>O307*H307</f>
        <v>0</v>
      </c>
      <c r="Q307" s="205">
        <v>0.01103</v>
      </c>
      <c r="R307" s="205">
        <f>Q307*H307</f>
        <v>0.005515</v>
      </c>
      <c r="S307" s="205">
        <v>0</v>
      </c>
      <c r="T307" s="206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207" t="s">
        <v>206</v>
      </c>
      <c r="AT307" s="207" t="s">
        <v>201</v>
      </c>
      <c r="AU307" s="207" t="s">
        <v>86</v>
      </c>
      <c r="AY307" s="13" t="s">
        <v>199</v>
      </c>
      <c r="BE307" s="208">
        <f>IF(N307="základní",J307,0)</f>
        <v>0</v>
      </c>
      <c r="BF307" s="208">
        <f>IF(N307="snížená",J307,0)</f>
        <v>0</v>
      </c>
      <c r="BG307" s="208">
        <f>IF(N307="zákl. přenesená",J307,0)</f>
        <v>0</v>
      </c>
      <c r="BH307" s="208">
        <f>IF(N307="sníž. přenesená",J307,0)</f>
        <v>0</v>
      </c>
      <c r="BI307" s="208">
        <f>IF(N307="nulová",J307,0)</f>
        <v>0</v>
      </c>
      <c r="BJ307" s="13" t="s">
        <v>84</v>
      </c>
      <c r="BK307" s="208">
        <f>ROUND(I307*H307,2)</f>
        <v>0</v>
      </c>
      <c r="BL307" s="13" t="s">
        <v>206</v>
      </c>
      <c r="BM307" s="207" t="s">
        <v>443</v>
      </c>
    </row>
    <row r="308" spans="2:51" s="226" customFormat="1" ht="12">
      <c r="B308" s="227"/>
      <c r="D308" s="211" t="s">
        <v>208</v>
      </c>
      <c r="E308" s="228" t="s">
        <v>1</v>
      </c>
      <c r="F308" s="229" t="s">
        <v>444</v>
      </c>
      <c r="H308" s="228" t="s">
        <v>1</v>
      </c>
      <c r="L308" s="227"/>
      <c r="M308" s="230"/>
      <c r="N308" s="231"/>
      <c r="O308" s="231"/>
      <c r="P308" s="231"/>
      <c r="Q308" s="231"/>
      <c r="R308" s="231"/>
      <c r="S308" s="231"/>
      <c r="T308" s="232"/>
      <c r="AT308" s="228" t="s">
        <v>208</v>
      </c>
      <c r="AU308" s="228" t="s">
        <v>86</v>
      </c>
      <c r="AV308" s="226" t="s">
        <v>84</v>
      </c>
      <c r="AW308" s="226" t="s">
        <v>32</v>
      </c>
      <c r="AX308" s="226" t="s">
        <v>76</v>
      </c>
      <c r="AY308" s="228" t="s">
        <v>199</v>
      </c>
    </row>
    <row r="309" spans="2:51" s="209" customFormat="1" ht="12">
      <c r="B309" s="210"/>
      <c r="D309" s="211" t="s">
        <v>208</v>
      </c>
      <c r="E309" s="212" t="s">
        <v>1</v>
      </c>
      <c r="F309" s="213" t="s">
        <v>445</v>
      </c>
      <c r="H309" s="214">
        <v>0.5</v>
      </c>
      <c r="L309" s="210"/>
      <c r="M309" s="215"/>
      <c r="N309" s="216"/>
      <c r="O309" s="216"/>
      <c r="P309" s="216"/>
      <c r="Q309" s="216"/>
      <c r="R309" s="216"/>
      <c r="S309" s="216"/>
      <c r="T309" s="217"/>
      <c r="AT309" s="212" t="s">
        <v>208</v>
      </c>
      <c r="AU309" s="212" t="s">
        <v>86</v>
      </c>
      <c r="AV309" s="209" t="s">
        <v>86</v>
      </c>
      <c r="AW309" s="209" t="s">
        <v>32</v>
      </c>
      <c r="AX309" s="209" t="s">
        <v>84</v>
      </c>
      <c r="AY309" s="212" t="s">
        <v>199</v>
      </c>
    </row>
    <row r="310" spans="1:65" s="36" customFormat="1" ht="24.2" customHeight="1">
      <c r="A310" s="30"/>
      <c r="B310" s="31"/>
      <c r="C310" s="197" t="s">
        <v>446</v>
      </c>
      <c r="D310" s="197" t="s">
        <v>201</v>
      </c>
      <c r="E310" s="198" t="s">
        <v>447</v>
      </c>
      <c r="F310" s="199" t="s">
        <v>448</v>
      </c>
      <c r="G310" s="200" t="s">
        <v>204</v>
      </c>
      <c r="H310" s="201">
        <v>36</v>
      </c>
      <c r="I310" s="2"/>
      <c r="J310" s="202">
        <f>ROUND(I310*H310,2)</f>
        <v>0</v>
      </c>
      <c r="K310" s="199" t="s">
        <v>205</v>
      </c>
      <c r="L310" s="31"/>
      <c r="M310" s="203" t="s">
        <v>1</v>
      </c>
      <c r="N310" s="204" t="s">
        <v>41</v>
      </c>
      <c r="O310" s="78"/>
      <c r="P310" s="205">
        <f>O310*H310</f>
        <v>0</v>
      </c>
      <c r="Q310" s="205">
        <v>4E-05</v>
      </c>
      <c r="R310" s="205">
        <f>Q310*H310</f>
        <v>0.00144</v>
      </c>
      <c r="S310" s="205">
        <v>0</v>
      </c>
      <c r="T310" s="206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207" t="s">
        <v>206</v>
      </c>
      <c r="AT310" s="207" t="s">
        <v>201</v>
      </c>
      <c r="AU310" s="207" t="s">
        <v>86</v>
      </c>
      <c r="AY310" s="13" t="s">
        <v>199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3" t="s">
        <v>84</v>
      </c>
      <c r="BK310" s="208">
        <f>ROUND(I310*H310,2)</f>
        <v>0</v>
      </c>
      <c r="BL310" s="13" t="s">
        <v>206</v>
      </c>
      <c r="BM310" s="207" t="s">
        <v>449</v>
      </c>
    </row>
    <row r="311" spans="2:51" s="226" customFormat="1" ht="12">
      <c r="B311" s="227"/>
      <c r="D311" s="211" t="s">
        <v>208</v>
      </c>
      <c r="E311" s="228" t="s">
        <v>1</v>
      </c>
      <c r="F311" s="229" t="s">
        <v>294</v>
      </c>
      <c r="H311" s="228" t="s">
        <v>1</v>
      </c>
      <c r="L311" s="227"/>
      <c r="M311" s="230"/>
      <c r="N311" s="231"/>
      <c r="O311" s="231"/>
      <c r="P311" s="231"/>
      <c r="Q311" s="231"/>
      <c r="R311" s="231"/>
      <c r="S311" s="231"/>
      <c r="T311" s="232"/>
      <c r="AT311" s="228" t="s">
        <v>208</v>
      </c>
      <c r="AU311" s="228" t="s">
        <v>86</v>
      </c>
      <c r="AV311" s="226" t="s">
        <v>84</v>
      </c>
      <c r="AW311" s="226" t="s">
        <v>32</v>
      </c>
      <c r="AX311" s="226" t="s">
        <v>76</v>
      </c>
      <c r="AY311" s="228" t="s">
        <v>199</v>
      </c>
    </row>
    <row r="312" spans="2:51" s="209" customFormat="1" ht="12">
      <c r="B312" s="210"/>
      <c r="D312" s="211" t="s">
        <v>208</v>
      </c>
      <c r="E312" s="212" t="s">
        <v>1</v>
      </c>
      <c r="F312" s="213" t="s">
        <v>450</v>
      </c>
      <c r="H312" s="214">
        <v>24</v>
      </c>
      <c r="L312" s="210"/>
      <c r="M312" s="215"/>
      <c r="N312" s="216"/>
      <c r="O312" s="216"/>
      <c r="P312" s="216"/>
      <c r="Q312" s="216"/>
      <c r="R312" s="216"/>
      <c r="S312" s="216"/>
      <c r="T312" s="217"/>
      <c r="AT312" s="212" t="s">
        <v>208</v>
      </c>
      <c r="AU312" s="212" t="s">
        <v>86</v>
      </c>
      <c r="AV312" s="209" t="s">
        <v>86</v>
      </c>
      <c r="AW312" s="209" t="s">
        <v>32</v>
      </c>
      <c r="AX312" s="209" t="s">
        <v>76</v>
      </c>
      <c r="AY312" s="212" t="s">
        <v>199</v>
      </c>
    </row>
    <row r="313" spans="2:51" s="209" customFormat="1" ht="12">
      <c r="B313" s="210"/>
      <c r="D313" s="211" t="s">
        <v>208</v>
      </c>
      <c r="E313" s="212" t="s">
        <v>1</v>
      </c>
      <c r="F313" s="213" t="s">
        <v>451</v>
      </c>
      <c r="H313" s="214">
        <v>12</v>
      </c>
      <c r="L313" s="210"/>
      <c r="M313" s="215"/>
      <c r="N313" s="216"/>
      <c r="O313" s="216"/>
      <c r="P313" s="216"/>
      <c r="Q313" s="216"/>
      <c r="R313" s="216"/>
      <c r="S313" s="216"/>
      <c r="T313" s="217"/>
      <c r="AT313" s="212" t="s">
        <v>208</v>
      </c>
      <c r="AU313" s="212" t="s">
        <v>86</v>
      </c>
      <c r="AV313" s="209" t="s">
        <v>86</v>
      </c>
      <c r="AW313" s="209" t="s">
        <v>32</v>
      </c>
      <c r="AX313" s="209" t="s">
        <v>76</v>
      </c>
      <c r="AY313" s="212" t="s">
        <v>199</v>
      </c>
    </row>
    <row r="314" spans="2:51" s="218" customFormat="1" ht="12">
      <c r="B314" s="219"/>
      <c r="D314" s="211" t="s">
        <v>208</v>
      </c>
      <c r="E314" s="220" t="s">
        <v>1</v>
      </c>
      <c r="F314" s="221" t="s">
        <v>211</v>
      </c>
      <c r="H314" s="222">
        <v>36</v>
      </c>
      <c r="L314" s="219"/>
      <c r="M314" s="223"/>
      <c r="N314" s="224"/>
      <c r="O314" s="224"/>
      <c r="P314" s="224"/>
      <c r="Q314" s="224"/>
      <c r="R314" s="224"/>
      <c r="S314" s="224"/>
      <c r="T314" s="225"/>
      <c r="AT314" s="220" t="s">
        <v>208</v>
      </c>
      <c r="AU314" s="220" t="s">
        <v>86</v>
      </c>
      <c r="AV314" s="218" t="s">
        <v>206</v>
      </c>
      <c r="AW314" s="218" t="s">
        <v>32</v>
      </c>
      <c r="AX314" s="218" t="s">
        <v>84</v>
      </c>
      <c r="AY314" s="220" t="s">
        <v>199</v>
      </c>
    </row>
    <row r="315" spans="1:65" s="36" customFormat="1" ht="21.75" customHeight="1">
      <c r="A315" s="30"/>
      <c r="B315" s="31"/>
      <c r="C315" s="197" t="s">
        <v>452</v>
      </c>
      <c r="D315" s="197" t="s">
        <v>201</v>
      </c>
      <c r="E315" s="198" t="s">
        <v>453</v>
      </c>
      <c r="F315" s="199" t="s">
        <v>454</v>
      </c>
      <c r="G315" s="200" t="s">
        <v>204</v>
      </c>
      <c r="H315" s="201">
        <v>36</v>
      </c>
      <c r="I315" s="2"/>
      <c r="J315" s="202">
        <f>ROUND(I315*H315,2)</f>
        <v>0</v>
      </c>
      <c r="K315" s="199" t="s">
        <v>205</v>
      </c>
      <c r="L315" s="31"/>
      <c r="M315" s="203" t="s">
        <v>1</v>
      </c>
      <c r="N315" s="204" t="s">
        <v>41</v>
      </c>
      <c r="O315" s="78"/>
      <c r="P315" s="205">
        <f>O315*H315</f>
        <v>0</v>
      </c>
      <c r="Q315" s="205">
        <v>0.00028</v>
      </c>
      <c r="R315" s="205">
        <f>Q315*H315</f>
        <v>0.010079999999999999</v>
      </c>
      <c r="S315" s="205">
        <v>0</v>
      </c>
      <c r="T315" s="206">
        <f>S315*H315</f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207" t="s">
        <v>206</v>
      </c>
      <c r="AT315" s="207" t="s">
        <v>201</v>
      </c>
      <c r="AU315" s="207" t="s">
        <v>86</v>
      </c>
      <c r="AY315" s="13" t="s">
        <v>199</v>
      </c>
      <c r="BE315" s="208">
        <f>IF(N315="základní",J315,0)</f>
        <v>0</v>
      </c>
      <c r="BF315" s="208">
        <f>IF(N315="snížená",J315,0)</f>
        <v>0</v>
      </c>
      <c r="BG315" s="208">
        <f>IF(N315="zákl. přenesená",J315,0)</f>
        <v>0</v>
      </c>
      <c r="BH315" s="208">
        <f>IF(N315="sníž. přenesená",J315,0)</f>
        <v>0</v>
      </c>
      <c r="BI315" s="208">
        <f>IF(N315="nulová",J315,0)</f>
        <v>0</v>
      </c>
      <c r="BJ315" s="13" t="s">
        <v>84</v>
      </c>
      <c r="BK315" s="208">
        <f>ROUND(I315*H315,2)</f>
        <v>0</v>
      </c>
      <c r="BL315" s="13" t="s">
        <v>206</v>
      </c>
      <c r="BM315" s="207" t="s">
        <v>455</v>
      </c>
    </row>
    <row r="316" spans="1:65" s="36" customFormat="1" ht="33" customHeight="1">
      <c r="A316" s="30"/>
      <c r="B316" s="31"/>
      <c r="C316" s="197" t="s">
        <v>456</v>
      </c>
      <c r="D316" s="197" t="s">
        <v>201</v>
      </c>
      <c r="E316" s="198" t="s">
        <v>457</v>
      </c>
      <c r="F316" s="199" t="s">
        <v>458</v>
      </c>
      <c r="G316" s="200" t="s">
        <v>252</v>
      </c>
      <c r="H316" s="201">
        <v>44.5</v>
      </c>
      <c r="I316" s="2"/>
      <c r="J316" s="202">
        <f>ROUND(I316*H316,2)</f>
        <v>0</v>
      </c>
      <c r="K316" s="199" t="s">
        <v>205</v>
      </c>
      <c r="L316" s="31"/>
      <c r="M316" s="203" t="s">
        <v>1</v>
      </c>
      <c r="N316" s="204" t="s">
        <v>41</v>
      </c>
      <c r="O316" s="78"/>
      <c r="P316" s="205">
        <f>O316*H316</f>
        <v>0</v>
      </c>
      <c r="Q316" s="205">
        <v>0</v>
      </c>
      <c r="R316" s="205">
        <f>Q316*H316</f>
        <v>0</v>
      </c>
      <c r="S316" s="205">
        <v>0</v>
      </c>
      <c r="T316" s="206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207" t="s">
        <v>206</v>
      </c>
      <c r="AT316" s="207" t="s">
        <v>201</v>
      </c>
      <c r="AU316" s="207" t="s">
        <v>86</v>
      </c>
      <c r="AY316" s="13" t="s">
        <v>199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3" t="s">
        <v>84</v>
      </c>
      <c r="BK316" s="208">
        <f>ROUND(I316*H316,2)</f>
        <v>0</v>
      </c>
      <c r="BL316" s="13" t="s">
        <v>206</v>
      </c>
      <c r="BM316" s="207" t="s">
        <v>459</v>
      </c>
    </row>
    <row r="317" spans="2:51" s="209" customFormat="1" ht="12">
      <c r="B317" s="210"/>
      <c r="D317" s="211" t="s">
        <v>208</v>
      </c>
      <c r="E317" s="212" t="s">
        <v>1</v>
      </c>
      <c r="F317" s="213" t="s">
        <v>460</v>
      </c>
      <c r="H317" s="214">
        <v>44.5</v>
      </c>
      <c r="L317" s="210"/>
      <c r="M317" s="215"/>
      <c r="N317" s="216"/>
      <c r="O317" s="216"/>
      <c r="P317" s="216"/>
      <c r="Q317" s="216"/>
      <c r="R317" s="216"/>
      <c r="S317" s="216"/>
      <c r="T317" s="217"/>
      <c r="AT317" s="212" t="s">
        <v>208</v>
      </c>
      <c r="AU317" s="212" t="s">
        <v>86</v>
      </c>
      <c r="AV317" s="209" t="s">
        <v>86</v>
      </c>
      <c r="AW317" s="209" t="s">
        <v>32</v>
      </c>
      <c r="AX317" s="209" t="s">
        <v>84</v>
      </c>
      <c r="AY317" s="212" t="s">
        <v>199</v>
      </c>
    </row>
    <row r="318" spans="1:65" s="36" customFormat="1" ht="37.9" customHeight="1">
      <c r="A318" s="30"/>
      <c r="B318" s="31"/>
      <c r="C318" s="241" t="s">
        <v>461</v>
      </c>
      <c r="D318" s="241" t="s">
        <v>297</v>
      </c>
      <c r="E318" s="242" t="s">
        <v>462</v>
      </c>
      <c r="F318" s="243" t="s">
        <v>463</v>
      </c>
      <c r="G318" s="244" t="s">
        <v>252</v>
      </c>
      <c r="H318" s="245">
        <v>48.95</v>
      </c>
      <c r="I318" s="3"/>
      <c r="J318" s="246">
        <f>ROUND(I318*H318,2)</f>
        <v>0</v>
      </c>
      <c r="K318" s="243" t="s">
        <v>205</v>
      </c>
      <c r="L318" s="247"/>
      <c r="M318" s="248" t="s">
        <v>1</v>
      </c>
      <c r="N318" s="249" t="s">
        <v>41</v>
      </c>
      <c r="O318" s="78"/>
      <c r="P318" s="205">
        <f>O318*H318</f>
        <v>0</v>
      </c>
      <c r="Q318" s="205">
        <v>0.00087</v>
      </c>
      <c r="R318" s="205">
        <f>Q318*H318</f>
        <v>0.0425865</v>
      </c>
      <c r="S318" s="205">
        <v>0</v>
      </c>
      <c r="T318" s="206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207" t="s">
        <v>267</v>
      </c>
      <c r="AT318" s="207" t="s">
        <v>297</v>
      </c>
      <c r="AU318" s="207" t="s">
        <v>86</v>
      </c>
      <c r="AY318" s="13" t="s">
        <v>199</v>
      </c>
      <c r="BE318" s="208">
        <f>IF(N318="základní",J318,0)</f>
        <v>0</v>
      </c>
      <c r="BF318" s="208">
        <f>IF(N318="snížená",J318,0)</f>
        <v>0</v>
      </c>
      <c r="BG318" s="208">
        <f>IF(N318="zákl. přenesená",J318,0)</f>
        <v>0</v>
      </c>
      <c r="BH318" s="208">
        <f>IF(N318="sníž. přenesená",J318,0)</f>
        <v>0</v>
      </c>
      <c r="BI318" s="208">
        <f>IF(N318="nulová",J318,0)</f>
        <v>0</v>
      </c>
      <c r="BJ318" s="13" t="s">
        <v>84</v>
      </c>
      <c r="BK318" s="208">
        <f>ROUND(I318*H318,2)</f>
        <v>0</v>
      </c>
      <c r="BL318" s="13" t="s">
        <v>206</v>
      </c>
      <c r="BM318" s="207" t="s">
        <v>464</v>
      </c>
    </row>
    <row r="319" spans="2:51" s="209" customFormat="1" ht="12">
      <c r="B319" s="210"/>
      <c r="D319" s="211" t="s">
        <v>208</v>
      </c>
      <c r="F319" s="213" t="s">
        <v>465</v>
      </c>
      <c r="H319" s="214">
        <v>48.95</v>
      </c>
      <c r="L319" s="210"/>
      <c r="M319" s="215"/>
      <c r="N319" s="216"/>
      <c r="O319" s="216"/>
      <c r="P319" s="216"/>
      <c r="Q319" s="216"/>
      <c r="R319" s="216"/>
      <c r="S319" s="216"/>
      <c r="T319" s="217"/>
      <c r="AT319" s="212" t="s">
        <v>208</v>
      </c>
      <c r="AU319" s="212" t="s">
        <v>86</v>
      </c>
      <c r="AV319" s="209" t="s">
        <v>86</v>
      </c>
      <c r="AW319" s="209" t="s">
        <v>3</v>
      </c>
      <c r="AX319" s="209" t="s">
        <v>84</v>
      </c>
      <c r="AY319" s="212" t="s">
        <v>199</v>
      </c>
    </row>
    <row r="320" spans="1:65" s="36" customFormat="1" ht="44.25" customHeight="1">
      <c r="A320" s="30"/>
      <c r="B320" s="31"/>
      <c r="C320" s="197" t="s">
        <v>466</v>
      </c>
      <c r="D320" s="197" t="s">
        <v>201</v>
      </c>
      <c r="E320" s="198" t="s">
        <v>467</v>
      </c>
      <c r="F320" s="199" t="s">
        <v>468</v>
      </c>
      <c r="G320" s="200" t="s">
        <v>252</v>
      </c>
      <c r="H320" s="201">
        <v>16</v>
      </c>
      <c r="I320" s="2"/>
      <c r="J320" s="202">
        <f>ROUND(I320*H320,2)</f>
        <v>0</v>
      </c>
      <c r="K320" s="199" t="s">
        <v>205</v>
      </c>
      <c r="L320" s="31"/>
      <c r="M320" s="203" t="s">
        <v>1</v>
      </c>
      <c r="N320" s="204" t="s">
        <v>41</v>
      </c>
      <c r="O320" s="78"/>
      <c r="P320" s="205">
        <f>O320*H320</f>
        <v>0</v>
      </c>
      <c r="Q320" s="205">
        <v>0</v>
      </c>
      <c r="R320" s="205">
        <f>Q320*H320</f>
        <v>0</v>
      </c>
      <c r="S320" s="205">
        <v>0</v>
      </c>
      <c r="T320" s="206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207" t="s">
        <v>206</v>
      </c>
      <c r="AT320" s="207" t="s">
        <v>201</v>
      </c>
      <c r="AU320" s="207" t="s">
        <v>86</v>
      </c>
      <c r="AY320" s="13" t="s">
        <v>199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3" t="s">
        <v>84</v>
      </c>
      <c r="BK320" s="208">
        <f>ROUND(I320*H320,2)</f>
        <v>0</v>
      </c>
      <c r="BL320" s="13" t="s">
        <v>206</v>
      </c>
      <c r="BM320" s="207" t="s">
        <v>469</v>
      </c>
    </row>
    <row r="321" spans="2:51" s="209" customFormat="1" ht="12">
      <c r="B321" s="210"/>
      <c r="D321" s="211" t="s">
        <v>208</v>
      </c>
      <c r="E321" s="212" t="s">
        <v>1</v>
      </c>
      <c r="F321" s="213" t="s">
        <v>470</v>
      </c>
      <c r="H321" s="214">
        <v>16</v>
      </c>
      <c r="L321" s="210"/>
      <c r="M321" s="215"/>
      <c r="N321" s="216"/>
      <c r="O321" s="216"/>
      <c r="P321" s="216"/>
      <c r="Q321" s="216"/>
      <c r="R321" s="216"/>
      <c r="S321" s="216"/>
      <c r="T321" s="217"/>
      <c r="AT321" s="212" t="s">
        <v>208</v>
      </c>
      <c r="AU321" s="212" t="s">
        <v>86</v>
      </c>
      <c r="AV321" s="209" t="s">
        <v>86</v>
      </c>
      <c r="AW321" s="209" t="s">
        <v>32</v>
      </c>
      <c r="AX321" s="209" t="s">
        <v>84</v>
      </c>
      <c r="AY321" s="212" t="s">
        <v>199</v>
      </c>
    </row>
    <row r="322" spans="1:65" s="36" customFormat="1" ht="37.9" customHeight="1">
      <c r="A322" s="30"/>
      <c r="B322" s="31"/>
      <c r="C322" s="241" t="s">
        <v>471</v>
      </c>
      <c r="D322" s="241" t="s">
        <v>297</v>
      </c>
      <c r="E322" s="242" t="s">
        <v>472</v>
      </c>
      <c r="F322" s="243" t="s">
        <v>473</v>
      </c>
      <c r="G322" s="244" t="s">
        <v>252</v>
      </c>
      <c r="H322" s="245">
        <v>17.6</v>
      </c>
      <c r="I322" s="3"/>
      <c r="J322" s="246">
        <f>ROUND(I322*H322,2)</f>
        <v>0</v>
      </c>
      <c r="K322" s="243" t="s">
        <v>205</v>
      </c>
      <c r="L322" s="247"/>
      <c r="M322" s="248" t="s">
        <v>1</v>
      </c>
      <c r="N322" s="249" t="s">
        <v>41</v>
      </c>
      <c r="O322" s="78"/>
      <c r="P322" s="205">
        <f>O322*H322</f>
        <v>0</v>
      </c>
      <c r="Q322" s="205">
        <v>0.0002</v>
      </c>
      <c r="R322" s="205">
        <f>Q322*H322</f>
        <v>0.0035200000000000006</v>
      </c>
      <c r="S322" s="205">
        <v>0</v>
      </c>
      <c r="T322" s="206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207" t="s">
        <v>267</v>
      </c>
      <c r="AT322" s="207" t="s">
        <v>297</v>
      </c>
      <c r="AU322" s="207" t="s">
        <v>86</v>
      </c>
      <c r="AY322" s="13" t="s">
        <v>199</v>
      </c>
      <c r="BE322" s="208">
        <f>IF(N322="základní",J322,0)</f>
        <v>0</v>
      </c>
      <c r="BF322" s="208">
        <f>IF(N322="snížená",J322,0)</f>
        <v>0</v>
      </c>
      <c r="BG322" s="208">
        <f>IF(N322="zákl. přenesená",J322,0)</f>
        <v>0</v>
      </c>
      <c r="BH322" s="208">
        <f>IF(N322="sníž. přenesená",J322,0)</f>
        <v>0</v>
      </c>
      <c r="BI322" s="208">
        <f>IF(N322="nulová",J322,0)</f>
        <v>0</v>
      </c>
      <c r="BJ322" s="13" t="s">
        <v>84</v>
      </c>
      <c r="BK322" s="208">
        <f>ROUND(I322*H322,2)</f>
        <v>0</v>
      </c>
      <c r="BL322" s="13" t="s">
        <v>206</v>
      </c>
      <c r="BM322" s="207" t="s">
        <v>474</v>
      </c>
    </row>
    <row r="323" spans="2:51" s="209" customFormat="1" ht="12">
      <c r="B323" s="210"/>
      <c r="D323" s="211" t="s">
        <v>208</v>
      </c>
      <c r="F323" s="213" t="s">
        <v>475</v>
      </c>
      <c r="H323" s="214">
        <v>17.6</v>
      </c>
      <c r="L323" s="210"/>
      <c r="M323" s="215"/>
      <c r="N323" s="216"/>
      <c r="O323" s="216"/>
      <c r="P323" s="216"/>
      <c r="Q323" s="216"/>
      <c r="R323" s="216"/>
      <c r="S323" s="216"/>
      <c r="T323" s="217"/>
      <c r="AT323" s="212" t="s">
        <v>208</v>
      </c>
      <c r="AU323" s="212" t="s">
        <v>86</v>
      </c>
      <c r="AV323" s="209" t="s">
        <v>86</v>
      </c>
      <c r="AW323" s="209" t="s">
        <v>3</v>
      </c>
      <c r="AX323" s="209" t="s">
        <v>84</v>
      </c>
      <c r="AY323" s="212" t="s">
        <v>199</v>
      </c>
    </row>
    <row r="324" spans="1:65" s="36" customFormat="1" ht="44.25" customHeight="1">
      <c r="A324" s="30"/>
      <c r="B324" s="31"/>
      <c r="C324" s="197" t="s">
        <v>476</v>
      </c>
      <c r="D324" s="197" t="s">
        <v>201</v>
      </c>
      <c r="E324" s="198" t="s">
        <v>477</v>
      </c>
      <c r="F324" s="199" t="s">
        <v>478</v>
      </c>
      <c r="G324" s="200" t="s">
        <v>252</v>
      </c>
      <c r="H324" s="201">
        <v>44.5</v>
      </c>
      <c r="I324" s="2"/>
      <c r="J324" s="202">
        <f>ROUND(I324*H324,2)</f>
        <v>0</v>
      </c>
      <c r="K324" s="199" t="s">
        <v>205</v>
      </c>
      <c r="L324" s="31"/>
      <c r="M324" s="203" t="s">
        <v>1</v>
      </c>
      <c r="N324" s="204" t="s">
        <v>41</v>
      </c>
      <c r="O324" s="78"/>
      <c r="P324" s="205">
        <f>O324*H324</f>
        <v>0</v>
      </c>
      <c r="Q324" s="205">
        <v>0</v>
      </c>
      <c r="R324" s="205">
        <f>Q324*H324</f>
        <v>0</v>
      </c>
      <c r="S324" s="205">
        <v>0</v>
      </c>
      <c r="T324" s="206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207" t="s">
        <v>206</v>
      </c>
      <c r="AT324" s="207" t="s">
        <v>201</v>
      </c>
      <c r="AU324" s="207" t="s">
        <v>86</v>
      </c>
      <c r="AY324" s="13" t="s">
        <v>199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3" t="s">
        <v>84</v>
      </c>
      <c r="BK324" s="208">
        <f>ROUND(I324*H324,2)</f>
        <v>0</v>
      </c>
      <c r="BL324" s="13" t="s">
        <v>206</v>
      </c>
      <c r="BM324" s="207" t="s">
        <v>479</v>
      </c>
    </row>
    <row r="325" spans="2:51" s="209" customFormat="1" ht="12">
      <c r="B325" s="210"/>
      <c r="D325" s="211" t="s">
        <v>208</v>
      </c>
      <c r="E325" s="212" t="s">
        <v>1</v>
      </c>
      <c r="F325" s="213" t="s">
        <v>460</v>
      </c>
      <c r="H325" s="214">
        <v>44.5</v>
      </c>
      <c r="L325" s="210"/>
      <c r="M325" s="215"/>
      <c r="N325" s="216"/>
      <c r="O325" s="216"/>
      <c r="P325" s="216"/>
      <c r="Q325" s="216"/>
      <c r="R325" s="216"/>
      <c r="S325" s="216"/>
      <c r="T325" s="217"/>
      <c r="AT325" s="212" t="s">
        <v>208</v>
      </c>
      <c r="AU325" s="212" t="s">
        <v>86</v>
      </c>
      <c r="AV325" s="209" t="s">
        <v>86</v>
      </c>
      <c r="AW325" s="209" t="s">
        <v>32</v>
      </c>
      <c r="AX325" s="209" t="s">
        <v>84</v>
      </c>
      <c r="AY325" s="212" t="s">
        <v>199</v>
      </c>
    </row>
    <row r="326" spans="1:65" s="36" customFormat="1" ht="37.9" customHeight="1">
      <c r="A326" s="30"/>
      <c r="B326" s="31"/>
      <c r="C326" s="241" t="s">
        <v>480</v>
      </c>
      <c r="D326" s="241" t="s">
        <v>297</v>
      </c>
      <c r="E326" s="242" t="s">
        <v>481</v>
      </c>
      <c r="F326" s="243" t="s">
        <v>482</v>
      </c>
      <c r="G326" s="244" t="s">
        <v>252</v>
      </c>
      <c r="H326" s="245">
        <v>48.95</v>
      </c>
      <c r="I326" s="3"/>
      <c r="J326" s="246">
        <f>ROUND(I326*H326,2)</f>
        <v>0</v>
      </c>
      <c r="K326" s="243" t="s">
        <v>205</v>
      </c>
      <c r="L326" s="247"/>
      <c r="M326" s="248" t="s">
        <v>1</v>
      </c>
      <c r="N326" s="249" t="s">
        <v>41</v>
      </c>
      <c r="O326" s="78"/>
      <c r="P326" s="205">
        <f>O326*H326</f>
        <v>0</v>
      </c>
      <c r="Q326" s="205">
        <v>0.0023</v>
      </c>
      <c r="R326" s="205">
        <f>Q326*H326</f>
        <v>0.112585</v>
      </c>
      <c r="S326" s="205">
        <v>0</v>
      </c>
      <c r="T326" s="206">
        <f>S326*H326</f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207" t="s">
        <v>267</v>
      </c>
      <c r="AT326" s="207" t="s">
        <v>297</v>
      </c>
      <c r="AU326" s="207" t="s">
        <v>86</v>
      </c>
      <c r="AY326" s="13" t="s">
        <v>199</v>
      </c>
      <c r="BE326" s="208">
        <f>IF(N326="základní",J326,0)</f>
        <v>0</v>
      </c>
      <c r="BF326" s="208">
        <f>IF(N326="snížená",J326,0)</f>
        <v>0</v>
      </c>
      <c r="BG326" s="208">
        <f>IF(N326="zákl. přenesená",J326,0)</f>
        <v>0</v>
      </c>
      <c r="BH326" s="208">
        <f>IF(N326="sníž. přenesená",J326,0)</f>
        <v>0</v>
      </c>
      <c r="BI326" s="208">
        <f>IF(N326="nulová",J326,0)</f>
        <v>0</v>
      </c>
      <c r="BJ326" s="13" t="s">
        <v>84</v>
      </c>
      <c r="BK326" s="208">
        <f>ROUND(I326*H326,2)</f>
        <v>0</v>
      </c>
      <c r="BL326" s="13" t="s">
        <v>206</v>
      </c>
      <c r="BM326" s="207" t="s">
        <v>483</v>
      </c>
    </row>
    <row r="327" spans="2:51" s="209" customFormat="1" ht="12">
      <c r="B327" s="210"/>
      <c r="D327" s="211" t="s">
        <v>208</v>
      </c>
      <c r="F327" s="213" t="s">
        <v>465</v>
      </c>
      <c r="H327" s="214">
        <v>48.95</v>
      </c>
      <c r="L327" s="210"/>
      <c r="M327" s="215"/>
      <c r="N327" s="216"/>
      <c r="O327" s="216"/>
      <c r="P327" s="216"/>
      <c r="Q327" s="216"/>
      <c r="R327" s="216"/>
      <c r="S327" s="216"/>
      <c r="T327" s="217"/>
      <c r="AT327" s="212" t="s">
        <v>208</v>
      </c>
      <c r="AU327" s="212" t="s">
        <v>86</v>
      </c>
      <c r="AV327" s="209" t="s">
        <v>86</v>
      </c>
      <c r="AW327" s="209" t="s">
        <v>3</v>
      </c>
      <c r="AX327" s="209" t="s">
        <v>84</v>
      </c>
      <c r="AY327" s="212" t="s">
        <v>199</v>
      </c>
    </row>
    <row r="328" spans="1:65" s="36" customFormat="1" ht="21.75" customHeight="1">
      <c r="A328" s="30"/>
      <c r="B328" s="31"/>
      <c r="C328" s="197" t="s">
        <v>484</v>
      </c>
      <c r="D328" s="197" t="s">
        <v>201</v>
      </c>
      <c r="E328" s="198" t="s">
        <v>485</v>
      </c>
      <c r="F328" s="199" t="s">
        <v>486</v>
      </c>
      <c r="G328" s="200" t="s">
        <v>245</v>
      </c>
      <c r="H328" s="201">
        <v>63.396</v>
      </c>
      <c r="I328" s="2"/>
      <c r="J328" s="202">
        <f>ROUND(I328*H328,2)</f>
        <v>0</v>
      </c>
      <c r="K328" s="199" t="s">
        <v>205</v>
      </c>
      <c r="L328" s="31"/>
      <c r="M328" s="203" t="s">
        <v>1</v>
      </c>
      <c r="N328" s="204" t="s">
        <v>41</v>
      </c>
      <c r="O328" s="78"/>
      <c r="P328" s="205">
        <f>O328*H328</f>
        <v>0</v>
      </c>
      <c r="Q328" s="205">
        <v>0</v>
      </c>
      <c r="R328" s="205">
        <f>Q328*H328</f>
        <v>0</v>
      </c>
      <c r="S328" s="205">
        <v>0.131</v>
      </c>
      <c r="T328" s="206">
        <f>S328*H328</f>
        <v>8.304876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207" t="s">
        <v>206</v>
      </c>
      <c r="AT328" s="207" t="s">
        <v>201</v>
      </c>
      <c r="AU328" s="207" t="s">
        <v>86</v>
      </c>
      <c r="AY328" s="13" t="s">
        <v>199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3" t="s">
        <v>84</v>
      </c>
      <c r="BK328" s="208">
        <f>ROUND(I328*H328,2)</f>
        <v>0</v>
      </c>
      <c r="BL328" s="13" t="s">
        <v>206</v>
      </c>
      <c r="BM328" s="207" t="s">
        <v>487</v>
      </c>
    </row>
    <row r="329" spans="2:51" s="226" customFormat="1" ht="12">
      <c r="B329" s="227"/>
      <c r="D329" s="211" t="s">
        <v>208</v>
      </c>
      <c r="E329" s="228" t="s">
        <v>1</v>
      </c>
      <c r="F329" s="229" t="s">
        <v>224</v>
      </c>
      <c r="H329" s="228" t="s">
        <v>1</v>
      </c>
      <c r="L329" s="227"/>
      <c r="M329" s="230"/>
      <c r="N329" s="231"/>
      <c r="O329" s="231"/>
      <c r="P329" s="231"/>
      <c r="Q329" s="231"/>
      <c r="R329" s="231"/>
      <c r="S329" s="231"/>
      <c r="T329" s="232"/>
      <c r="AT329" s="228" t="s">
        <v>208</v>
      </c>
      <c r="AU329" s="228" t="s">
        <v>86</v>
      </c>
      <c r="AV329" s="226" t="s">
        <v>84</v>
      </c>
      <c r="AW329" s="226" t="s">
        <v>32</v>
      </c>
      <c r="AX329" s="226" t="s">
        <v>76</v>
      </c>
      <c r="AY329" s="228" t="s">
        <v>199</v>
      </c>
    </row>
    <row r="330" spans="2:51" s="209" customFormat="1" ht="12">
      <c r="B330" s="210"/>
      <c r="D330" s="211" t="s">
        <v>208</v>
      </c>
      <c r="E330" s="212" t="s">
        <v>1</v>
      </c>
      <c r="F330" s="213" t="s">
        <v>488</v>
      </c>
      <c r="H330" s="214">
        <v>16.91</v>
      </c>
      <c r="L330" s="210"/>
      <c r="M330" s="215"/>
      <c r="N330" s="216"/>
      <c r="O330" s="216"/>
      <c r="P330" s="216"/>
      <c r="Q330" s="216"/>
      <c r="R330" s="216"/>
      <c r="S330" s="216"/>
      <c r="T330" s="217"/>
      <c r="AT330" s="212" t="s">
        <v>208</v>
      </c>
      <c r="AU330" s="212" t="s">
        <v>86</v>
      </c>
      <c r="AV330" s="209" t="s">
        <v>86</v>
      </c>
      <c r="AW330" s="209" t="s">
        <v>32</v>
      </c>
      <c r="AX330" s="209" t="s">
        <v>76</v>
      </c>
      <c r="AY330" s="212" t="s">
        <v>199</v>
      </c>
    </row>
    <row r="331" spans="2:51" s="209" customFormat="1" ht="12">
      <c r="B331" s="210"/>
      <c r="D331" s="211" t="s">
        <v>208</v>
      </c>
      <c r="E331" s="212" t="s">
        <v>1</v>
      </c>
      <c r="F331" s="213" t="s">
        <v>489</v>
      </c>
      <c r="H331" s="214">
        <v>13.566</v>
      </c>
      <c r="L331" s="210"/>
      <c r="M331" s="215"/>
      <c r="N331" s="216"/>
      <c r="O331" s="216"/>
      <c r="P331" s="216"/>
      <c r="Q331" s="216"/>
      <c r="R331" s="216"/>
      <c r="S331" s="216"/>
      <c r="T331" s="217"/>
      <c r="AT331" s="212" t="s">
        <v>208</v>
      </c>
      <c r="AU331" s="212" t="s">
        <v>86</v>
      </c>
      <c r="AV331" s="209" t="s">
        <v>86</v>
      </c>
      <c r="AW331" s="209" t="s">
        <v>32</v>
      </c>
      <c r="AX331" s="209" t="s">
        <v>76</v>
      </c>
      <c r="AY331" s="212" t="s">
        <v>199</v>
      </c>
    </row>
    <row r="332" spans="2:51" s="209" customFormat="1" ht="12">
      <c r="B332" s="210"/>
      <c r="D332" s="211" t="s">
        <v>208</v>
      </c>
      <c r="E332" s="212" t="s">
        <v>1</v>
      </c>
      <c r="F332" s="213" t="s">
        <v>490</v>
      </c>
      <c r="H332" s="214">
        <v>17.48</v>
      </c>
      <c r="L332" s="210"/>
      <c r="M332" s="215"/>
      <c r="N332" s="216"/>
      <c r="O332" s="216"/>
      <c r="P332" s="216"/>
      <c r="Q332" s="216"/>
      <c r="R332" s="216"/>
      <c r="S332" s="216"/>
      <c r="T332" s="217"/>
      <c r="AT332" s="212" t="s">
        <v>208</v>
      </c>
      <c r="AU332" s="212" t="s">
        <v>86</v>
      </c>
      <c r="AV332" s="209" t="s">
        <v>86</v>
      </c>
      <c r="AW332" s="209" t="s">
        <v>32</v>
      </c>
      <c r="AX332" s="209" t="s">
        <v>76</v>
      </c>
      <c r="AY332" s="212" t="s">
        <v>199</v>
      </c>
    </row>
    <row r="333" spans="2:51" s="209" customFormat="1" ht="12">
      <c r="B333" s="210"/>
      <c r="D333" s="211" t="s">
        <v>208</v>
      </c>
      <c r="E333" s="212" t="s">
        <v>1</v>
      </c>
      <c r="F333" s="213" t="s">
        <v>491</v>
      </c>
      <c r="H333" s="214">
        <v>15.44</v>
      </c>
      <c r="L333" s="210"/>
      <c r="M333" s="215"/>
      <c r="N333" s="216"/>
      <c r="O333" s="216"/>
      <c r="P333" s="216"/>
      <c r="Q333" s="216"/>
      <c r="R333" s="216"/>
      <c r="S333" s="216"/>
      <c r="T333" s="217"/>
      <c r="AT333" s="212" t="s">
        <v>208</v>
      </c>
      <c r="AU333" s="212" t="s">
        <v>86</v>
      </c>
      <c r="AV333" s="209" t="s">
        <v>86</v>
      </c>
      <c r="AW333" s="209" t="s">
        <v>32</v>
      </c>
      <c r="AX333" s="209" t="s">
        <v>76</v>
      </c>
      <c r="AY333" s="212" t="s">
        <v>199</v>
      </c>
    </row>
    <row r="334" spans="2:51" s="218" customFormat="1" ht="12">
      <c r="B334" s="219"/>
      <c r="D334" s="211" t="s">
        <v>208</v>
      </c>
      <c r="E334" s="220" t="s">
        <v>1</v>
      </c>
      <c r="F334" s="221" t="s">
        <v>211</v>
      </c>
      <c r="H334" s="222">
        <v>63.396</v>
      </c>
      <c r="L334" s="219"/>
      <c r="M334" s="223"/>
      <c r="N334" s="224"/>
      <c r="O334" s="224"/>
      <c r="P334" s="224"/>
      <c r="Q334" s="224"/>
      <c r="R334" s="224"/>
      <c r="S334" s="224"/>
      <c r="T334" s="225"/>
      <c r="AT334" s="220" t="s">
        <v>208</v>
      </c>
      <c r="AU334" s="220" t="s">
        <v>86</v>
      </c>
      <c r="AV334" s="218" t="s">
        <v>206</v>
      </c>
      <c r="AW334" s="218" t="s">
        <v>32</v>
      </c>
      <c r="AX334" s="218" t="s">
        <v>84</v>
      </c>
      <c r="AY334" s="220" t="s">
        <v>199</v>
      </c>
    </row>
    <row r="335" spans="1:65" s="36" customFormat="1" ht="21.75" customHeight="1">
      <c r="A335" s="30"/>
      <c r="B335" s="31"/>
      <c r="C335" s="197" t="s">
        <v>492</v>
      </c>
      <c r="D335" s="197" t="s">
        <v>201</v>
      </c>
      <c r="E335" s="198" t="s">
        <v>493</v>
      </c>
      <c r="F335" s="199" t="s">
        <v>494</v>
      </c>
      <c r="G335" s="200" t="s">
        <v>245</v>
      </c>
      <c r="H335" s="201">
        <v>84.204</v>
      </c>
      <c r="I335" s="2"/>
      <c r="J335" s="202">
        <f>ROUND(I335*H335,2)</f>
        <v>0</v>
      </c>
      <c r="K335" s="199" t="s">
        <v>205</v>
      </c>
      <c r="L335" s="31"/>
      <c r="M335" s="203" t="s">
        <v>1</v>
      </c>
      <c r="N335" s="204" t="s">
        <v>41</v>
      </c>
      <c r="O335" s="78"/>
      <c r="P335" s="205">
        <f>O335*H335</f>
        <v>0</v>
      </c>
      <c r="Q335" s="205">
        <v>0</v>
      </c>
      <c r="R335" s="205">
        <f>Q335*H335</f>
        <v>0</v>
      </c>
      <c r="S335" s="205">
        <v>0.261</v>
      </c>
      <c r="T335" s="206">
        <f>S335*H335</f>
        <v>21.977244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207" t="s">
        <v>206</v>
      </c>
      <c r="AT335" s="207" t="s">
        <v>201</v>
      </c>
      <c r="AU335" s="207" t="s">
        <v>86</v>
      </c>
      <c r="AY335" s="13" t="s">
        <v>199</v>
      </c>
      <c r="BE335" s="208">
        <f>IF(N335="základní",J335,0)</f>
        <v>0</v>
      </c>
      <c r="BF335" s="208">
        <f>IF(N335="snížená",J335,0)</f>
        <v>0</v>
      </c>
      <c r="BG335" s="208">
        <f>IF(N335="zákl. přenesená",J335,0)</f>
        <v>0</v>
      </c>
      <c r="BH335" s="208">
        <f>IF(N335="sníž. přenesená",J335,0)</f>
        <v>0</v>
      </c>
      <c r="BI335" s="208">
        <f>IF(N335="nulová",J335,0)</f>
        <v>0</v>
      </c>
      <c r="BJ335" s="13" t="s">
        <v>84</v>
      </c>
      <c r="BK335" s="208">
        <f>ROUND(I335*H335,2)</f>
        <v>0</v>
      </c>
      <c r="BL335" s="13" t="s">
        <v>206</v>
      </c>
      <c r="BM335" s="207" t="s">
        <v>495</v>
      </c>
    </row>
    <row r="336" spans="2:51" s="226" customFormat="1" ht="12">
      <c r="B336" s="227"/>
      <c r="D336" s="211" t="s">
        <v>208</v>
      </c>
      <c r="E336" s="228" t="s">
        <v>1</v>
      </c>
      <c r="F336" s="229" t="s">
        <v>224</v>
      </c>
      <c r="H336" s="228" t="s">
        <v>1</v>
      </c>
      <c r="L336" s="227"/>
      <c r="M336" s="230"/>
      <c r="N336" s="231"/>
      <c r="O336" s="231"/>
      <c r="P336" s="231"/>
      <c r="Q336" s="231"/>
      <c r="R336" s="231"/>
      <c r="S336" s="231"/>
      <c r="T336" s="232"/>
      <c r="AT336" s="228" t="s">
        <v>208</v>
      </c>
      <c r="AU336" s="228" t="s">
        <v>86</v>
      </c>
      <c r="AV336" s="226" t="s">
        <v>84</v>
      </c>
      <c r="AW336" s="226" t="s">
        <v>32</v>
      </c>
      <c r="AX336" s="226" t="s">
        <v>76</v>
      </c>
      <c r="AY336" s="228" t="s">
        <v>199</v>
      </c>
    </row>
    <row r="337" spans="2:51" s="209" customFormat="1" ht="12">
      <c r="B337" s="210"/>
      <c r="D337" s="211" t="s">
        <v>208</v>
      </c>
      <c r="E337" s="212" t="s">
        <v>1</v>
      </c>
      <c r="F337" s="213" t="s">
        <v>496</v>
      </c>
      <c r="H337" s="214">
        <v>63.6</v>
      </c>
      <c r="L337" s="210"/>
      <c r="M337" s="215"/>
      <c r="N337" s="216"/>
      <c r="O337" s="216"/>
      <c r="P337" s="216"/>
      <c r="Q337" s="216"/>
      <c r="R337" s="216"/>
      <c r="S337" s="216"/>
      <c r="T337" s="217"/>
      <c r="AT337" s="212" t="s">
        <v>208</v>
      </c>
      <c r="AU337" s="212" t="s">
        <v>86</v>
      </c>
      <c r="AV337" s="209" t="s">
        <v>86</v>
      </c>
      <c r="AW337" s="209" t="s">
        <v>32</v>
      </c>
      <c r="AX337" s="209" t="s">
        <v>76</v>
      </c>
      <c r="AY337" s="212" t="s">
        <v>199</v>
      </c>
    </row>
    <row r="338" spans="2:51" s="209" customFormat="1" ht="12">
      <c r="B338" s="210"/>
      <c r="D338" s="211" t="s">
        <v>208</v>
      </c>
      <c r="E338" s="212" t="s">
        <v>1</v>
      </c>
      <c r="F338" s="213" t="s">
        <v>488</v>
      </c>
      <c r="H338" s="214">
        <v>16.91</v>
      </c>
      <c r="L338" s="210"/>
      <c r="M338" s="215"/>
      <c r="N338" s="216"/>
      <c r="O338" s="216"/>
      <c r="P338" s="216"/>
      <c r="Q338" s="216"/>
      <c r="R338" s="216"/>
      <c r="S338" s="216"/>
      <c r="T338" s="217"/>
      <c r="AT338" s="212" t="s">
        <v>208</v>
      </c>
      <c r="AU338" s="212" t="s">
        <v>86</v>
      </c>
      <c r="AV338" s="209" t="s">
        <v>86</v>
      </c>
      <c r="AW338" s="209" t="s">
        <v>32</v>
      </c>
      <c r="AX338" s="209" t="s">
        <v>76</v>
      </c>
      <c r="AY338" s="212" t="s">
        <v>199</v>
      </c>
    </row>
    <row r="339" spans="2:51" s="209" customFormat="1" ht="12">
      <c r="B339" s="210"/>
      <c r="D339" s="211" t="s">
        <v>208</v>
      </c>
      <c r="E339" s="212" t="s">
        <v>1</v>
      </c>
      <c r="F339" s="213" t="s">
        <v>497</v>
      </c>
      <c r="H339" s="214">
        <v>3.694</v>
      </c>
      <c r="L339" s="210"/>
      <c r="M339" s="215"/>
      <c r="N339" s="216"/>
      <c r="O339" s="216"/>
      <c r="P339" s="216"/>
      <c r="Q339" s="216"/>
      <c r="R339" s="216"/>
      <c r="S339" s="216"/>
      <c r="T339" s="217"/>
      <c r="AT339" s="212" t="s">
        <v>208</v>
      </c>
      <c r="AU339" s="212" t="s">
        <v>86</v>
      </c>
      <c r="AV339" s="209" t="s">
        <v>86</v>
      </c>
      <c r="AW339" s="209" t="s">
        <v>32</v>
      </c>
      <c r="AX339" s="209" t="s">
        <v>76</v>
      </c>
      <c r="AY339" s="212" t="s">
        <v>199</v>
      </c>
    </row>
    <row r="340" spans="2:51" s="218" customFormat="1" ht="12">
      <c r="B340" s="219"/>
      <c r="D340" s="211" t="s">
        <v>208</v>
      </c>
      <c r="E340" s="220" t="s">
        <v>1</v>
      </c>
      <c r="F340" s="221" t="s">
        <v>211</v>
      </c>
      <c r="H340" s="222">
        <v>84.204</v>
      </c>
      <c r="L340" s="219"/>
      <c r="M340" s="223"/>
      <c r="N340" s="224"/>
      <c r="O340" s="224"/>
      <c r="P340" s="224"/>
      <c r="Q340" s="224"/>
      <c r="R340" s="224"/>
      <c r="S340" s="224"/>
      <c r="T340" s="225"/>
      <c r="AT340" s="220" t="s">
        <v>208</v>
      </c>
      <c r="AU340" s="220" t="s">
        <v>86</v>
      </c>
      <c r="AV340" s="218" t="s">
        <v>206</v>
      </c>
      <c r="AW340" s="218" t="s">
        <v>32</v>
      </c>
      <c r="AX340" s="218" t="s">
        <v>84</v>
      </c>
      <c r="AY340" s="220" t="s">
        <v>199</v>
      </c>
    </row>
    <row r="341" spans="1:65" s="36" customFormat="1" ht="24.2" customHeight="1">
      <c r="A341" s="30"/>
      <c r="B341" s="31"/>
      <c r="C341" s="197" t="s">
        <v>498</v>
      </c>
      <c r="D341" s="197" t="s">
        <v>201</v>
      </c>
      <c r="E341" s="198" t="s">
        <v>499</v>
      </c>
      <c r="F341" s="199" t="s">
        <v>500</v>
      </c>
      <c r="G341" s="200" t="s">
        <v>214</v>
      </c>
      <c r="H341" s="201">
        <v>24.595</v>
      </c>
      <c r="I341" s="2"/>
      <c r="J341" s="202">
        <f>ROUND(I341*H341,2)</f>
        <v>0</v>
      </c>
      <c r="K341" s="199" t="s">
        <v>205</v>
      </c>
      <c r="L341" s="31"/>
      <c r="M341" s="203" t="s">
        <v>1</v>
      </c>
      <c r="N341" s="204" t="s">
        <v>41</v>
      </c>
      <c r="O341" s="78"/>
      <c r="P341" s="205">
        <f>O341*H341</f>
        <v>0</v>
      </c>
      <c r="Q341" s="205">
        <v>0</v>
      </c>
      <c r="R341" s="205">
        <f>Q341*H341</f>
        <v>0</v>
      </c>
      <c r="S341" s="205">
        <v>1.8</v>
      </c>
      <c r="T341" s="206">
        <f>S341*H341</f>
        <v>44.271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207" t="s">
        <v>206</v>
      </c>
      <c r="AT341" s="207" t="s">
        <v>201</v>
      </c>
      <c r="AU341" s="207" t="s">
        <v>86</v>
      </c>
      <c r="AY341" s="13" t="s">
        <v>199</v>
      </c>
      <c r="BE341" s="208">
        <f>IF(N341="základní",J341,0)</f>
        <v>0</v>
      </c>
      <c r="BF341" s="208">
        <f>IF(N341="snížená",J341,0)</f>
        <v>0</v>
      </c>
      <c r="BG341" s="208">
        <f>IF(N341="zákl. přenesená",J341,0)</f>
        <v>0</v>
      </c>
      <c r="BH341" s="208">
        <f>IF(N341="sníž. přenesená",J341,0)</f>
        <v>0</v>
      </c>
      <c r="BI341" s="208">
        <f>IF(N341="nulová",J341,0)</f>
        <v>0</v>
      </c>
      <c r="BJ341" s="13" t="s">
        <v>84</v>
      </c>
      <c r="BK341" s="208">
        <f>ROUND(I341*H341,2)</f>
        <v>0</v>
      </c>
      <c r="BL341" s="13" t="s">
        <v>206</v>
      </c>
      <c r="BM341" s="207" t="s">
        <v>501</v>
      </c>
    </row>
    <row r="342" spans="2:51" s="226" customFormat="1" ht="12">
      <c r="B342" s="227"/>
      <c r="D342" s="211" t="s">
        <v>208</v>
      </c>
      <c r="E342" s="228" t="s">
        <v>1</v>
      </c>
      <c r="F342" s="229" t="s">
        <v>224</v>
      </c>
      <c r="H342" s="228" t="s">
        <v>1</v>
      </c>
      <c r="L342" s="227"/>
      <c r="M342" s="230"/>
      <c r="N342" s="231"/>
      <c r="O342" s="231"/>
      <c r="P342" s="231"/>
      <c r="Q342" s="231"/>
      <c r="R342" s="231"/>
      <c r="S342" s="231"/>
      <c r="T342" s="232"/>
      <c r="AT342" s="228" t="s">
        <v>208</v>
      </c>
      <c r="AU342" s="228" t="s">
        <v>86</v>
      </c>
      <c r="AV342" s="226" t="s">
        <v>84</v>
      </c>
      <c r="AW342" s="226" t="s">
        <v>32</v>
      </c>
      <c r="AX342" s="226" t="s">
        <v>76</v>
      </c>
      <c r="AY342" s="228" t="s">
        <v>199</v>
      </c>
    </row>
    <row r="343" spans="2:51" s="209" customFormat="1" ht="12">
      <c r="B343" s="210"/>
      <c r="D343" s="211" t="s">
        <v>208</v>
      </c>
      <c r="E343" s="212" t="s">
        <v>1</v>
      </c>
      <c r="F343" s="213" t="s">
        <v>502</v>
      </c>
      <c r="H343" s="214">
        <v>6.996</v>
      </c>
      <c r="L343" s="210"/>
      <c r="M343" s="215"/>
      <c r="N343" s="216"/>
      <c r="O343" s="216"/>
      <c r="P343" s="216"/>
      <c r="Q343" s="216"/>
      <c r="R343" s="216"/>
      <c r="S343" s="216"/>
      <c r="T343" s="217"/>
      <c r="AT343" s="212" t="s">
        <v>208</v>
      </c>
      <c r="AU343" s="212" t="s">
        <v>86</v>
      </c>
      <c r="AV343" s="209" t="s">
        <v>86</v>
      </c>
      <c r="AW343" s="209" t="s">
        <v>32</v>
      </c>
      <c r="AX343" s="209" t="s">
        <v>76</v>
      </c>
      <c r="AY343" s="212" t="s">
        <v>199</v>
      </c>
    </row>
    <row r="344" spans="2:51" s="209" customFormat="1" ht="12">
      <c r="B344" s="210"/>
      <c r="D344" s="211" t="s">
        <v>208</v>
      </c>
      <c r="E344" s="212" t="s">
        <v>1</v>
      </c>
      <c r="F344" s="213" t="s">
        <v>503</v>
      </c>
      <c r="H344" s="214">
        <v>3.71</v>
      </c>
      <c r="L344" s="210"/>
      <c r="M344" s="215"/>
      <c r="N344" s="216"/>
      <c r="O344" s="216"/>
      <c r="P344" s="216"/>
      <c r="Q344" s="216"/>
      <c r="R344" s="216"/>
      <c r="S344" s="216"/>
      <c r="T344" s="217"/>
      <c r="AT344" s="212" t="s">
        <v>208</v>
      </c>
      <c r="AU344" s="212" t="s">
        <v>86</v>
      </c>
      <c r="AV344" s="209" t="s">
        <v>86</v>
      </c>
      <c r="AW344" s="209" t="s">
        <v>32</v>
      </c>
      <c r="AX344" s="209" t="s">
        <v>76</v>
      </c>
      <c r="AY344" s="212" t="s">
        <v>199</v>
      </c>
    </row>
    <row r="345" spans="2:51" s="209" customFormat="1" ht="12">
      <c r="B345" s="210"/>
      <c r="D345" s="211" t="s">
        <v>208</v>
      </c>
      <c r="E345" s="212" t="s">
        <v>1</v>
      </c>
      <c r="F345" s="213" t="s">
        <v>504</v>
      </c>
      <c r="H345" s="214">
        <v>4.24</v>
      </c>
      <c r="L345" s="210"/>
      <c r="M345" s="215"/>
      <c r="N345" s="216"/>
      <c r="O345" s="216"/>
      <c r="P345" s="216"/>
      <c r="Q345" s="216"/>
      <c r="R345" s="216"/>
      <c r="S345" s="216"/>
      <c r="T345" s="217"/>
      <c r="AT345" s="212" t="s">
        <v>208</v>
      </c>
      <c r="AU345" s="212" t="s">
        <v>86</v>
      </c>
      <c r="AV345" s="209" t="s">
        <v>86</v>
      </c>
      <c r="AW345" s="209" t="s">
        <v>32</v>
      </c>
      <c r="AX345" s="209" t="s">
        <v>76</v>
      </c>
      <c r="AY345" s="212" t="s">
        <v>199</v>
      </c>
    </row>
    <row r="346" spans="2:51" s="209" customFormat="1" ht="12">
      <c r="B346" s="210"/>
      <c r="D346" s="211" t="s">
        <v>208</v>
      </c>
      <c r="E346" s="212" t="s">
        <v>1</v>
      </c>
      <c r="F346" s="213" t="s">
        <v>505</v>
      </c>
      <c r="H346" s="214">
        <v>0.99</v>
      </c>
      <c r="L346" s="210"/>
      <c r="M346" s="215"/>
      <c r="N346" s="216"/>
      <c r="O346" s="216"/>
      <c r="P346" s="216"/>
      <c r="Q346" s="216"/>
      <c r="R346" s="216"/>
      <c r="S346" s="216"/>
      <c r="T346" s="217"/>
      <c r="AT346" s="212" t="s">
        <v>208</v>
      </c>
      <c r="AU346" s="212" t="s">
        <v>86</v>
      </c>
      <c r="AV346" s="209" t="s">
        <v>86</v>
      </c>
      <c r="AW346" s="209" t="s">
        <v>32</v>
      </c>
      <c r="AX346" s="209" t="s">
        <v>76</v>
      </c>
      <c r="AY346" s="212" t="s">
        <v>199</v>
      </c>
    </row>
    <row r="347" spans="2:51" s="209" customFormat="1" ht="12">
      <c r="B347" s="210"/>
      <c r="D347" s="211" t="s">
        <v>208</v>
      </c>
      <c r="E347" s="212" t="s">
        <v>1</v>
      </c>
      <c r="F347" s="213" t="s">
        <v>506</v>
      </c>
      <c r="H347" s="214">
        <v>2.354</v>
      </c>
      <c r="L347" s="210"/>
      <c r="M347" s="215"/>
      <c r="N347" s="216"/>
      <c r="O347" s="216"/>
      <c r="P347" s="216"/>
      <c r="Q347" s="216"/>
      <c r="R347" s="216"/>
      <c r="S347" s="216"/>
      <c r="T347" s="217"/>
      <c r="AT347" s="212" t="s">
        <v>208</v>
      </c>
      <c r="AU347" s="212" t="s">
        <v>86</v>
      </c>
      <c r="AV347" s="209" t="s">
        <v>86</v>
      </c>
      <c r="AW347" s="209" t="s">
        <v>32</v>
      </c>
      <c r="AX347" s="209" t="s">
        <v>76</v>
      </c>
      <c r="AY347" s="212" t="s">
        <v>199</v>
      </c>
    </row>
    <row r="348" spans="2:51" s="209" customFormat="1" ht="12">
      <c r="B348" s="210"/>
      <c r="D348" s="211" t="s">
        <v>208</v>
      </c>
      <c r="E348" s="212" t="s">
        <v>1</v>
      </c>
      <c r="F348" s="213" t="s">
        <v>507</v>
      </c>
      <c r="H348" s="214">
        <v>11.039</v>
      </c>
      <c r="L348" s="210"/>
      <c r="M348" s="215"/>
      <c r="N348" s="216"/>
      <c r="O348" s="216"/>
      <c r="P348" s="216"/>
      <c r="Q348" s="216"/>
      <c r="R348" s="216"/>
      <c r="S348" s="216"/>
      <c r="T348" s="217"/>
      <c r="AT348" s="212" t="s">
        <v>208</v>
      </c>
      <c r="AU348" s="212" t="s">
        <v>86</v>
      </c>
      <c r="AV348" s="209" t="s">
        <v>86</v>
      </c>
      <c r="AW348" s="209" t="s">
        <v>32</v>
      </c>
      <c r="AX348" s="209" t="s">
        <v>76</v>
      </c>
      <c r="AY348" s="212" t="s">
        <v>199</v>
      </c>
    </row>
    <row r="349" spans="2:51" s="209" customFormat="1" ht="12">
      <c r="B349" s="210"/>
      <c r="D349" s="211" t="s">
        <v>208</v>
      </c>
      <c r="E349" s="212" t="s">
        <v>1</v>
      </c>
      <c r="F349" s="213" t="s">
        <v>508</v>
      </c>
      <c r="H349" s="214">
        <v>-4.734</v>
      </c>
      <c r="L349" s="210"/>
      <c r="M349" s="215"/>
      <c r="N349" s="216"/>
      <c r="O349" s="216"/>
      <c r="P349" s="216"/>
      <c r="Q349" s="216"/>
      <c r="R349" s="216"/>
      <c r="S349" s="216"/>
      <c r="T349" s="217"/>
      <c r="AT349" s="212" t="s">
        <v>208</v>
      </c>
      <c r="AU349" s="212" t="s">
        <v>86</v>
      </c>
      <c r="AV349" s="209" t="s">
        <v>86</v>
      </c>
      <c r="AW349" s="209" t="s">
        <v>32</v>
      </c>
      <c r="AX349" s="209" t="s">
        <v>76</v>
      </c>
      <c r="AY349" s="212" t="s">
        <v>199</v>
      </c>
    </row>
    <row r="350" spans="2:51" s="218" customFormat="1" ht="12">
      <c r="B350" s="219"/>
      <c r="D350" s="211" t="s">
        <v>208</v>
      </c>
      <c r="E350" s="220" t="s">
        <v>1</v>
      </c>
      <c r="F350" s="221" t="s">
        <v>211</v>
      </c>
      <c r="H350" s="222">
        <v>24.595</v>
      </c>
      <c r="L350" s="219"/>
      <c r="M350" s="223"/>
      <c r="N350" s="224"/>
      <c r="O350" s="224"/>
      <c r="P350" s="224"/>
      <c r="Q350" s="224"/>
      <c r="R350" s="224"/>
      <c r="S350" s="224"/>
      <c r="T350" s="225"/>
      <c r="AT350" s="220" t="s">
        <v>208</v>
      </c>
      <c r="AU350" s="220" t="s">
        <v>86</v>
      </c>
      <c r="AV350" s="218" t="s">
        <v>206</v>
      </c>
      <c r="AW350" s="218" t="s">
        <v>32</v>
      </c>
      <c r="AX350" s="218" t="s">
        <v>84</v>
      </c>
      <c r="AY350" s="220" t="s">
        <v>199</v>
      </c>
    </row>
    <row r="351" spans="1:65" s="36" customFormat="1" ht="24.2" customHeight="1">
      <c r="A351" s="30"/>
      <c r="B351" s="31"/>
      <c r="C351" s="197" t="s">
        <v>509</v>
      </c>
      <c r="D351" s="197" t="s">
        <v>201</v>
      </c>
      <c r="E351" s="198" t="s">
        <v>510</v>
      </c>
      <c r="F351" s="199" t="s">
        <v>511</v>
      </c>
      <c r="G351" s="200" t="s">
        <v>245</v>
      </c>
      <c r="H351" s="201">
        <v>16.79</v>
      </c>
      <c r="I351" s="2"/>
      <c r="J351" s="202">
        <f>ROUND(I351*H351,2)</f>
        <v>0</v>
      </c>
      <c r="K351" s="199" t="s">
        <v>205</v>
      </c>
      <c r="L351" s="31"/>
      <c r="M351" s="203" t="s">
        <v>1</v>
      </c>
      <c r="N351" s="204" t="s">
        <v>41</v>
      </c>
      <c r="O351" s="78"/>
      <c r="P351" s="205">
        <f>O351*H351</f>
        <v>0</v>
      </c>
      <c r="Q351" s="205">
        <v>0</v>
      </c>
      <c r="R351" s="205">
        <f>Q351*H351</f>
        <v>0</v>
      </c>
      <c r="S351" s="205">
        <v>0.09</v>
      </c>
      <c r="T351" s="206">
        <f>S351*H351</f>
        <v>1.5110999999999999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207" t="s">
        <v>206</v>
      </c>
      <c r="AT351" s="207" t="s">
        <v>201</v>
      </c>
      <c r="AU351" s="207" t="s">
        <v>86</v>
      </c>
      <c r="AY351" s="13" t="s">
        <v>199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3" t="s">
        <v>84</v>
      </c>
      <c r="BK351" s="208">
        <f>ROUND(I351*H351,2)</f>
        <v>0</v>
      </c>
      <c r="BL351" s="13" t="s">
        <v>206</v>
      </c>
      <c r="BM351" s="207" t="s">
        <v>512</v>
      </c>
    </row>
    <row r="352" spans="2:51" s="226" customFormat="1" ht="12">
      <c r="B352" s="227"/>
      <c r="D352" s="211" t="s">
        <v>208</v>
      </c>
      <c r="E352" s="228" t="s">
        <v>1</v>
      </c>
      <c r="F352" s="229" t="s">
        <v>513</v>
      </c>
      <c r="H352" s="228" t="s">
        <v>1</v>
      </c>
      <c r="L352" s="227"/>
      <c r="M352" s="230"/>
      <c r="N352" s="231"/>
      <c r="O352" s="231"/>
      <c r="P352" s="231"/>
      <c r="Q352" s="231"/>
      <c r="R352" s="231"/>
      <c r="S352" s="231"/>
      <c r="T352" s="232"/>
      <c r="AT352" s="228" t="s">
        <v>208</v>
      </c>
      <c r="AU352" s="228" t="s">
        <v>86</v>
      </c>
      <c r="AV352" s="226" t="s">
        <v>84</v>
      </c>
      <c r="AW352" s="226" t="s">
        <v>32</v>
      </c>
      <c r="AX352" s="226" t="s">
        <v>76</v>
      </c>
      <c r="AY352" s="228" t="s">
        <v>199</v>
      </c>
    </row>
    <row r="353" spans="2:51" s="209" customFormat="1" ht="12">
      <c r="B353" s="210"/>
      <c r="D353" s="211" t="s">
        <v>208</v>
      </c>
      <c r="E353" s="212" t="s">
        <v>1</v>
      </c>
      <c r="F353" s="213" t="s">
        <v>514</v>
      </c>
      <c r="H353" s="214">
        <v>16.79</v>
      </c>
      <c r="L353" s="210"/>
      <c r="M353" s="215"/>
      <c r="N353" s="216"/>
      <c r="O353" s="216"/>
      <c r="P353" s="216"/>
      <c r="Q353" s="216"/>
      <c r="R353" s="216"/>
      <c r="S353" s="216"/>
      <c r="T353" s="217"/>
      <c r="AT353" s="212" t="s">
        <v>208</v>
      </c>
      <c r="AU353" s="212" t="s">
        <v>86</v>
      </c>
      <c r="AV353" s="209" t="s">
        <v>86</v>
      </c>
      <c r="AW353" s="209" t="s">
        <v>32</v>
      </c>
      <c r="AX353" s="209" t="s">
        <v>84</v>
      </c>
      <c r="AY353" s="212" t="s">
        <v>199</v>
      </c>
    </row>
    <row r="354" spans="1:65" s="36" customFormat="1" ht="24.2" customHeight="1">
      <c r="A354" s="30"/>
      <c r="B354" s="31"/>
      <c r="C354" s="197" t="s">
        <v>515</v>
      </c>
      <c r="D354" s="197" t="s">
        <v>201</v>
      </c>
      <c r="E354" s="198" t="s">
        <v>516</v>
      </c>
      <c r="F354" s="199" t="s">
        <v>517</v>
      </c>
      <c r="G354" s="200" t="s">
        <v>204</v>
      </c>
      <c r="H354" s="201">
        <v>3</v>
      </c>
      <c r="I354" s="2"/>
      <c r="J354" s="202">
        <f>ROUND(I354*H354,2)</f>
        <v>0</v>
      </c>
      <c r="K354" s="199" t="s">
        <v>205</v>
      </c>
      <c r="L354" s="31"/>
      <c r="M354" s="203" t="s">
        <v>1</v>
      </c>
      <c r="N354" s="204" t="s">
        <v>41</v>
      </c>
      <c r="O354" s="78"/>
      <c r="P354" s="205">
        <f>O354*H354</f>
        <v>0</v>
      </c>
      <c r="Q354" s="205">
        <v>0</v>
      </c>
      <c r="R354" s="205">
        <f>Q354*H354</f>
        <v>0</v>
      </c>
      <c r="S354" s="205">
        <v>0</v>
      </c>
      <c r="T354" s="206">
        <f>S354*H354</f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207" t="s">
        <v>206</v>
      </c>
      <c r="AT354" s="207" t="s">
        <v>201</v>
      </c>
      <c r="AU354" s="207" t="s">
        <v>86</v>
      </c>
      <c r="AY354" s="13" t="s">
        <v>199</v>
      </c>
      <c r="BE354" s="208">
        <f>IF(N354="základní",J354,0)</f>
        <v>0</v>
      </c>
      <c r="BF354" s="208">
        <f>IF(N354="snížená",J354,0)</f>
        <v>0</v>
      </c>
      <c r="BG354" s="208">
        <f>IF(N354="zákl. přenesená",J354,0)</f>
        <v>0</v>
      </c>
      <c r="BH354" s="208">
        <f>IF(N354="sníž. přenesená",J354,0)</f>
        <v>0</v>
      </c>
      <c r="BI354" s="208">
        <f>IF(N354="nulová",J354,0)</f>
        <v>0</v>
      </c>
      <c r="BJ354" s="13" t="s">
        <v>84</v>
      </c>
      <c r="BK354" s="208">
        <f>ROUND(I354*H354,2)</f>
        <v>0</v>
      </c>
      <c r="BL354" s="13" t="s">
        <v>206</v>
      </c>
      <c r="BM354" s="207" t="s">
        <v>518</v>
      </c>
    </row>
    <row r="355" spans="2:51" s="226" customFormat="1" ht="12">
      <c r="B355" s="227"/>
      <c r="D355" s="211" t="s">
        <v>208</v>
      </c>
      <c r="E355" s="228" t="s">
        <v>1</v>
      </c>
      <c r="F355" s="229" t="s">
        <v>224</v>
      </c>
      <c r="H355" s="228" t="s">
        <v>1</v>
      </c>
      <c r="L355" s="227"/>
      <c r="M355" s="230"/>
      <c r="N355" s="231"/>
      <c r="O355" s="231"/>
      <c r="P355" s="231"/>
      <c r="Q355" s="231"/>
      <c r="R355" s="231"/>
      <c r="S355" s="231"/>
      <c r="T355" s="232"/>
      <c r="AT355" s="228" t="s">
        <v>208</v>
      </c>
      <c r="AU355" s="228" t="s">
        <v>86</v>
      </c>
      <c r="AV355" s="226" t="s">
        <v>84</v>
      </c>
      <c r="AW355" s="226" t="s">
        <v>32</v>
      </c>
      <c r="AX355" s="226" t="s">
        <v>76</v>
      </c>
      <c r="AY355" s="228" t="s">
        <v>199</v>
      </c>
    </row>
    <row r="356" spans="2:51" s="209" customFormat="1" ht="12">
      <c r="B356" s="210"/>
      <c r="D356" s="211" t="s">
        <v>208</v>
      </c>
      <c r="E356" s="212" t="s">
        <v>1</v>
      </c>
      <c r="F356" s="213" t="s">
        <v>519</v>
      </c>
      <c r="H356" s="214">
        <v>1</v>
      </c>
      <c r="L356" s="210"/>
      <c r="M356" s="215"/>
      <c r="N356" s="216"/>
      <c r="O356" s="216"/>
      <c r="P356" s="216"/>
      <c r="Q356" s="216"/>
      <c r="R356" s="216"/>
      <c r="S356" s="216"/>
      <c r="T356" s="217"/>
      <c r="AT356" s="212" t="s">
        <v>208</v>
      </c>
      <c r="AU356" s="212" t="s">
        <v>86</v>
      </c>
      <c r="AV356" s="209" t="s">
        <v>86</v>
      </c>
      <c r="AW356" s="209" t="s">
        <v>32</v>
      </c>
      <c r="AX356" s="209" t="s">
        <v>76</v>
      </c>
      <c r="AY356" s="212" t="s">
        <v>199</v>
      </c>
    </row>
    <row r="357" spans="2:51" s="226" customFormat="1" ht="12">
      <c r="B357" s="227"/>
      <c r="D357" s="211" t="s">
        <v>208</v>
      </c>
      <c r="E357" s="228" t="s">
        <v>1</v>
      </c>
      <c r="F357" s="229" t="s">
        <v>238</v>
      </c>
      <c r="H357" s="228" t="s">
        <v>1</v>
      </c>
      <c r="L357" s="227"/>
      <c r="M357" s="230"/>
      <c r="N357" s="231"/>
      <c r="O357" s="231"/>
      <c r="P357" s="231"/>
      <c r="Q357" s="231"/>
      <c r="R357" s="231"/>
      <c r="S357" s="231"/>
      <c r="T357" s="232"/>
      <c r="AT357" s="228" t="s">
        <v>208</v>
      </c>
      <c r="AU357" s="228" t="s">
        <v>86</v>
      </c>
      <c r="AV357" s="226" t="s">
        <v>84</v>
      </c>
      <c r="AW357" s="226" t="s">
        <v>32</v>
      </c>
      <c r="AX357" s="226" t="s">
        <v>76</v>
      </c>
      <c r="AY357" s="228" t="s">
        <v>199</v>
      </c>
    </row>
    <row r="358" spans="2:51" s="209" customFormat="1" ht="12">
      <c r="B358" s="210"/>
      <c r="D358" s="211" t="s">
        <v>208</v>
      </c>
      <c r="E358" s="212" t="s">
        <v>1</v>
      </c>
      <c r="F358" s="213" t="s">
        <v>520</v>
      </c>
      <c r="H358" s="214">
        <v>1</v>
      </c>
      <c r="L358" s="210"/>
      <c r="M358" s="215"/>
      <c r="N358" s="216"/>
      <c r="O358" s="216"/>
      <c r="P358" s="216"/>
      <c r="Q358" s="216"/>
      <c r="R358" s="216"/>
      <c r="S358" s="216"/>
      <c r="T358" s="217"/>
      <c r="AT358" s="212" t="s">
        <v>208</v>
      </c>
      <c r="AU358" s="212" t="s">
        <v>86</v>
      </c>
      <c r="AV358" s="209" t="s">
        <v>86</v>
      </c>
      <c r="AW358" s="209" t="s">
        <v>32</v>
      </c>
      <c r="AX358" s="209" t="s">
        <v>76</v>
      </c>
      <c r="AY358" s="212" t="s">
        <v>199</v>
      </c>
    </row>
    <row r="359" spans="2:51" s="209" customFormat="1" ht="12">
      <c r="B359" s="210"/>
      <c r="D359" s="211" t="s">
        <v>208</v>
      </c>
      <c r="E359" s="212" t="s">
        <v>1</v>
      </c>
      <c r="F359" s="213" t="s">
        <v>521</v>
      </c>
      <c r="H359" s="214">
        <v>1</v>
      </c>
      <c r="L359" s="210"/>
      <c r="M359" s="215"/>
      <c r="N359" s="216"/>
      <c r="O359" s="216"/>
      <c r="P359" s="216"/>
      <c r="Q359" s="216"/>
      <c r="R359" s="216"/>
      <c r="S359" s="216"/>
      <c r="T359" s="217"/>
      <c r="AT359" s="212" t="s">
        <v>208</v>
      </c>
      <c r="AU359" s="212" t="s">
        <v>86</v>
      </c>
      <c r="AV359" s="209" t="s">
        <v>86</v>
      </c>
      <c r="AW359" s="209" t="s">
        <v>32</v>
      </c>
      <c r="AX359" s="209" t="s">
        <v>76</v>
      </c>
      <c r="AY359" s="212" t="s">
        <v>199</v>
      </c>
    </row>
    <row r="360" spans="2:51" s="218" customFormat="1" ht="12">
      <c r="B360" s="219"/>
      <c r="D360" s="211" t="s">
        <v>208</v>
      </c>
      <c r="E360" s="220" t="s">
        <v>1</v>
      </c>
      <c r="F360" s="221" t="s">
        <v>211</v>
      </c>
      <c r="H360" s="222">
        <v>3</v>
      </c>
      <c r="L360" s="219"/>
      <c r="M360" s="223"/>
      <c r="N360" s="224"/>
      <c r="O360" s="224"/>
      <c r="P360" s="224"/>
      <c r="Q360" s="224"/>
      <c r="R360" s="224"/>
      <c r="S360" s="224"/>
      <c r="T360" s="225"/>
      <c r="AT360" s="220" t="s">
        <v>208</v>
      </c>
      <c r="AU360" s="220" t="s">
        <v>86</v>
      </c>
      <c r="AV360" s="218" t="s">
        <v>206</v>
      </c>
      <c r="AW360" s="218" t="s">
        <v>32</v>
      </c>
      <c r="AX360" s="218" t="s">
        <v>84</v>
      </c>
      <c r="AY360" s="220" t="s">
        <v>199</v>
      </c>
    </row>
    <row r="361" spans="1:65" s="36" customFormat="1" ht="24.2" customHeight="1">
      <c r="A361" s="30"/>
      <c r="B361" s="31"/>
      <c r="C361" s="197" t="s">
        <v>522</v>
      </c>
      <c r="D361" s="197" t="s">
        <v>201</v>
      </c>
      <c r="E361" s="198" t="s">
        <v>523</v>
      </c>
      <c r="F361" s="199" t="s">
        <v>524</v>
      </c>
      <c r="G361" s="200" t="s">
        <v>245</v>
      </c>
      <c r="H361" s="201">
        <v>37.214</v>
      </c>
      <c r="I361" s="2"/>
      <c r="J361" s="202">
        <f>ROUND(I361*H361,2)</f>
        <v>0</v>
      </c>
      <c r="K361" s="199" t="s">
        <v>205</v>
      </c>
      <c r="L361" s="31"/>
      <c r="M361" s="203" t="s">
        <v>1</v>
      </c>
      <c r="N361" s="204" t="s">
        <v>41</v>
      </c>
      <c r="O361" s="78"/>
      <c r="P361" s="205">
        <f>O361*H361</f>
        <v>0</v>
      </c>
      <c r="Q361" s="205">
        <v>0</v>
      </c>
      <c r="R361" s="205">
        <f>Q361*H361</f>
        <v>0</v>
      </c>
      <c r="S361" s="205">
        <v>0.055</v>
      </c>
      <c r="T361" s="206">
        <f>S361*H361</f>
        <v>2.04677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207" t="s">
        <v>206</v>
      </c>
      <c r="AT361" s="207" t="s">
        <v>201</v>
      </c>
      <c r="AU361" s="207" t="s">
        <v>86</v>
      </c>
      <c r="AY361" s="13" t="s">
        <v>199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3" t="s">
        <v>84</v>
      </c>
      <c r="BK361" s="208">
        <f>ROUND(I361*H361,2)</f>
        <v>0</v>
      </c>
      <c r="BL361" s="13" t="s">
        <v>206</v>
      </c>
      <c r="BM361" s="207" t="s">
        <v>525</v>
      </c>
    </row>
    <row r="362" spans="2:51" s="209" customFormat="1" ht="12">
      <c r="B362" s="210"/>
      <c r="D362" s="211" t="s">
        <v>208</v>
      </c>
      <c r="E362" s="212" t="s">
        <v>1</v>
      </c>
      <c r="F362" s="213" t="s">
        <v>381</v>
      </c>
      <c r="H362" s="214">
        <v>0.75</v>
      </c>
      <c r="L362" s="210"/>
      <c r="M362" s="215"/>
      <c r="N362" s="216"/>
      <c r="O362" s="216"/>
      <c r="P362" s="216"/>
      <c r="Q362" s="216"/>
      <c r="R362" s="216"/>
      <c r="S362" s="216"/>
      <c r="T362" s="217"/>
      <c r="AT362" s="212" t="s">
        <v>208</v>
      </c>
      <c r="AU362" s="212" t="s">
        <v>86</v>
      </c>
      <c r="AV362" s="209" t="s">
        <v>86</v>
      </c>
      <c r="AW362" s="209" t="s">
        <v>32</v>
      </c>
      <c r="AX362" s="209" t="s">
        <v>76</v>
      </c>
      <c r="AY362" s="212" t="s">
        <v>199</v>
      </c>
    </row>
    <row r="363" spans="2:51" s="209" customFormat="1" ht="12">
      <c r="B363" s="210"/>
      <c r="D363" s="211" t="s">
        <v>208</v>
      </c>
      <c r="E363" s="212" t="s">
        <v>1</v>
      </c>
      <c r="F363" s="213" t="s">
        <v>382</v>
      </c>
      <c r="H363" s="214">
        <v>5.096</v>
      </c>
      <c r="L363" s="210"/>
      <c r="M363" s="215"/>
      <c r="N363" s="216"/>
      <c r="O363" s="216"/>
      <c r="P363" s="216"/>
      <c r="Q363" s="216"/>
      <c r="R363" s="216"/>
      <c r="S363" s="216"/>
      <c r="T363" s="217"/>
      <c r="AT363" s="212" t="s">
        <v>208</v>
      </c>
      <c r="AU363" s="212" t="s">
        <v>86</v>
      </c>
      <c r="AV363" s="209" t="s">
        <v>86</v>
      </c>
      <c r="AW363" s="209" t="s">
        <v>32</v>
      </c>
      <c r="AX363" s="209" t="s">
        <v>76</v>
      </c>
      <c r="AY363" s="212" t="s">
        <v>199</v>
      </c>
    </row>
    <row r="364" spans="2:51" s="209" customFormat="1" ht="12">
      <c r="B364" s="210"/>
      <c r="D364" s="211" t="s">
        <v>208</v>
      </c>
      <c r="E364" s="212" t="s">
        <v>1</v>
      </c>
      <c r="F364" s="213" t="s">
        <v>383</v>
      </c>
      <c r="H364" s="214">
        <v>7.938</v>
      </c>
      <c r="L364" s="210"/>
      <c r="M364" s="215"/>
      <c r="N364" s="216"/>
      <c r="O364" s="216"/>
      <c r="P364" s="216"/>
      <c r="Q364" s="216"/>
      <c r="R364" s="216"/>
      <c r="S364" s="216"/>
      <c r="T364" s="217"/>
      <c r="AT364" s="212" t="s">
        <v>208</v>
      </c>
      <c r="AU364" s="212" t="s">
        <v>86</v>
      </c>
      <c r="AV364" s="209" t="s">
        <v>86</v>
      </c>
      <c r="AW364" s="209" t="s">
        <v>32</v>
      </c>
      <c r="AX364" s="209" t="s">
        <v>76</v>
      </c>
      <c r="AY364" s="212" t="s">
        <v>199</v>
      </c>
    </row>
    <row r="365" spans="2:51" s="209" customFormat="1" ht="12">
      <c r="B365" s="210"/>
      <c r="D365" s="211" t="s">
        <v>208</v>
      </c>
      <c r="E365" s="212" t="s">
        <v>1</v>
      </c>
      <c r="F365" s="213" t="s">
        <v>335</v>
      </c>
      <c r="H365" s="214">
        <v>3</v>
      </c>
      <c r="L365" s="210"/>
      <c r="M365" s="215"/>
      <c r="N365" s="216"/>
      <c r="O365" s="216"/>
      <c r="P365" s="216"/>
      <c r="Q365" s="216"/>
      <c r="R365" s="216"/>
      <c r="S365" s="216"/>
      <c r="T365" s="217"/>
      <c r="AT365" s="212" t="s">
        <v>208</v>
      </c>
      <c r="AU365" s="212" t="s">
        <v>86</v>
      </c>
      <c r="AV365" s="209" t="s">
        <v>86</v>
      </c>
      <c r="AW365" s="209" t="s">
        <v>32</v>
      </c>
      <c r="AX365" s="209" t="s">
        <v>76</v>
      </c>
      <c r="AY365" s="212" t="s">
        <v>199</v>
      </c>
    </row>
    <row r="366" spans="2:51" s="209" customFormat="1" ht="12">
      <c r="B366" s="210"/>
      <c r="D366" s="211" t="s">
        <v>208</v>
      </c>
      <c r="E366" s="212" t="s">
        <v>1</v>
      </c>
      <c r="F366" s="213" t="s">
        <v>384</v>
      </c>
      <c r="H366" s="214">
        <v>3.12</v>
      </c>
      <c r="L366" s="210"/>
      <c r="M366" s="215"/>
      <c r="N366" s="216"/>
      <c r="O366" s="216"/>
      <c r="P366" s="216"/>
      <c r="Q366" s="216"/>
      <c r="R366" s="216"/>
      <c r="S366" s="216"/>
      <c r="T366" s="217"/>
      <c r="AT366" s="212" t="s">
        <v>208</v>
      </c>
      <c r="AU366" s="212" t="s">
        <v>86</v>
      </c>
      <c r="AV366" s="209" t="s">
        <v>86</v>
      </c>
      <c r="AW366" s="209" t="s">
        <v>32</v>
      </c>
      <c r="AX366" s="209" t="s">
        <v>76</v>
      </c>
      <c r="AY366" s="212" t="s">
        <v>199</v>
      </c>
    </row>
    <row r="367" spans="2:51" s="209" customFormat="1" ht="12">
      <c r="B367" s="210"/>
      <c r="D367" s="211" t="s">
        <v>208</v>
      </c>
      <c r="E367" s="212" t="s">
        <v>1</v>
      </c>
      <c r="F367" s="213" t="s">
        <v>385</v>
      </c>
      <c r="H367" s="214">
        <v>16.2</v>
      </c>
      <c r="L367" s="210"/>
      <c r="M367" s="215"/>
      <c r="N367" s="216"/>
      <c r="O367" s="216"/>
      <c r="P367" s="216"/>
      <c r="Q367" s="216"/>
      <c r="R367" s="216"/>
      <c r="S367" s="216"/>
      <c r="T367" s="217"/>
      <c r="AT367" s="212" t="s">
        <v>208</v>
      </c>
      <c r="AU367" s="212" t="s">
        <v>86</v>
      </c>
      <c r="AV367" s="209" t="s">
        <v>86</v>
      </c>
      <c r="AW367" s="209" t="s">
        <v>32</v>
      </c>
      <c r="AX367" s="209" t="s">
        <v>76</v>
      </c>
      <c r="AY367" s="212" t="s">
        <v>199</v>
      </c>
    </row>
    <row r="368" spans="2:51" s="209" customFormat="1" ht="12">
      <c r="B368" s="210"/>
      <c r="D368" s="211" t="s">
        <v>208</v>
      </c>
      <c r="E368" s="212" t="s">
        <v>1</v>
      </c>
      <c r="F368" s="213" t="s">
        <v>386</v>
      </c>
      <c r="H368" s="214">
        <v>1.11</v>
      </c>
      <c r="L368" s="210"/>
      <c r="M368" s="215"/>
      <c r="N368" s="216"/>
      <c r="O368" s="216"/>
      <c r="P368" s="216"/>
      <c r="Q368" s="216"/>
      <c r="R368" s="216"/>
      <c r="S368" s="216"/>
      <c r="T368" s="217"/>
      <c r="AT368" s="212" t="s">
        <v>208</v>
      </c>
      <c r="AU368" s="212" t="s">
        <v>86</v>
      </c>
      <c r="AV368" s="209" t="s">
        <v>86</v>
      </c>
      <c r="AW368" s="209" t="s">
        <v>32</v>
      </c>
      <c r="AX368" s="209" t="s">
        <v>76</v>
      </c>
      <c r="AY368" s="212" t="s">
        <v>199</v>
      </c>
    </row>
    <row r="369" spans="2:51" s="218" customFormat="1" ht="12">
      <c r="B369" s="219"/>
      <c r="D369" s="211" t="s">
        <v>208</v>
      </c>
      <c r="E369" s="220" t="s">
        <v>1</v>
      </c>
      <c r="F369" s="221" t="s">
        <v>211</v>
      </c>
      <c r="H369" s="222">
        <v>37.214</v>
      </c>
      <c r="L369" s="219"/>
      <c r="M369" s="223"/>
      <c r="N369" s="224"/>
      <c r="O369" s="224"/>
      <c r="P369" s="224"/>
      <c r="Q369" s="224"/>
      <c r="R369" s="224"/>
      <c r="S369" s="224"/>
      <c r="T369" s="225"/>
      <c r="AT369" s="220" t="s">
        <v>208</v>
      </c>
      <c r="AU369" s="220" t="s">
        <v>86</v>
      </c>
      <c r="AV369" s="218" t="s">
        <v>206</v>
      </c>
      <c r="AW369" s="218" t="s">
        <v>32</v>
      </c>
      <c r="AX369" s="218" t="s">
        <v>84</v>
      </c>
      <c r="AY369" s="220" t="s">
        <v>199</v>
      </c>
    </row>
    <row r="370" spans="1:65" s="36" customFormat="1" ht="24.2" customHeight="1">
      <c r="A370" s="30"/>
      <c r="B370" s="31"/>
      <c r="C370" s="197" t="s">
        <v>526</v>
      </c>
      <c r="D370" s="197" t="s">
        <v>201</v>
      </c>
      <c r="E370" s="198" t="s">
        <v>527</v>
      </c>
      <c r="F370" s="199" t="s">
        <v>528</v>
      </c>
      <c r="G370" s="200" t="s">
        <v>245</v>
      </c>
      <c r="H370" s="201">
        <v>2.52</v>
      </c>
      <c r="I370" s="2"/>
      <c r="J370" s="202">
        <f>ROUND(I370*H370,2)</f>
        <v>0</v>
      </c>
      <c r="K370" s="199" t="s">
        <v>205</v>
      </c>
      <c r="L370" s="31"/>
      <c r="M370" s="203" t="s">
        <v>1</v>
      </c>
      <c r="N370" s="204" t="s">
        <v>41</v>
      </c>
      <c r="O370" s="78"/>
      <c r="P370" s="205">
        <f>O370*H370</f>
        <v>0</v>
      </c>
      <c r="Q370" s="205">
        <v>0</v>
      </c>
      <c r="R370" s="205">
        <f>Q370*H370</f>
        <v>0</v>
      </c>
      <c r="S370" s="205">
        <v>0.183</v>
      </c>
      <c r="T370" s="206">
        <f>S370*H370</f>
        <v>0.46116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207" t="s">
        <v>206</v>
      </c>
      <c r="AT370" s="207" t="s">
        <v>201</v>
      </c>
      <c r="AU370" s="207" t="s">
        <v>86</v>
      </c>
      <c r="AY370" s="13" t="s">
        <v>199</v>
      </c>
      <c r="BE370" s="208">
        <f>IF(N370="základní",J370,0)</f>
        <v>0</v>
      </c>
      <c r="BF370" s="208">
        <f>IF(N370="snížená",J370,0)</f>
        <v>0</v>
      </c>
      <c r="BG370" s="208">
        <f>IF(N370="zákl. přenesená",J370,0)</f>
        <v>0</v>
      </c>
      <c r="BH370" s="208">
        <f>IF(N370="sníž. přenesená",J370,0)</f>
        <v>0</v>
      </c>
      <c r="BI370" s="208">
        <f>IF(N370="nulová",J370,0)</f>
        <v>0</v>
      </c>
      <c r="BJ370" s="13" t="s">
        <v>84</v>
      </c>
      <c r="BK370" s="208">
        <f>ROUND(I370*H370,2)</f>
        <v>0</v>
      </c>
      <c r="BL370" s="13" t="s">
        <v>206</v>
      </c>
      <c r="BM370" s="207" t="s">
        <v>529</v>
      </c>
    </row>
    <row r="371" spans="2:51" s="226" customFormat="1" ht="12">
      <c r="B371" s="227"/>
      <c r="D371" s="211" t="s">
        <v>208</v>
      </c>
      <c r="E371" s="228" t="s">
        <v>1</v>
      </c>
      <c r="F371" s="229" t="s">
        <v>530</v>
      </c>
      <c r="H371" s="228" t="s">
        <v>1</v>
      </c>
      <c r="L371" s="227"/>
      <c r="M371" s="230"/>
      <c r="N371" s="231"/>
      <c r="O371" s="231"/>
      <c r="P371" s="231"/>
      <c r="Q371" s="231"/>
      <c r="R371" s="231"/>
      <c r="S371" s="231"/>
      <c r="T371" s="232"/>
      <c r="AT371" s="228" t="s">
        <v>208</v>
      </c>
      <c r="AU371" s="228" t="s">
        <v>86</v>
      </c>
      <c r="AV371" s="226" t="s">
        <v>84</v>
      </c>
      <c r="AW371" s="226" t="s">
        <v>32</v>
      </c>
      <c r="AX371" s="226" t="s">
        <v>76</v>
      </c>
      <c r="AY371" s="228" t="s">
        <v>199</v>
      </c>
    </row>
    <row r="372" spans="2:51" s="209" customFormat="1" ht="12">
      <c r="B372" s="210"/>
      <c r="D372" s="211" t="s">
        <v>208</v>
      </c>
      <c r="E372" s="212" t="s">
        <v>1</v>
      </c>
      <c r="F372" s="213" t="s">
        <v>531</v>
      </c>
      <c r="H372" s="214">
        <v>2.52</v>
      </c>
      <c r="L372" s="210"/>
      <c r="M372" s="215"/>
      <c r="N372" s="216"/>
      <c r="O372" s="216"/>
      <c r="P372" s="216"/>
      <c r="Q372" s="216"/>
      <c r="R372" s="216"/>
      <c r="S372" s="216"/>
      <c r="T372" s="217"/>
      <c r="AT372" s="212" t="s">
        <v>208</v>
      </c>
      <c r="AU372" s="212" t="s">
        <v>86</v>
      </c>
      <c r="AV372" s="209" t="s">
        <v>86</v>
      </c>
      <c r="AW372" s="209" t="s">
        <v>32</v>
      </c>
      <c r="AX372" s="209" t="s">
        <v>84</v>
      </c>
      <c r="AY372" s="212" t="s">
        <v>199</v>
      </c>
    </row>
    <row r="373" spans="1:65" s="36" customFormat="1" ht="24.2" customHeight="1">
      <c r="A373" s="30"/>
      <c r="B373" s="31"/>
      <c r="C373" s="197" t="s">
        <v>532</v>
      </c>
      <c r="D373" s="197" t="s">
        <v>201</v>
      </c>
      <c r="E373" s="198" t="s">
        <v>533</v>
      </c>
      <c r="F373" s="199" t="s">
        <v>534</v>
      </c>
      <c r="G373" s="200" t="s">
        <v>245</v>
      </c>
      <c r="H373" s="201">
        <v>4.32</v>
      </c>
      <c r="I373" s="2"/>
      <c r="J373" s="202">
        <f>ROUND(I373*H373,2)</f>
        <v>0</v>
      </c>
      <c r="K373" s="199" t="s">
        <v>205</v>
      </c>
      <c r="L373" s="31"/>
      <c r="M373" s="203" t="s">
        <v>1</v>
      </c>
      <c r="N373" s="204" t="s">
        <v>41</v>
      </c>
      <c r="O373" s="78"/>
      <c r="P373" s="205">
        <f>O373*H373</f>
        <v>0</v>
      </c>
      <c r="Q373" s="205">
        <v>0</v>
      </c>
      <c r="R373" s="205">
        <f>Q373*H373</f>
        <v>0</v>
      </c>
      <c r="S373" s="205">
        <v>0.275</v>
      </c>
      <c r="T373" s="206">
        <f>S373*H373</f>
        <v>1.1880000000000002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207" t="s">
        <v>206</v>
      </c>
      <c r="AT373" s="207" t="s">
        <v>201</v>
      </c>
      <c r="AU373" s="207" t="s">
        <v>86</v>
      </c>
      <c r="AY373" s="13" t="s">
        <v>199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3" t="s">
        <v>84</v>
      </c>
      <c r="BK373" s="208">
        <f>ROUND(I373*H373,2)</f>
        <v>0</v>
      </c>
      <c r="BL373" s="13" t="s">
        <v>206</v>
      </c>
      <c r="BM373" s="207" t="s">
        <v>535</v>
      </c>
    </row>
    <row r="374" spans="2:51" s="226" customFormat="1" ht="12">
      <c r="B374" s="227"/>
      <c r="D374" s="211" t="s">
        <v>208</v>
      </c>
      <c r="E374" s="228" t="s">
        <v>1</v>
      </c>
      <c r="F374" s="229" t="s">
        <v>536</v>
      </c>
      <c r="H374" s="228" t="s">
        <v>1</v>
      </c>
      <c r="L374" s="227"/>
      <c r="M374" s="230"/>
      <c r="N374" s="231"/>
      <c r="O374" s="231"/>
      <c r="P374" s="231"/>
      <c r="Q374" s="231"/>
      <c r="R374" s="231"/>
      <c r="S374" s="231"/>
      <c r="T374" s="232"/>
      <c r="AT374" s="228" t="s">
        <v>208</v>
      </c>
      <c r="AU374" s="228" t="s">
        <v>86</v>
      </c>
      <c r="AV374" s="226" t="s">
        <v>84</v>
      </c>
      <c r="AW374" s="226" t="s">
        <v>32</v>
      </c>
      <c r="AX374" s="226" t="s">
        <v>76</v>
      </c>
      <c r="AY374" s="228" t="s">
        <v>199</v>
      </c>
    </row>
    <row r="375" spans="2:51" s="209" customFormat="1" ht="12">
      <c r="B375" s="210"/>
      <c r="D375" s="211" t="s">
        <v>208</v>
      </c>
      <c r="E375" s="212" t="s">
        <v>1</v>
      </c>
      <c r="F375" s="213" t="s">
        <v>537</v>
      </c>
      <c r="H375" s="214">
        <v>1.02</v>
      </c>
      <c r="L375" s="210"/>
      <c r="M375" s="215"/>
      <c r="N375" s="216"/>
      <c r="O375" s="216"/>
      <c r="P375" s="216"/>
      <c r="Q375" s="216"/>
      <c r="R375" s="216"/>
      <c r="S375" s="216"/>
      <c r="T375" s="217"/>
      <c r="AT375" s="212" t="s">
        <v>208</v>
      </c>
      <c r="AU375" s="212" t="s">
        <v>86</v>
      </c>
      <c r="AV375" s="209" t="s">
        <v>86</v>
      </c>
      <c r="AW375" s="209" t="s">
        <v>32</v>
      </c>
      <c r="AX375" s="209" t="s">
        <v>76</v>
      </c>
      <c r="AY375" s="212" t="s">
        <v>199</v>
      </c>
    </row>
    <row r="376" spans="2:51" s="209" customFormat="1" ht="12">
      <c r="B376" s="210"/>
      <c r="D376" s="211" t="s">
        <v>208</v>
      </c>
      <c r="E376" s="212" t="s">
        <v>1</v>
      </c>
      <c r="F376" s="213" t="s">
        <v>538</v>
      </c>
      <c r="H376" s="214">
        <v>3.3</v>
      </c>
      <c r="L376" s="210"/>
      <c r="M376" s="215"/>
      <c r="N376" s="216"/>
      <c r="O376" s="216"/>
      <c r="P376" s="216"/>
      <c r="Q376" s="216"/>
      <c r="R376" s="216"/>
      <c r="S376" s="216"/>
      <c r="T376" s="217"/>
      <c r="AT376" s="212" t="s">
        <v>208</v>
      </c>
      <c r="AU376" s="212" t="s">
        <v>86</v>
      </c>
      <c r="AV376" s="209" t="s">
        <v>86</v>
      </c>
      <c r="AW376" s="209" t="s">
        <v>32</v>
      </c>
      <c r="AX376" s="209" t="s">
        <v>76</v>
      </c>
      <c r="AY376" s="212" t="s">
        <v>199</v>
      </c>
    </row>
    <row r="377" spans="2:51" s="218" customFormat="1" ht="12">
      <c r="B377" s="219"/>
      <c r="D377" s="211" t="s">
        <v>208</v>
      </c>
      <c r="E377" s="220" t="s">
        <v>1</v>
      </c>
      <c r="F377" s="221" t="s">
        <v>211</v>
      </c>
      <c r="H377" s="222">
        <v>4.32</v>
      </c>
      <c r="L377" s="219"/>
      <c r="M377" s="223"/>
      <c r="N377" s="224"/>
      <c r="O377" s="224"/>
      <c r="P377" s="224"/>
      <c r="Q377" s="224"/>
      <c r="R377" s="224"/>
      <c r="S377" s="224"/>
      <c r="T377" s="225"/>
      <c r="AT377" s="220" t="s">
        <v>208</v>
      </c>
      <c r="AU377" s="220" t="s">
        <v>86</v>
      </c>
      <c r="AV377" s="218" t="s">
        <v>206</v>
      </c>
      <c r="AW377" s="218" t="s">
        <v>32</v>
      </c>
      <c r="AX377" s="218" t="s">
        <v>84</v>
      </c>
      <c r="AY377" s="220" t="s">
        <v>199</v>
      </c>
    </row>
    <row r="378" spans="1:65" s="36" customFormat="1" ht="24.2" customHeight="1">
      <c r="A378" s="30"/>
      <c r="B378" s="31"/>
      <c r="C378" s="197" t="s">
        <v>539</v>
      </c>
      <c r="D378" s="197" t="s">
        <v>201</v>
      </c>
      <c r="E378" s="198" t="s">
        <v>540</v>
      </c>
      <c r="F378" s="199" t="s">
        <v>541</v>
      </c>
      <c r="G378" s="200" t="s">
        <v>245</v>
      </c>
      <c r="H378" s="201">
        <v>6.93</v>
      </c>
      <c r="I378" s="2"/>
      <c r="J378" s="202">
        <f>ROUND(I378*H378,2)</f>
        <v>0</v>
      </c>
      <c r="K378" s="199" t="s">
        <v>205</v>
      </c>
      <c r="L378" s="31"/>
      <c r="M378" s="203" t="s">
        <v>1</v>
      </c>
      <c r="N378" s="204" t="s">
        <v>41</v>
      </c>
      <c r="O378" s="78"/>
      <c r="P378" s="205">
        <f>O378*H378</f>
        <v>0</v>
      </c>
      <c r="Q378" s="205">
        <v>0</v>
      </c>
      <c r="R378" s="205">
        <f>Q378*H378</f>
        <v>0</v>
      </c>
      <c r="S378" s="205">
        <v>0.545</v>
      </c>
      <c r="T378" s="206">
        <f>S378*H378</f>
        <v>3.77685</v>
      </c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R378" s="207" t="s">
        <v>206</v>
      </c>
      <c r="AT378" s="207" t="s">
        <v>201</v>
      </c>
      <c r="AU378" s="207" t="s">
        <v>86</v>
      </c>
      <c r="AY378" s="13" t="s">
        <v>199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3" t="s">
        <v>84</v>
      </c>
      <c r="BK378" s="208">
        <f>ROUND(I378*H378,2)</f>
        <v>0</v>
      </c>
      <c r="BL378" s="13" t="s">
        <v>206</v>
      </c>
      <c r="BM378" s="207" t="s">
        <v>542</v>
      </c>
    </row>
    <row r="379" spans="2:51" s="226" customFormat="1" ht="12">
      <c r="B379" s="227"/>
      <c r="D379" s="211" t="s">
        <v>208</v>
      </c>
      <c r="E379" s="228" t="s">
        <v>1</v>
      </c>
      <c r="F379" s="229" t="s">
        <v>530</v>
      </c>
      <c r="H379" s="228" t="s">
        <v>1</v>
      </c>
      <c r="L379" s="227"/>
      <c r="M379" s="230"/>
      <c r="N379" s="231"/>
      <c r="O379" s="231"/>
      <c r="P379" s="231"/>
      <c r="Q379" s="231"/>
      <c r="R379" s="231"/>
      <c r="S379" s="231"/>
      <c r="T379" s="232"/>
      <c r="AT379" s="228" t="s">
        <v>208</v>
      </c>
      <c r="AU379" s="228" t="s">
        <v>86</v>
      </c>
      <c r="AV379" s="226" t="s">
        <v>84</v>
      </c>
      <c r="AW379" s="226" t="s">
        <v>32</v>
      </c>
      <c r="AX379" s="226" t="s">
        <v>76</v>
      </c>
      <c r="AY379" s="228" t="s">
        <v>199</v>
      </c>
    </row>
    <row r="380" spans="2:51" s="209" customFormat="1" ht="12">
      <c r="B380" s="210"/>
      <c r="D380" s="211" t="s">
        <v>208</v>
      </c>
      <c r="E380" s="212" t="s">
        <v>1</v>
      </c>
      <c r="F380" s="213" t="s">
        <v>543</v>
      </c>
      <c r="H380" s="214">
        <v>5.04</v>
      </c>
      <c r="L380" s="210"/>
      <c r="M380" s="215"/>
      <c r="N380" s="216"/>
      <c r="O380" s="216"/>
      <c r="P380" s="216"/>
      <c r="Q380" s="216"/>
      <c r="R380" s="216"/>
      <c r="S380" s="216"/>
      <c r="T380" s="217"/>
      <c r="AT380" s="212" t="s">
        <v>208</v>
      </c>
      <c r="AU380" s="212" t="s">
        <v>86</v>
      </c>
      <c r="AV380" s="209" t="s">
        <v>86</v>
      </c>
      <c r="AW380" s="209" t="s">
        <v>32</v>
      </c>
      <c r="AX380" s="209" t="s">
        <v>76</v>
      </c>
      <c r="AY380" s="212" t="s">
        <v>199</v>
      </c>
    </row>
    <row r="381" spans="2:51" s="209" customFormat="1" ht="12">
      <c r="B381" s="210"/>
      <c r="D381" s="211" t="s">
        <v>208</v>
      </c>
      <c r="E381" s="212" t="s">
        <v>1</v>
      </c>
      <c r="F381" s="213" t="s">
        <v>544</v>
      </c>
      <c r="H381" s="214">
        <v>1.26</v>
      </c>
      <c r="L381" s="210"/>
      <c r="M381" s="215"/>
      <c r="N381" s="216"/>
      <c r="O381" s="216"/>
      <c r="P381" s="216"/>
      <c r="Q381" s="216"/>
      <c r="R381" s="216"/>
      <c r="S381" s="216"/>
      <c r="T381" s="217"/>
      <c r="AT381" s="212" t="s">
        <v>208</v>
      </c>
      <c r="AU381" s="212" t="s">
        <v>86</v>
      </c>
      <c r="AV381" s="209" t="s">
        <v>86</v>
      </c>
      <c r="AW381" s="209" t="s">
        <v>32</v>
      </c>
      <c r="AX381" s="209" t="s">
        <v>76</v>
      </c>
      <c r="AY381" s="212" t="s">
        <v>199</v>
      </c>
    </row>
    <row r="382" spans="2:51" s="209" customFormat="1" ht="12">
      <c r="B382" s="210"/>
      <c r="D382" s="211" t="s">
        <v>208</v>
      </c>
      <c r="E382" s="212" t="s">
        <v>1</v>
      </c>
      <c r="F382" s="213" t="s">
        <v>545</v>
      </c>
      <c r="H382" s="214">
        <v>0.63</v>
      </c>
      <c r="L382" s="210"/>
      <c r="M382" s="215"/>
      <c r="N382" s="216"/>
      <c r="O382" s="216"/>
      <c r="P382" s="216"/>
      <c r="Q382" s="216"/>
      <c r="R382" s="216"/>
      <c r="S382" s="216"/>
      <c r="T382" s="217"/>
      <c r="AT382" s="212" t="s">
        <v>208</v>
      </c>
      <c r="AU382" s="212" t="s">
        <v>86</v>
      </c>
      <c r="AV382" s="209" t="s">
        <v>86</v>
      </c>
      <c r="AW382" s="209" t="s">
        <v>32</v>
      </c>
      <c r="AX382" s="209" t="s">
        <v>76</v>
      </c>
      <c r="AY382" s="212" t="s">
        <v>199</v>
      </c>
    </row>
    <row r="383" spans="2:51" s="218" customFormat="1" ht="12">
      <c r="B383" s="219"/>
      <c r="D383" s="211" t="s">
        <v>208</v>
      </c>
      <c r="E383" s="220" t="s">
        <v>1</v>
      </c>
      <c r="F383" s="221" t="s">
        <v>211</v>
      </c>
      <c r="H383" s="222">
        <v>6.93</v>
      </c>
      <c r="L383" s="219"/>
      <c r="M383" s="223"/>
      <c r="N383" s="224"/>
      <c r="O383" s="224"/>
      <c r="P383" s="224"/>
      <c r="Q383" s="224"/>
      <c r="R383" s="224"/>
      <c r="S383" s="224"/>
      <c r="T383" s="225"/>
      <c r="AT383" s="220" t="s">
        <v>208</v>
      </c>
      <c r="AU383" s="220" t="s">
        <v>86</v>
      </c>
      <c r="AV383" s="218" t="s">
        <v>206</v>
      </c>
      <c r="AW383" s="218" t="s">
        <v>32</v>
      </c>
      <c r="AX383" s="218" t="s">
        <v>84</v>
      </c>
      <c r="AY383" s="220" t="s">
        <v>199</v>
      </c>
    </row>
    <row r="384" spans="1:65" s="36" customFormat="1" ht="21.75" customHeight="1">
      <c r="A384" s="30"/>
      <c r="B384" s="31"/>
      <c r="C384" s="197" t="s">
        <v>546</v>
      </c>
      <c r="D384" s="197" t="s">
        <v>201</v>
      </c>
      <c r="E384" s="198" t="s">
        <v>547</v>
      </c>
      <c r="F384" s="199" t="s">
        <v>548</v>
      </c>
      <c r="G384" s="200" t="s">
        <v>245</v>
      </c>
      <c r="H384" s="201">
        <v>30.732</v>
      </c>
      <c r="I384" s="2"/>
      <c r="J384" s="202">
        <f>ROUND(I384*H384,2)</f>
        <v>0</v>
      </c>
      <c r="K384" s="199" t="s">
        <v>205</v>
      </c>
      <c r="L384" s="31"/>
      <c r="M384" s="203" t="s">
        <v>1</v>
      </c>
      <c r="N384" s="204" t="s">
        <v>41</v>
      </c>
      <c r="O384" s="78"/>
      <c r="P384" s="205">
        <f>O384*H384</f>
        <v>0</v>
      </c>
      <c r="Q384" s="205">
        <v>0</v>
      </c>
      <c r="R384" s="205">
        <f>Q384*H384</f>
        <v>0</v>
      </c>
      <c r="S384" s="205">
        <v>0.076</v>
      </c>
      <c r="T384" s="206">
        <f>S384*H384</f>
        <v>2.335632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207" t="s">
        <v>206</v>
      </c>
      <c r="AT384" s="207" t="s">
        <v>201</v>
      </c>
      <c r="AU384" s="207" t="s">
        <v>86</v>
      </c>
      <c r="AY384" s="13" t="s">
        <v>199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3" t="s">
        <v>84</v>
      </c>
      <c r="BK384" s="208">
        <f>ROUND(I384*H384,2)</f>
        <v>0</v>
      </c>
      <c r="BL384" s="13" t="s">
        <v>206</v>
      </c>
      <c r="BM384" s="207" t="s">
        <v>549</v>
      </c>
    </row>
    <row r="385" spans="2:51" s="226" customFormat="1" ht="12">
      <c r="B385" s="227"/>
      <c r="D385" s="211" t="s">
        <v>208</v>
      </c>
      <c r="E385" s="228" t="s">
        <v>1</v>
      </c>
      <c r="F385" s="229" t="s">
        <v>224</v>
      </c>
      <c r="H385" s="228" t="s">
        <v>1</v>
      </c>
      <c r="L385" s="227"/>
      <c r="M385" s="230"/>
      <c r="N385" s="231"/>
      <c r="O385" s="231"/>
      <c r="P385" s="231"/>
      <c r="Q385" s="231"/>
      <c r="R385" s="231"/>
      <c r="S385" s="231"/>
      <c r="T385" s="232"/>
      <c r="AT385" s="228" t="s">
        <v>208</v>
      </c>
      <c r="AU385" s="228" t="s">
        <v>86</v>
      </c>
      <c r="AV385" s="226" t="s">
        <v>84</v>
      </c>
      <c r="AW385" s="226" t="s">
        <v>32</v>
      </c>
      <c r="AX385" s="226" t="s">
        <v>76</v>
      </c>
      <c r="AY385" s="228" t="s">
        <v>199</v>
      </c>
    </row>
    <row r="386" spans="2:51" s="209" customFormat="1" ht="12">
      <c r="B386" s="210"/>
      <c r="D386" s="211" t="s">
        <v>208</v>
      </c>
      <c r="E386" s="212" t="s">
        <v>1</v>
      </c>
      <c r="F386" s="213" t="s">
        <v>550</v>
      </c>
      <c r="H386" s="214">
        <v>1.182</v>
      </c>
      <c r="L386" s="210"/>
      <c r="M386" s="215"/>
      <c r="N386" s="216"/>
      <c r="O386" s="216"/>
      <c r="P386" s="216"/>
      <c r="Q386" s="216"/>
      <c r="R386" s="216"/>
      <c r="S386" s="216"/>
      <c r="T386" s="217"/>
      <c r="AT386" s="212" t="s">
        <v>208</v>
      </c>
      <c r="AU386" s="212" t="s">
        <v>86</v>
      </c>
      <c r="AV386" s="209" t="s">
        <v>86</v>
      </c>
      <c r="AW386" s="209" t="s">
        <v>32</v>
      </c>
      <c r="AX386" s="209" t="s">
        <v>76</v>
      </c>
      <c r="AY386" s="212" t="s">
        <v>199</v>
      </c>
    </row>
    <row r="387" spans="2:51" s="209" customFormat="1" ht="12">
      <c r="B387" s="210"/>
      <c r="D387" s="211" t="s">
        <v>208</v>
      </c>
      <c r="E387" s="212" t="s">
        <v>1</v>
      </c>
      <c r="F387" s="213" t="s">
        <v>551</v>
      </c>
      <c r="H387" s="214">
        <v>2.758</v>
      </c>
      <c r="L387" s="210"/>
      <c r="M387" s="215"/>
      <c r="N387" s="216"/>
      <c r="O387" s="216"/>
      <c r="P387" s="216"/>
      <c r="Q387" s="216"/>
      <c r="R387" s="216"/>
      <c r="S387" s="216"/>
      <c r="T387" s="217"/>
      <c r="AT387" s="212" t="s">
        <v>208</v>
      </c>
      <c r="AU387" s="212" t="s">
        <v>86</v>
      </c>
      <c r="AV387" s="209" t="s">
        <v>86</v>
      </c>
      <c r="AW387" s="209" t="s">
        <v>32</v>
      </c>
      <c r="AX387" s="209" t="s">
        <v>76</v>
      </c>
      <c r="AY387" s="212" t="s">
        <v>199</v>
      </c>
    </row>
    <row r="388" spans="2:51" s="209" customFormat="1" ht="12">
      <c r="B388" s="210"/>
      <c r="D388" s="211" t="s">
        <v>208</v>
      </c>
      <c r="E388" s="212" t="s">
        <v>1</v>
      </c>
      <c r="F388" s="213" t="s">
        <v>552</v>
      </c>
      <c r="H388" s="214">
        <v>12.608</v>
      </c>
      <c r="L388" s="210"/>
      <c r="M388" s="215"/>
      <c r="N388" s="216"/>
      <c r="O388" s="216"/>
      <c r="P388" s="216"/>
      <c r="Q388" s="216"/>
      <c r="R388" s="216"/>
      <c r="S388" s="216"/>
      <c r="T388" s="217"/>
      <c r="AT388" s="212" t="s">
        <v>208</v>
      </c>
      <c r="AU388" s="212" t="s">
        <v>86</v>
      </c>
      <c r="AV388" s="209" t="s">
        <v>86</v>
      </c>
      <c r="AW388" s="209" t="s">
        <v>32</v>
      </c>
      <c r="AX388" s="209" t="s">
        <v>76</v>
      </c>
      <c r="AY388" s="212" t="s">
        <v>199</v>
      </c>
    </row>
    <row r="389" spans="2:51" s="209" customFormat="1" ht="12">
      <c r="B389" s="210"/>
      <c r="D389" s="211" t="s">
        <v>208</v>
      </c>
      <c r="E389" s="212" t="s">
        <v>1</v>
      </c>
      <c r="F389" s="213" t="s">
        <v>553</v>
      </c>
      <c r="H389" s="214">
        <v>14.184</v>
      </c>
      <c r="L389" s="210"/>
      <c r="M389" s="215"/>
      <c r="N389" s="216"/>
      <c r="O389" s="216"/>
      <c r="P389" s="216"/>
      <c r="Q389" s="216"/>
      <c r="R389" s="216"/>
      <c r="S389" s="216"/>
      <c r="T389" s="217"/>
      <c r="AT389" s="212" t="s">
        <v>208</v>
      </c>
      <c r="AU389" s="212" t="s">
        <v>86</v>
      </c>
      <c r="AV389" s="209" t="s">
        <v>86</v>
      </c>
      <c r="AW389" s="209" t="s">
        <v>32</v>
      </c>
      <c r="AX389" s="209" t="s">
        <v>76</v>
      </c>
      <c r="AY389" s="212" t="s">
        <v>199</v>
      </c>
    </row>
    <row r="390" spans="2:51" s="218" customFormat="1" ht="12">
      <c r="B390" s="219"/>
      <c r="D390" s="211" t="s">
        <v>208</v>
      </c>
      <c r="E390" s="220" t="s">
        <v>1</v>
      </c>
      <c r="F390" s="221" t="s">
        <v>211</v>
      </c>
      <c r="H390" s="222">
        <v>30.732</v>
      </c>
      <c r="L390" s="219"/>
      <c r="M390" s="223"/>
      <c r="N390" s="224"/>
      <c r="O390" s="224"/>
      <c r="P390" s="224"/>
      <c r="Q390" s="224"/>
      <c r="R390" s="224"/>
      <c r="S390" s="224"/>
      <c r="T390" s="225"/>
      <c r="AT390" s="220" t="s">
        <v>208</v>
      </c>
      <c r="AU390" s="220" t="s">
        <v>86</v>
      </c>
      <c r="AV390" s="218" t="s">
        <v>206</v>
      </c>
      <c r="AW390" s="218" t="s">
        <v>32</v>
      </c>
      <c r="AX390" s="218" t="s">
        <v>84</v>
      </c>
      <c r="AY390" s="220" t="s">
        <v>199</v>
      </c>
    </row>
    <row r="391" spans="1:65" s="36" customFormat="1" ht="21.75" customHeight="1">
      <c r="A391" s="30"/>
      <c r="B391" s="31"/>
      <c r="C391" s="197" t="s">
        <v>554</v>
      </c>
      <c r="D391" s="197" t="s">
        <v>201</v>
      </c>
      <c r="E391" s="198" t="s">
        <v>555</v>
      </c>
      <c r="F391" s="199" t="s">
        <v>556</v>
      </c>
      <c r="G391" s="200" t="s">
        <v>245</v>
      </c>
      <c r="H391" s="201">
        <v>12.543</v>
      </c>
      <c r="I391" s="2"/>
      <c r="J391" s="202">
        <f>ROUND(I391*H391,2)</f>
        <v>0</v>
      </c>
      <c r="K391" s="199" t="s">
        <v>205</v>
      </c>
      <c r="L391" s="31"/>
      <c r="M391" s="203" t="s">
        <v>1</v>
      </c>
      <c r="N391" s="204" t="s">
        <v>41</v>
      </c>
      <c r="O391" s="78"/>
      <c r="P391" s="205">
        <f>O391*H391</f>
        <v>0</v>
      </c>
      <c r="Q391" s="205">
        <v>0</v>
      </c>
      <c r="R391" s="205">
        <f>Q391*H391</f>
        <v>0</v>
      </c>
      <c r="S391" s="205">
        <v>0.063</v>
      </c>
      <c r="T391" s="206">
        <f>S391*H391</f>
        <v>0.7902089999999999</v>
      </c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R391" s="207" t="s">
        <v>206</v>
      </c>
      <c r="AT391" s="207" t="s">
        <v>201</v>
      </c>
      <c r="AU391" s="207" t="s">
        <v>86</v>
      </c>
      <c r="AY391" s="13" t="s">
        <v>199</v>
      </c>
      <c r="BE391" s="208">
        <f>IF(N391="základní",J391,0)</f>
        <v>0</v>
      </c>
      <c r="BF391" s="208">
        <f>IF(N391="snížená",J391,0)</f>
        <v>0</v>
      </c>
      <c r="BG391" s="208">
        <f>IF(N391="zákl. přenesená",J391,0)</f>
        <v>0</v>
      </c>
      <c r="BH391" s="208">
        <f>IF(N391="sníž. přenesená",J391,0)</f>
        <v>0</v>
      </c>
      <c r="BI391" s="208">
        <f>IF(N391="nulová",J391,0)</f>
        <v>0</v>
      </c>
      <c r="BJ391" s="13" t="s">
        <v>84</v>
      </c>
      <c r="BK391" s="208">
        <f>ROUND(I391*H391,2)</f>
        <v>0</v>
      </c>
      <c r="BL391" s="13" t="s">
        <v>206</v>
      </c>
      <c r="BM391" s="207" t="s">
        <v>557</v>
      </c>
    </row>
    <row r="392" spans="2:51" s="226" customFormat="1" ht="12">
      <c r="B392" s="227"/>
      <c r="D392" s="211" t="s">
        <v>208</v>
      </c>
      <c r="E392" s="228" t="s">
        <v>1</v>
      </c>
      <c r="F392" s="229" t="s">
        <v>224</v>
      </c>
      <c r="H392" s="228" t="s">
        <v>1</v>
      </c>
      <c r="L392" s="227"/>
      <c r="M392" s="230"/>
      <c r="N392" s="231"/>
      <c r="O392" s="231"/>
      <c r="P392" s="231"/>
      <c r="Q392" s="231"/>
      <c r="R392" s="231"/>
      <c r="S392" s="231"/>
      <c r="T392" s="232"/>
      <c r="AT392" s="228" t="s">
        <v>208</v>
      </c>
      <c r="AU392" s="228" t="s">
        <v>86</v>
      </c>
      <c r="AV392" s="226" t="s">
        <v>84</v>
      </c>
      <c r="AW392" s="226" t="s">
        <v>32</v>
      </c>
      <c r="AX392" s="226" t="s">
        <v>76</v>
      </c>
      <c r="AY392" s="228" t="s">
        <v>199</v>
      </c>
    </row>
    <row r="393" spans="2:51" s="209" customFormat="1" ht="12">
      <c r="B393" s="210"/>
      <c r="D393" s="211" t="s">
        <v>208</v>
      </c>
      <c r="E393" s="212" t="s">
        <v>1</v>
      </c>
      <c r="F393" s="213" t="s">
        <v>558</v>
      </c>
      <c r="H393" s="214">
        <v>10.08</v>
      </c>
      <c r="L393" s="210"/>
      <c r="M393" s="215"/>
      <c r="N393" s="216"/>
      <c r="O393" s="216"/>
      <c r="P393" s="216"/>
      <c r="Q393" s="216"/>
      <c r="R393" s="216"/>
      <c r="S393" s="216"/>
      <c r="T393" s="217"/>
      <c r="AT393" s="212" t="s">
        <v>208</v>
      </c>
      <c r="AU393" s="212" t="s">
        <v>86</v>
      </c>
      <c r="AV393" s="209" t="s">
        <v>86</v>
      </c>
      <c r="AW393" s="209" t="s">
        <v>32</v>
      </c>
      <c r="AX393" s="209" t="s">
        <v>76</v>
      </c>
      <c r="AY393" s="212" t="s">
        <v>199</v>
      </c>
    </row>
    <row r="394" spans="2:51" s="209" customFormat="1" ht="12">
      <c r="B394" s="210"/>
      <c r="D394" s="211" t="s">
        <v>208</v>
      </c>
      <c r="E394" s="212" t="s">
        <v>1</v>
      </c>
      <c r="F394" s="213" t="s">
        <v>559</v>
      </c>
      <c r="H394" s="214">
        <v>2.463</v>
      </c>
      <c r="L394" s="210"/>
      <c r="M394" s="215"/>
      <c r="N394" s="216"/>
      <c r="O394" s="216"/>
      <c r="P394" s="216"/>
      <c r="Q394" s="216"/>
      <c r="R394" s="216"/>
      <c r="S394" s="216"/>
      <c r="T394" s="217"/>
      <c r="AT394" s="212" t="s">
        <v>208</v>
      </c>
      <c r="AU394" s="212" t="s">
        <v>86</v>
      </c>
      <c r="AV394" s="209" t="s">
        <v>86</v>
      </c>
      <c r="AW394" s="209" t="s">
        <v>32</v>
      </c>
      <c r="AX394" s="209" t="s">
        <v>76</v>
      </c>
      <c r="AY394" s="212" t="s">
        <v>199</v>
      </c>
    </row>
    <row r="395" spans="2:51" s="218" customFormat="1" ht="12">
      <c r="B395" s="219"/>
      <c r="D395" s="211" t="s">
        <v>208</v>
      </c>
      <c r="E395" s="220" t="s">
        <v>1</v>
      </c>
      <c r="F395" s="221" t="s">
        <v>211</v>
      </c>
      <c r="H395" s="222">
        <v>12.543</v>
      </c>
      <c r="L395" s="219"/>
      <c r="M395" s="223"/>
      <c r="N395" s="224"/>
      <c r="O395" s="224"/>
      <c r="P395" s="224"/>
      <c r="Q395" s="224"/>
      <c r="R395" s="224"/>
      <c r="S395" s="224"/>
      <c r="T395" s="225"/>
      <c r="AT395" s="220" t="s">
        <v>208</v>
      </c>
      <c r="AU395" s="220" t="s">
        <v>86</v>
      </c>
      <c r="AV395" s="218" t="s">
        <v>206</v>
      </c>
      <c r="AW395" s="218" t="s">
        <v>32</v>
      </c>
      <c r="AX395" s="218" t="s">
        <v>84</v>
      </c>
      <c r="AY395" s="220" t="s">
        <v>199</v>
      </c>
    </row>
    <row r="396" spans="1:65" s="36" customFormat="1" ht="24.2" customHeight="1">
      <c r="A396" s="30"/>
      <c r="B396" s="31"/>
      <c r="C396" s="197" t="s">
        <v>560</v>
      </c>
      <c r="D396" s="197" t="s">
        <v>201</v>
      </c>
      <c r="E396" s="198" t="s">
        <v>561</v>
      </c>
      <c r="F396" s="199" t="s">
        <v>562</v>
      </c>
      <c r="G396" s="200" t="s">
        <v>204</v>
      </c>
      <c r="H396" s="201">
        <v>2</v>
      </c>
      <c r="I396" s="2"/>
      <c r="J396" s="202">
        <f>ROUND(I396*H396,2)</f>
        <v>0</v>
      </c>
      <c r="K396" s="199" t="s">
        <v>205</v>
      </c>
      <c r="L396" s="31"/>
      <c r="M396" s="203" t="s">
        <v>1</v>
      </c>
      <c r="N396" s="204" t="s">
        <v>41</v>
      </c>
      <c r="O396" s="78"/>
      <c r="P396" s="205">
        <f>O396*H396</f>
        <v>0</v>
      </c>
      <c r="Q396" s="205">
        <v>0</v>
      </c>
      <c r="R396" s="205">
        <f>Q396*H396</f>
        <v>0</v>
      </c>
      <c r="S396" s="205">
        <v>0.099</v>
      </c>
      <c r="T396" s="206">
        <f>S396*H396</f>
        <v>0.198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207" t="s">
        <v>206</v>
      </c>
      <c r="AT396" s="207" t="s">
        <v>201</v>
      </c>
      <c r="AU396" s="207" t="s">
        <v>86</v>
      </c>
      <c r="AY396" s="13" t="s">
        <v>199</v>
      </c>
      <c r="BE396" s="208">
        <f>IF(N396="základní",J396,0)</f>
        <v>0</v>
      </c>
      <c r="BF396" s="208">
        <f>IF(N396="snížená",J396,0)</f>
        <v>0</v>
      </c>
      <c r="BG396" s="208">
        <f>IF(N396="zákl. přenesená",J396,0)</f>
        <v>0</v>
      </c>
      <c r="BH396" s="208">
        <f>IF(N396="sníž. přenesená",J396,0)</f>
        <v>0</v>
      </c>
      <c r="BI396" s="208">
        <f>IF(N396="nulová",J396,0)</f>
        <v>0</v>
      </c>
      <c r="BJ396" s="13" t="s">
        <v>84</v>
      </c>
      <c r="BK396" s="208">
        <f>ROUND(I396*H396,2)</f>
        <v>0</v>
      </c>
      <c r="BL396" s="13" t="s">
        <v>206</v>
      </c>
      <c r="BM396" s="207" t="s">
        <v>563</v>
      </c>
    </row>
    <row r="397" spans="2:51" s="226" customFormat="1" ht="12">
      <c r="B397" s="227"/>
      <c r="D397" s="211" t="s">
        <v>208</v>
      </c>
      <c r="E397" s="228" t="s">
        <v>1</v>
      </c>
      <c r="F397" s="229" t="s">
        <v>224</v>
      </c>
      <c r="H397" s="228" t="s">
        <v>1</v>
      </c>
      <c r="L397" s="227"/>
      <c r="M397" s="230"/>
      <c r="N397" s="231"/>
      <c r="O397" s="231"/>
      <c r="P397" s="231"/>
      <c r="Q397" s="231"/>
      <c r="R397" s="231"/>
      <c r="S397" s="231"/>
      <c r="T397" s="232"/>
      <c r="AT397" s="228" t="s">
        <v>208</v>
      </c>
      <c r="AU397" s="228" t="s">
        <v>86</v>
      </c>
      <c r="AV397" s="226" t="s">
        <v>84</v>
      </c>
      <c r="AW397" s="226" t="s">
        <v>32</v>
      </c>
      <c r="AX397" s="226" t="s">
        <v>76</v>
      </c>
      <c r="AY397" s="228" t="s">
        <v>199</v>
      </c>
    </row>
    <row r="398" spans="2:51" s="209" customFormat="1" ht="12">
      <c r="B398" s="210"/>
      <c r="D398" s="211" t="s">
        <v>208</v>
      </c>
      <c r="E398" s="212" t="s">
        <v>1</v>
      </c>
      <c r="F398" s="213" t="s">
        <v>564</v>
      </c>
      <c r="H398" s="214">
        <v>1</v>
      </c>
      <c r="L398" s="210"/>
      <c r="M398" s="215"/>
      <c r="N398" s="216"/>
      <c r="O398" s="216"/>
      <c r="P398" s="216"/>
      <c r="Q398" s="216"/>
      <c r="R398" s="216"/>
      <c r="S398" s="216"/>
      <c r="T398" s="217"/>
      <c r="AT398" s="212" t="s">
        <v>208</v>
      </c>
      <c r="AU398" s="212" t="s">
        <v>86</v>
      </c>
      <c r="AV398" s="209" t="s">
        <v>86</v>
      </c>
      <c r="AW398" s="209" t="s">
        <v>32</v>
      </c>
      <c r="AX398" s="209" t="s">
        <v>76</v>
      </c>
      <c r="AY398" s="212" t="s">
        <v>199</v>
      </c>
    </row>
    <row r="399" spans="2:51" s="226" customFormat="1" ht="12">
      <c r="B399" s="227"/>
      <c r="D399" s="211" t="s">
        <v>208</v>
      </c>
      <c r="E399" s="228" t="s">
        <v>1</v>
      </c>
      <c r="F399" s="229" t="s">
        <v>236</v>
      </c>
      <c r="H399" s="228" t="s">
        <v>1</v>
      </c>
      <c r="L399" s="227"/>
      <c r="M399" s="230"/>
      <c r="N399" s="231"/>
      <c r="O399" s="231"/>
      <c r="P399" s="231"/>
      <c r="Q399" s="231"/>
      <c r="R399" s="231"/>
      <c r="S399" s="231"/>
      <c r="T399" s="232"/>
      <c r="AT399" s="228" t="s">
        <v>208</v>
      </c>
      <c r="AU399" s="228" t="s">
        <v>86</v>
      </c>
      <c r="AV399" s="226" t="s">
        <v>84</v>
      </c>
      <c r="AW399" s="226" t="s">
        <v>32</v>
      </c>
      <c r="AX399" s="226" t="s">
        <v>76</v>
      </c>
      <c r="AY399" s="228" t="s">
        <v>199</v>
      </c>
    </row>
    <row r="400" spans="2:51" s="209" customFormat="1" ht="12">
      <c r="B400" s="210"/>
      <c r="D400" s="211" t="s">
        <v>208</v>
      </c>
      <c r="E400" s="212" t="s">
        <v>1</v>
      </c>
      <c r="F400" s="213" t="s">
        <v>565</v>
      </c>
      <c r="H400" s="214">
        <v>1</v>
      </c>
      <c r="L400" s="210"/>
      <c r="M400" s="215"/>
      <c r="N400" s="216"/>
      <c r="O400" s="216"/>
      <c r="P400" s="216"/>
      <c r="Q400" s="216"/>
      <c r="R400" s="216"/>
      <c r="S400" s="216"/>
      <c r="T400" s="217"/>
      <c r="AT400" s="212" t="s">
        <v>208</v>
      </c>
      <c r="AU400" s="212" t="s">
        <v>86</v>
      </c>
      <c r="AV400" s="209" t="s">
        <v>86</v>
      </c>
      <c r="AW400" s="209" t="s">
        <v>32</v>
      </c>
      <c r="AX400" s="209" t="s">
        <v>76</v>
      </c>
      <c r="AY400" s="212" t="s">
        <v>199</v>
      </c>
    </row>
    <row r="401" spans="2:51" s="218" customFormat="1" ht="12">
      <c r="B401" s="219"/>
      <c r="D401" s="211" t="s">
        <v>208</v>
      </c>
      <c r="E401" s="220" t="s">
        <v>1</v>
      </c>
      <c r="F401" s="221" t="s">
        <v>211</v>
      </c>
      <c r="H401" s="222">
        <v>2</v>
      </c>
      <c r="L401" s="219"/>
      <c r="M401" s="223"/>
      <c r="N401" s="224"/>
      <c r="O401" s="224"/>
      <c r="P401" s="224"/>
      <c r="Q401" s="224"/>
      <c r="R401" s="224"/>
      <c r="S401" s="224"/>
      <c r="T401" s="225"/>
      <c r="AT401" s="220" t="s">
        <v>208</v>
      </c>
      <c r="AU401" s="220" t="s">
        <v>86</v>
      </c>
      <c r="AV401" s="218" t="s">
        <v>206</v>
      </c>
      <c r="AW401" s="218" t="s">
        <v>32</v>
      </c>
      <c r="AX401" s="218" t="s">
        <v>84</v>
      </c>
      <c r="AY401" s="220" t="s">
        <v>199</v>
      </c>
    </row>
    <row r="402" spans="1:65" s="36" customFormat="1" ht="24.2" customHeight="1">
      <c r="A402" s="30"/>
      <c r="B402" s="31"/>
      <c r="C402" s="197" t="s">
        <v>566</v>
      </c>
      <c r="D402" s="197" t="s">
        <v>201</v>
      </c>
      <c r="E402" s="198" t="s">
        <v>567</v>
      </c>
      <c r="F402" s="199" t="s">
        <v>568</v>
      </c>
      <c r="G402" s="200" t="s">
        <v>204</v>
      </c>
      <c r="H402" s="201">
        <v>2</v>
      </c>
      <c r="I402" s="2"/>
      <c r="J402" s="202">
        <f>ROUND(I402*H402,2)</f>
        <v>0</v>
      </c>
      <c r="K402" s="199" t="s">
        <v>205</v>
      </c>
      <c r="L402" s="31"/>
      <c r="M402" s="203" t="s">
        <v>1</v>
      </c>
      <c r="N402" s="204" t="s">
        <v>41</v>
      </c>
      <c r="O402" s="78"/>
      <c r="P402" s="205">
        <f>O402*H402</f>
        <v>0</v>
      </c>
      <c r="Q402" s="205">
        <v>0</v>
      </c>
      <c r="R402" s="205">
        <f>Q402*H402</f>
        <v>0</v>
      </c>
      <c r="S402" s="205">
        <v>0.276</v>
      </c>
      <c r="T402" s="206">
        <f>S402*H402</f>
        <v>0.552</v>
      </c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R402" s="207" t="s">
        <v>206</v>
      </c>
      <c r="AT402" s="207" t="s">
        <v>201</v>
      </c>
      <c r="AU402" s="207" t="s">
        <v>86</v>
      </c>
      <c r="AY402" s="13" t="s">
        <v>199</v>
      </c>
      <c r="BE402" s="208">
        <f>IF(N402="základní",J402,0)</f>
        <v>0</v>
      </c>
      <c r="BF402" s="208">
        <f>IF(N402="snížená",J402,0)</f>
        <v>0</v>
      </c>
      <c r="BG402" s="208">
        <f>IF(N402="zákl. přenesená",J402,0)</f>
        <v>0</v>
      </c>
      <c r="BH402" s="208">
        <f>IF(N402="sníž. přenesená",J402,0)</f>
        <v>0</v>
      </c>
      <c r="BI402" s="208">
        <f>IF(N402="nulová",J402,0)</f>
        <v>0</v>
      </c>
      <c r="BJ402" s="13" t="s">
        <v>84</v>
      </c>
      <c r="BK402" s="208">
        <f>ROUND(I402*H402,2)</f>
        <v>0</v>
      </c>
      <c r="BL402" s="13" t="s">
        <v>206</v>
      </c>
      <c r="BM402" s="207" t="s">
        <v>569</v>
      </c>
    </row>
    <row r="403" spans="2:51" s="226" customFormat="1" ht="12">
      <c r="B403" s="227"/>
      <c r="D403" s="211" t="s">
        <v>208</v>
      </c>
      <c r="E403" s="228" t="s">
        <v>1</v>
      </c>
      <c r="F403" s="229" t="s">
        <v>224</v>
      </c>
      <c r="H403" s="228" t="s">
        <v>1</v>
      </c>
      <c r="L403" s="227"/>
      <c r="M403" s="230"/>
      <c r="N403" s="231"/>
      <c r="O403" s="231"/>
      <c r="P403" s="231"/>
      <c r="Q403" s="231"/>
      <c r="R403" s="231"/>
      <c r="S403" s="231"/>
      <c r="T403" s="232"/>
      <c r="AT403" s="228" t="s">
        <v>208</v>
      </c>
      <c r="AU403" s="228" t="s">
        <v>86</v>
      </c>
      <c r="AV403" s="226" t="s">
        <v>84</v>
      </c>
      <c r="AW403" s="226" t="s">
        <v>32</v>
      </c>
      <c r="AX403" s="226" t="s">
        <v>76</v>
      </c>
      <c r="AY403" s="228" t="s">
        <v>199</v>
      </c>
    </row>
    <row r="404" spans="2:51" s="209" customFormat="1" ht="12">
      <c r="B404" s="210"/>
      <c r="D404" s="211" t="s">
        <v>208</v>
      </c>
      <c r="E404" s="212" t="s">
        <v>1</v>
      </c>
      <c r="F404" s="213" t="s">
        <v>570</v>
      </c>
      <c r="H404" s="214">
        <v>2</v>
      </c>
      <c r="L404" s="210"/>
      <c r="M404" s="215"/>
      <c r="N404" s="216"/>
      <c r="O404" s="216"/>
      <c r="P404" s="216"/>
      <c r="Q404" s="216"/>
      <c r="R404" s="216"/>
      <c r="S404" s="216"/>
      <c r="T404" s="217"/>
      <c r="AT404" s="212" t="s">
        <v>208</v>
      </c>
      <c r="AU404" s="212" t="s">
        <v>86</v>
      </c>
      <c r="AV404" s="209" t="s">
        <v>86</v>
      </c>
      <c r="AW404" s="209" t="s">
        <v>32</v>
      </c>
      <c r="AX404" s="209" t="s">
        <v>84</v>
      </c>
      <c r="AY404" s="212" t="s">
        <v>199</v>
      </c>
    </row>
    <row r="405" spans="1:65" s="36" customFormat="1" ht="24.2" customHeight="1">
      <c r="A405" s="30"/>
      <c r="B405" s="31"/>
      <c r="C405" s="197" t="s">
        <v>571</v>
      </c>
      <c r="D405" s="197" t="s">
        <v>201</v>
      </c>
      <c r="E405" s="198" t="s">
        <v>572</v>
      </c>
      <c r="F405" s="199" t="s">
        <v>573</v>
      </c>
      <c r="G405" s="200" t="s">
        <v>204</v>
      </c>
      <c r="H405" s="201">
        <v>1</v>
      </c>
      <c r="I405" s="2"/>
      <c r="J405" s="202">
        <f>ROUND(I405*H405,2)</f>
        <v>0</v>
      </c>
      <c r="K405" s="199" t="s">
        <v>205</v>
      </c>
      <c r="L405" s="31"/>
      <c r="M405" s="203" t="s">
        <v>1</v>
      </c>
      <c r="N405" s="204" t="s">
        <v>41</v>
      </c>
      <c r="O405" s="78"/>
      <c r="P405" s="205">
        <f>O405*H405</f>
        <v>0</v>
      </c>
      <c r="Q405" s="205">
        <v>0</v>
      </c>
      <c r="R405" s="205">
        <f>Q405*H405</f>
        <v>0</v>
      </c>
      <c r="S405" s="205">
        <v>0.149</v>
      </c>
      <c r="T405" s="206">
        <f>S405*H405</f>
        <v>0.149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207" t="s">
        <v>206</v>
      </c>
      <c r="AT405" s="207" t="s">
        <v>201</v>
      </c>
      <c r="AU405" s="207" t="s">
        <v>86</v>
      </c>
      <c r="AY405" s="13" t="s">
        <v>199</v>
      </c>
      <c r="BE405" s="208">
        <f>IF(N405="základní",J405,0)</f>
        <v>0</v>
      </c>
      <c r="BF405" s="208">
        <f>IF(N405="snížená",J405,0)</f>
        <v>0</v>
      </c>
      <c r="BG405" s="208">
        <f>IF(N405="zákl. přenesená",J405,0)</f>
        <v>0</v>
      </c>
      <c r="BH405" s="208">
        <f>IF(N405="sníž. přenesená",J405,0)</f>
        <v>0</v>
      </c>
      <c r="BI405" s="208">
        <f>IF(N405="nulová",J405,0)</f>
        <v>0</v>
      </c>
      <c r="BJ405" s="13" t="s">
        <v>84</v>
      </c>
      <c r="BK405" s="208">
        <f>ROUND(I405*H405,2)</f>
        <v>0</v>
      </c>
      <c r="BL405" s="13" t="s">
        <v>206</v>
      </c>
      <c r="BM405" s="207" t="s">
        <v>574</v>
      </c>
    </row>
    <row r="406" spans="2:51" s="226" customFormat="1" ht="12">
      <c r="B406" s="227"/>
      <c r="D406" s="211" t="s">
        <v>208</v>
      </c>
      <c r="E406" s="228" t="s">
        <v>1</v>
      </c>
      <c r="F406" s="229" t="s">
        <v>283</v>
      </c>
      <c r="H406" s="228" t="s">
        <v>1</v>
      </c>
      <c r="L406" s="227"/>
      <c r="M406" s="230"/>
      <c r="N406" s="231"/>
      <c r="O406" s="231"/>
      <c r="P406" s="231"/>
      <c r="Q406" s="231"/>
      <c r="R406" s="231"/>
      <c r="S406" s="231"/>
      <c r="T406" s="232"/>
      <c r="AT406" s="228" t="s">
        <v>208</v>
      </c>
      <c r="AU406" s="228" t="s">
        <v>86</v>
      </c>
      <c r="AV406" s="226" t="s">
        <v>84</v>
      </c>
      <c r="AW406" s="226" t="s">
        <v>32</v>
      </c>
      <c r="AX406" s="226" t="s">
        <v>76</v>
      </c>
      <c r="AY406" s="228" t="s">
        <v>199</v>
      </c>
    </row>
    <row r="407" spans="2:51" s="209" customFormat="1" ht="12">
      <c r="B407" s="210"/>
      <c r="D407" s="211" t="s">
        <v>208</v>
      </c>
      <c r="E407" s="212" t="s">
        <v>1</v>
      </c>
      <c r="F407" s="213" t="s">
        <v>575</v>
      </c>
      <c r="H407" s="214">
        <v>1</v>
      </c>
      <c r="L407" s="210"/>
      <c r="M407" s="215"/>
      <c r="N407" s="216"/>
      <c r="O407" s="216"/>
      <c r="P407" s="216"/>
      <c r="Q407" s="216"/>
      <c r="R407" s="216"/>
      <c r="S407" s="216"/>
      <c r="T407" s="217"/>
      <c r="AT407" s="212" t="s">
        <v>208</v>
      </c>
      <c r="AU407" s="212" t="s">
        <v>86</v>
      </c>
      <c r="AV407" s="209" t="s">
        <v>86</v>
      </c>
      <c r="AW407" s="209" t="s">
        <v>32</v>
      </c>
      <c r="AX407" s="209" t="s">
        <v>84</v>
      </c>
      <c r="AY407" s="212" t="s">
        <v>199</v>
      </c>
    </row>
    <row r="408" spans="1:65" s="36" customFormat="1" ht="24.2" customHeight="1">
      <c r="A408" s="30"/>
      <c r="B408" s="31"/>
      <c r="C408" s="197" t="s">
        <v>576</v>
      </c>
      <c r="D408" s="197" t="s">
        <v>201</v>
      </c>
      <c r="E408" s="198" t="s">
        <v>577</v>
      </c>
      <c r="F408" s="199" t="s">
        <v>578</v>
      </c>
      <c r="G408" s="200" t="s">
        <v>214</v>
      </c>
      <c r="H408" s="201">
        <v>0.261</v>
      </c>
      <c r="I408" s="2"/>
      <c r="J408" s="202">
        <f>ROUND(I408*H408,2)</f>
        <v>0</v>
      </c>
      <c r="K408" s="199" t="s">
        <v>205</v>
      </c>
      <c r="L408" s="31"/>
      <c r="M408" s="203" t="s">
        <v>1</v>
      </c>
      <c r="N408" s="204" t="s">
        <v>41</v>
      </c>
      <c r="O408" s="78"/>
      <c r="P408" s="205">
        <f>O408*H408</f>
        <v>0</v>
      </c>
      <c r="Q408" s="205">
        <v>0</v>
      </c>
      <c r="R408" s="205">
        <f>Q408*H408</f>
        <v>0</v>
      </c>
      <c r="S408" s="205">
        <v>1.8</v>
      </c>
      <c r="T408" s="206">
        <f>S408*H408</f>
        <v>0.46980000000000005</v>
      </c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R408" s="207" t="s">
        <v>206</v>
      </c>
      <c r="AT408" s="207" t="s">
        <v>201</v>
      </c>
      <c r="AU408" s="207" t="s">
        <v>86</v>
      </c>
      <c r="AY408" s="13" t="s">
        <v>199</v>
      </c>
      <c r="BE408" s="208">
        <f>IF(N408="základní",J408,0)</f>
        <v>0</v>
      </c>
      <c r="BF408" s="208">
        <f>IF(N408="snížená",J408,0)</f>
        <v>0</v>
      </c>
      <c r="BG408" s="208">
        <f>IF(N408="zákl. přenesená",J408,0)</f>
        <v>0</v>
      </c>
      <c r="BH408" s="208">
        <f>IF(N408="sníž. přenesená",J408,0)</f>
        <v>0</v>
      </c>
      <c r="BI408" s="208">
        <f>IF(N408="nulová",J408,0)</f>
        <v>0</v>
      </c>
      <c r="BJ408" s="13" t="s">
        <v>84</v>
      </c>
      <c r="BK408" s="208">
        <f>ROUND(I408*H408,2)</f>
        <v>0</v>
      </c>
      <c r="BL408" s="13" t="s">
        <v>206</v>
      </c>
      <c r="BM408" s="207" t="s">
        <v>579</v>
      </c>
    </row>
    <row r="409" spans="2:51" s="226" customFormat="1" ht="12">
      <c r="B409" s="227"/>
      <c r="D409" s="211" t="s">
        <v>208</v>
      </c>
      <c r="E409" s="228" t="s">
        <v>1</v>
      </c>
      <c r="F409" s="229" t="s">
        <v>238</v>
      </c>
      <c r="H409" s="228" t="s">
        <v>1</v>
      </c>
      <c r="L409" s="227"/>
      <c r="M409" s="230"/>
      <c r="N409" s="231"/>
      <c r="O409" s="231"/>
      <c r="P409" s="231"/>
      <c r="Q409" s="231"/>
      <c r="R409" s="231"/>
      <c r="S409" s="231"/>
      <c r="T409" s="232"/>
      <c r="AT409" s="228" t="s">
        <v>208</v>
      </c>
      <c r="AU409" s="228" t="s">
        <v>86</v>
      </c>
      <c r="AV409" s="226" t="s">
        <v>84</v>
      </c>
      <c r="AW409" s="226" t="s">
        <v>32</v>
      </c>
      <c r="AX409" s="226" t="s">
        <v>76</v>
      </c>
      <c r="AY409" s="228" t="s">
        <v>199</v>
      </c>
    </row>
    <row r="410" spans="2:51" s="209" customFormat="1" ht="12">
      <c r="B410" s="210"/>
      <c r="D410" s="211" t="s">
        <v>208</v>
      </c>
      <c r="E410" s="212" t="s">
        <v>1</v>
      </c>
      <c r="F410" s="213" t="s">
        <v>580</v>
      </c>
      <c r="H410" s="214">
        <v>0.131</v>
      </c>
      <c r="L410" s="210"/>
      <c r="M410" s="215"/>
      <c r="N410" s="216"/>
      <c r="O410" s="216"/>
      <c r="P410" s="216"/>
      <c r="Q410" s="216"/>
      <c r="R410" s="216"/>
      <c r="S410" s="216"/>
      <c r="T410" s="217"/>
      <c r="AT410" s="212" t="s">
        <v>208</v>
      </c>
      <c r="AU410" s="212" t="s">
        <v>86</v>
      </c>
      <c r="AV410" s="209" t="s">
        <v>86</v>
      </c>
      <c r="AW410" s="209" t="s">
        <v>32</v>
      </c>
      <c r="AX410" s="209" t="s">
        <v>76</v>
      </c>
      <c r="AY410" s="212" t="s">
        <v>199</v>
      </c>
    </row>
    <row r="411" spans="2:51" s="209" customFormat="1" ht="12">
      <c r="B411" s="210"/>
      <c r="D411" s="211" t="s">
        <v>208</v>
      </c>
      <c r="E411" s="212" t="s">
        <v>1</v>
      </c>
      <c r="F411" s="213" t="s">
        <v>581</v>
      </c>
      <c r="H411" s="214">
        <v>0.13</v>
      </c>
      <c r="L411" s="210"/>
      <c r="M411" s="215"/>
      <c r="N411" s="216"/>
      <c r="O411" s="216"/>
      <c r="P411" s="216"/>
      <c r="Q411" s="216"/>
      <c r="R411" s="216"/>
      <c r="S411" s="216"/>
      <c r="T411" s="217"/>
      <c r="AT411" s="212" t="s">
        <v>208</v>
      </c>
      <c r="AU411" s="212" t="s">
        <v>86</v>
      </c>
      <c r="AV411" s="209" t="s">
        <v>86</v>
      </c>
      <c r="AW411" s="209" t="s">
        <v>32</v>
      </c>
      <c r="AX411" s="209" t="s">
        <v>76</v>
      </c>
      <c r="AY411" s="212" t="s">
        <v>199</v>
      </c>
    </row>
    <row r="412" spans="2:51" s="218" customFormat="1" ht="12">
      <c r="B412" s="219"/>
      <c r="D412" s="211" t="s">
        <v>208</v>
      </c>
      <c r="E412" s="220" t="s">
        <v>1</v>
      </c>
      <c r="F412" s="221" t="s">
        <v>211</v>
      </c>
      <c r="H412" s="222">
        <v>0.261</v>
      </c>
      <c r="L412" s="219"/>
      <c r="M412" s="223"/>
      <c r="N412" s="224"/>
      <c r="O412" s="224"/>
      <c r="P412" s="224"/>
      <c r="Q412" s="224"/>
      <c r="R412" s="224"/>
      <c r="S412" s="224"/>
      <c r="T412" s="225"/>
      <c r="AT412" s="220" t="s">
        <v>208</v>
      </c>
      <c r="AU412" s="220" t="s">
        <v>86</v>
      </c>
      <c r="AV412" s="218" t="s">
        <v>206</v>
      </c>
      <c r="AW412" s="218" t="s">
        <v>32</v>
      </c>
      <c r="AX412" s="218" t="s">
        <v>84</v>
      </c>
      <c r="AY412" s="220" t="s">
        <v>199</v>
      </c>
    </row>
    <row r="413" spans="1:65" s="36" customFormat="1" ht="24.2" customHeight="1">
      <c r="A413" s="30"/>
      <c r="B413" s="31"/>
      <c r="C413" s="197" t="s">
        <v>582</v>
      </c>
      <c r="D413" s="197" t="s">
        <v>201</v>
      </c>
      <c r="E413" s="198" t="s">
        <v>583</v>
      </c>
      <c r="F413" s="199" t="s">
        <v>584</v>
      </c>
      <c r="G413" s="200" t="s">
        <v>214</v>
      </c>
      <c r="H413" s="201">
        <v>0.441</v>
      </c>
      <c r="I413" s="2"/>
      <c r="J413" s="202">
        <f>ROUND(I413*H413,2)</f>
        <v>0</v>
      </c>
      <c r="K413" s="199" t="s">
        <v>205</v>
      </c>
      <c r="L413" s="31"/>
      <c r="M413" s="203" t="s">
        <v>1</v>
      </c>
      <c r="N413" s="204" t="s">
        <v>41</v>
      </c>
      <c r="O413" s="78"/>
      <c r="P413" s="205">
        <f>O413*H413</f>
        <v>0</v>
      </c>
      <c r="Q413" s="205">
        <v>0</v>
      </c>
      <c r="R413" s="205">
        <f>Q413*H413</f>
        <v>0</v>
      </c>
      <c r="S413" s="205">
        <v>1.8</v>
      </c>
      <c r="T413" s="206">
        <f>S413*H413</f>
        <v>0.7938000000000001</v>
      </c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R413" s="207" t="s">
        <v>206</v>
      </c>
      <c r="AT413" s="207" t="s">
        <v>201</v>
      </c>
      <c r="AU413" s="207" t="s">
        <v>86</v>
      </c>
      <c r="AY413" s="13" t="s">
        <v>199</v>
      </c>
      <c r="BE413" s="208">
        <f>IF(N413="základní",J413,0)</f>
        <v>0</v>
      </c>
      <c r="BF413" s="208">
        <f>IF(N413="snížená",J413,0)</f>
        <v>0</v>
      </c>
      <c r="BG413" s="208">
        <f>IF(N413="zákl. přenesená",J413,0)</f>
        <v>0</v>
      </c>
      <c r="BH413" s="208">
        <f>IF(N413="sníž. přenesená",J413,0)</f>
        <v>0</v>
      </c>
      <c r="BI413" s="208">
        <f>IF(N413="nulová",J413,0)</f>
        <v>0</v>
      </c>
      <c r="BJ413" s="13" t="s">
        <v>84</v>
      </c>
      <c r="BK413" s="208">
        <f>ROUND(I413*H413,2)</f>
        <v>0</v>
      </c>
      <c r="BL413" s="13" t="s">
        <v>206</v>
      </c>
      <c r="BM413" s="207" t="s">
        <v>585</v>
      </c>
    </row>
    <row r="414" spans="2:51" s="226" customFormat="1" ht="12">
      <c r="B414" s="227"/>
      <c r="D414" s="211" t="s">
        <v>208</v>
      </c>
      <c r="E414" s="228" t="s">
        <v>1</v>
      </c>
      <c r="F414" s="229" t="s">
        <v>586</v>
      </c>
      <c r="H414" s="228" t="s">
        <v>1</v>
      </c>
      <c r="L414" s="227"/>
      <c r="M414" s="230"/>
      <c r="N414" s="231"/>
      <c r="O414" s="231"/>
      <c r="P414" s="231"/>
      <c r="Q414" s="231"/>
      <c r="R414" s="231"/>
      <c r="S414" s="231"/>
      <c r="T414" s="232"/>
      <c r="AT414" s="228" t="s">
        <v>208</v>
      </c>
      <c r="AU414" s="228" t="s">
        <v>86</v>
      </c>
      <c r="AV414" s="226" t="s">
        <v>84</v>
      </c>
      <c r="AW414" s="226" t="s">
        <v>32</v>
      </c>
      <c r="AX414" s="226" t="s">
        <v>76</v>
      </c>
      <c r="AY414" s="228" t="s">
        <v>199</v>
      </c>
    </row>
    <row r="415" spans="2:51" s="209" customFormat="1" ht="12">
      <c r="B415" s="210"/>
      <c r="D415" s="211" t="s">
        <v>208</v>
      </c>
      <c r="E415" s="212" t="s">
        <v>1</v>
      </c>
      <c r="F415" s="213" t="s">
        <v>587</v>
      </c>
      <c r="H415" s="214">
        <v>0.441</v>
      </c>
      <c r="L415" s="210"/>
      <c r="M415" s="215"/>
      <c r="N415" s="216"/>
      <c r="O415" s="216"/>
      <c r="P415" s="216"/>
      <c r="Q415" s="216"/>
      <c r="R415" s="216"/>
      <c r="S415" s="216"/>
      <c r="T415" s="217"/>
      <c r="AT415" s="212" t="s">
        <v>208</v>
      </c>
      <c r="AU415" s="212" t="s">
        <v>86</v>
      </c>
      <c r="AV415" s="209" t="s">
        <v>86</v>
      </c>
      <c r="AW415" s="209" t="s">
        <v>32</v>
      </c>
      <c r="AX415" s="209" t="s">
        <v>84</v>
      </c>
      <c r="AY415" s="212" t="s">
        <v>199</v>
      </c>
    </row>
    <row r="416" spans="1:65" s="36" customFormat="1" ht="24.2" customHeight="1">
      <c r="A416" s="30"/>
      <c r="B416" s="31"/>
      <c r="C416" s="197" t="s">
        <v>588</v>
      </c>
      <c r="D416" s="197" t="s">
        <v>201</v>
      </c>
      <c r="E416" s="198" t="s">
        <v>589</v>
      </c>
      <c r="F416" s="199" t="s">
        <v>590</v>
      </c>
      <c r="G416" s="200" t="s">
        <v>245</v>
      </c>
      <c r="H416" s="201">
        <v>2.1</v>
      </c>
      <c r="I416" s="2"/>
      <c r="J416" s="202">
        <f>ROUND(I416*H416,2)</f>
        <v>0</v>
      </c>
      <c r="K416" s="199" t="s">
        <v>205</v>
      </c>
      <c r="L416" s="31"/>
      <c r="M416" s="203" t="s">
        <v>1</v>
      </c>
      <c r="N416" s="204" t="s">
        <v>41</v>
      </c>
      <c r="O416" s="78"/>
      <c r="P416" s="205">
        <f>O416*H416</f>
        <v>0</v>
      </c>
      <c r="Q416" s="205">
        <v>0</v>
      </c>
      <c r="R416" s="205">
        <f>Q416*H416</f>
        <v>0</v>
      </c>
      <c r="S416" s="205">
        <v>0.18</v>
      </c>
      <c r="T416" s="206">
        <f>S416*H416</f>
        <v>0.378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207" t="s">
        <v>206</v>
      </c>
      <c r="AT416" s="207" t="s">
        <v>201</v>
      </c>
      <c r="AU416" s="207" t="s">
        <v>86</v>
      </c>
      <c r="AY416" s="13" t="s">
        <v>199</v>
      </c>
      <c r="BE416" s="208">
        <f>IF(N416="základní",J416,0)</f>
        <v>0</v>
      </c>
      <c r="BF416" s="208">
        <f>IF(N416="snížená",J416,0)</f>
        <v>0</v>
      </c>
      <c r="BG416" s="208">
        <f>IF(N416="zákl. přenesená",J416,0)</f>
        <v>0</v>
      </c>
      <c r="BH416" s="208">
        <f>IF(N416="sníž. přenesená",J416,0)</f>
        <v>0</v>
      </c>
      <c r="BI416" s="208">
        <f>IF(N416="nulová",J416,0)</f>
        <v>0</v>
      </c>
      <c r="BJ416" s="13" t="s">
        <v>84</v>
      </c>
      <c r="BK416" s="208">
        <f>ROUND(I416*H416,2)</f>
        <v>0</v>
      </c>
      <c r="BL416" s="13" t="s">
        <v>206</v>
      </c>
      <c r="BM416" s="207" t="s">
        <v>591</v>
      </c>
    </row>
    <row r="417" spans="2:51" s="226" customFormat="1" ht="12">
      <c r="B417" s="227"/>
      <c r="D417" s="211" t="s">
        <v>208</v>
      </c>
      <c r="E417" s="228" t="s">
        <v>1</v>
      </c>
      <c r="F417" s="229" t="s">
        <v>224</v>
      </c>
      <c r="H417" s="228" t="s">
        <v>1</v>
      </c>
      <c r="L417" s="227"/>
      <c r="M417" s="230"/>
      <c r="N417" s="231"/>
      <c r="O417" s="231"/>
      <c r="P417" s="231"/>
      <c r="Q417" s="231"/>
      <c r="R417" s="231"/>
      <c r="S417" s="231"/>
      <c r="T417" s="232"/>
      <c r="AT417" s="228" t="s">
        <v>208</v>
      </c>
      <c r="AU417" s="228" t="s">
        <v>86</v>
      </c>
      <c r="AV417" s="226" t="s">
        <v>84</v>
      </c>
      <c r="AW417" s="226" t="s">
        <v>32</v>
      </c>
      <c r="AX417" s="226" t="s">
        <v>76</v>
      </c>
      <c r="AY417" s="228" t="s">
        <v>199</v>
      </c>
    </row>
    <row r="418" spans="2:51" s="209" customFormat="1" ht="12">
      <c r="B418" s="210"/>
      <c r="D418" s="211" t="s">
        <v>208</v>
      </c>
      <c r="E418" s="212" t="s">
        <v>1</v>
      </c>
      <c r="F418" s="213" t="s">
        <v>592</v>
      </c>
      <c r="H418" s="214">
        <v>2.1</v>
      </c>
      <c r="L418" s="210"/>
      <c r="M418" s="215"/>
      <c r="N418" s="216"/>
      <c r="O418" s="216"/>
      <c r="P418" s="216"/>
      <c r="Q418" s="216"/>
      <c r="R418" s="216"/>
      <c r="S418" s="216"/>
      <c r="T418" s="217"/>
      <c r="AT418" s="212" t="s">
        <v>208</v>
      </c>
      <c r="AU418" s="212" t="s">
        <v>86</v>
      </c>
      <c r="AV418" s="209" t="s">
        <v>86</v>
      </c>
      <c r="AW418" s="209" t="s">
        <v>32</v>
      </c>
      <c r="AX418" s="209" t="s">
        <v>84</v>
      </c>
      <c r="AY418" s="212" t="s">
        <v>199</v>
      </c>
    </row>
    <row r="419" spans="1:65" s="36" customFormat="1" ht="24.2" customHeight="1">
      <c r="A419" s="30"/>
      <c r="B419" s="31"/>
      <c r="C419" s="197" t="s">
        <v>593</v>
      </c>
      <c r="D419" s="197" t="s">
        <v>201</v>
      </c>
      <c r="E419" s="198" t="s">
        <v>594</v>
      </c>
      <c r="F419" s="199" t="s">
        <v>595</v>
      </c>
      <c r="G419" s="200" t="s">
        <v>245</v>
      </c>
      <c r="H419" s="201">
        <v>5.454</v>
      </c>
      <c r="I419" s="2"/>
      <c r="J419" s="202">
        <f>ROUND(I419*H419,2)</f>
        <v>0</v>
      </c>
      <c r="K419" s="199" t="s">
        <v>205</v>
      </c>
      <c r="L419" s="31"/>
      <c r="M419" s="203" t="s">
        <v>1</v>
      </c>
      <c r="N419" s="204" t="s">
        <v>41</v>
      </c>
      <c r="O419" s="78"/>
      <c r="P419" s="205">
        <f>O419*H419</f>
        <v>0</v>
      </c>
      <c r="Q419" s="205">
        <v>0</v>
      </c>
      <c r="R419" s="205">
        <f>Q419*H419</f>
        <v>0</v>
      </c>
      <c r="S419" s="205">
        <v>0.27</v>
      </c>
      <c r="T419" s="206">
        <f>S419*H419</f>
        <v>1.47258</v>
      </c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R419" s="207" t="s">
        <v>206</v>
      </c>
      <c r="AT419" s="207" t="s">
        <v>201</v>
      </c>
      <c r="AU419" s="207" t="s">
        <v>86</v>
      </c>
      <c r="AY419" s="13" t="s">
        <v>199</v>
      </c>
      <c r="BE419" s="208">
        <f>IF(N419="základní",J419,0)</f>
        <v>0</v>
      </c>
      <c r="BF419" s="208">
        <f>IF(N419="snížená",J419,0)</f>
        <v>0</v>
      </c>
      <c r="BG419" s="208">
        <f>IF(N419="zákl. přenesená",J419,0)</f>
        <v>0</v>
      </c>
      <c r="BH419" s="208">
        <f>IF(N419="sníž. přenesená",J419,0)</f>
        <v>0</v>
      </c>
      <c r="BI419" s="208">
        <f>IF(N419="nulová",J419,0)</f>
        <v>0</v>
      </c>
      <c r="BJ419" s="13" t="s">
        <v>84</v>
      </c>
      <c r="BK419" s="208">
        <f>ROUND(I419*H419,2)</f>
        <v>0</v>
      </c>
      <c r="BL419" s="13" t="s">
        <v>206</v>
      </c>
      <c r="BM419" s="207" t="s">
        <v>596</v>
      </c>
    </row>
    <row r="420" spans="2:51" s="226" customFormat="1" ht="12">
      <c r="B420" s="227"/>
      <c r="D420" s="211" t="s">
        <v>208</v>
      </c>
      <c r="E420" s="228" t="s">
        <v>1</v>
      </c>
      <c r="F420" s="229" t="s">
        <v>224</v>
      </c>
      <c r="H420" s="228" t="s">
        <v>1</v>
      </c>
      <c r="L420" s="227"/>
      <c r="M420" s="230"/>
      <c r="N420" s="231"/>
      <c r="O420" s="231"/>
      <c r="P420" s="231"/>
      <c r="Q420" s="231"/>
      <c r="R420" s="231"/>
      <c r="S420" s="231"/>
      <c r="T420" s="232"/>
      <c r="AT420" s="228" t="s">
        <v>208</v>
      </c>
      <c r="AU420" s="228" t="s">
        <v>86</v>
      </c>
      <c r="AV420" s="226" t="s">
        <v>84</v>
      </c>
      <c r="AW420" s="226" t="s">
        <v>32</v>
      </c>
      <c r="AX420" s="226" t="s">
        <v>76</v>
      </c>
      <c r="AY420" s="228" t="s">
        <v>199</v>
      </c>
    </row>
    <row r="421" spans="2:51" s="209" customFormat="1" ht="12">
      <c r="B421" s="210"/>
      <c r="D421" s="211" t="s">
        <v>208</v>
      </c>
      <c r="E421" s="212" t="s">
        <v>1</v>
      </c>
      <c r="F421" s="213" t="s">
        <v>597</v>
      </c>
      <c r="H421" s="214">
        <v>2.02</v>
      </c>
      <c r="L421" s="210"/>
      <c r="M421" s="215"/>
      <c r="N421" s="216"/>
      <c r="O421" s="216"/>
      <c r="P421" s="216"/>
      <c r="Q421" s="216"/>
      <c r="R421" s="216"/>
      <c r="S421" s="216"/>
      <c r="T421" s="217"/>
      <c r="AT421" s="212" t="s">
        <v>208</v>
      </c>
      <c r="AU421" s="212" t="s">
        <v>86</v>
      </c>
      <c r="AV421" s="209" t="s">
        <v>86</v>
      </c>
      <c r="AW421" s="209" t="s">
        <v>32</v>
      </c>
      <c r="AX421" s="209" t="s">
        <v>76</v>
      </c>
      <c r="AY421" s="212" t="s">
        <v>199</v>
      </c>
    </row>
    <row r="422" spans="2:51" s="209" customFormat="1" ht="12">
      <c r="B422" s="210"/>
      <c r="D422" s="211" t="s">
        <v>208</v>
      </c>
      <c r="E422" s="212" t="s">
        <v>1</v>
      </c>
      <c r="F422" s="213" t="s">
        <v>598</v>
      </c>
      <c r="H422" s="214">
        <v>1.818</v>
      </c>
      <c r="L422" s="210"/>
      <c r="M422" s="215"/>
      <c r="N422" s="216"/>
      <c r="O422" s="216"/>
      <c r="P422" s="216"/>
      <c r="Q422" s="216"/>
      <c r="R422" s="216"/>
      <c r="S422" s="216"/>
      <c r="T422" s="217"/>
      <c r="AT422" s="212" t="s">
        <v>208</v>
      </c>
      <c r="AU422" s="212" t="s">
        <v>86</v>
      </c>
      <c r="AV422" s="209" t="s">
        <v>86</v>
      </c>
      <c r="AW422" s="209" t="s">
        <v>32</v>
      </c>
      <c r="AX422" s="209" t="s">
        <v>76</v>
      </c>
      <c r="AY422" s="212" t="s">
        <v>199</v>
      </c>
    </row>
    <row r="423" spans="2:51" s="209" customFormat="1" ht="12">
      <c r="B423" s="210"/>
      <c r="D423" s="211" t="s">
        <v>208</v>
      </c>
      <c r="E423" s="212" t="s">
        <v>1</v>
      </c>
      <c r="F423" s="213" t="s">
        <v>599</v>
      </c>
      <c r="H423" s="214">
        <v>1.616</v>
      </c>
      <c r="L423" s="210"/>
      <c r="M423" s="215"/>
      <c r="N423" s="216"/>
      <c r="O423" s="216"/>
      <c r="P423" s="216"/>
      <c r="Q423" s="216"/>
      <c r="R423" s="216"/>
      <c r="S423" s="216"/>
      <c r="T423" s="217"/>
      <c r="AT423" s="212" t="s">
        <v>208</v>
      </c>
      <c r="AU423" s="212" t="s">
        <v>86</v>
      </c>
      <c r="AV423" s="209" t="s">
        <v>86</v>
      </c>
      <c r="AW423" s="209" t="s">
        <v>32</v>
      </c>
      <c r="AX423" s="209" t="s">
        <v>76</v>
      </c>
      <c r="AY423" s="212" t="s">
        <v>199</v>
      </c>
    </row>
    <row r="424" spans="2:51" s="218" customFormat="1" ht="12">
      <c r="B424" s="219"/>
      <c r="D424" s="211" t="s">
        <v>208</v>
      </c>
      <c r="E424" s="220" t="s">
        <v>1</v>
      </c>
      <c r="F424" s="221" t="s">
        <v>211</v>
      </c>
      <c r="H424" s="222">
        <v>5.454</v>
      </c>
      <c r="L424" s="219"/>
      <c r="M424" s="223"/>
      <c r="N424" s="224"/>
      <c r="O424" s="224"/>
      <c r="P424" s="224"/>
      <c r="Q424" s="224"/>
      <c r="R424" s="224"/>
      <c r="S424" s="224"/>
      <c r="T424" s="225"/>
      <c r="AT424" s="220" t="s">
        <v>208</v>
      </c>
      <c r="AU424" s="220" t="s">
        <v>86</v>
      </c>
      <c r="AV424" s="218" t="s">
        <v>206</v>
      </c>
      <c r="AW424" s="218" t="s">
        <v>32</v>
      </c>
      <c r="AX424" s="218" t="s">
        <v>84</v>
      </c>
      <c r="AY424" s="220" t="s">
        <v>199</v>
      </c>
    </row>
    <row r="425" spans="1:65" s="36" customFormat="1" ht="24.2" customHeight="1">
      <c r="A425" s="30"/>
      <c r="B425" s="31"/>
      <c r="C425" s="197" t="s">
        <v>600</v>
      </c>
      <c r="D425" s="197" t="s">
        <v>201</v>
      </c>
      <c r="E425" s="198" t="s">
        <v>601</v>
      </c>
      <c r="F425" s="199" t="s">
        <v>602</v>
      </c>
      <c r="G425" s="200" t="s">
        <v>204</v>
      </c>
      <c r="H425" s="201">
        <v>1</v>
      </c>
      <c r="I425" s="2"/>
      <c r="J425" s="202">
        <f>ROUND(I425*H425,2)</f>
        <v>0</v>
      </c>
      <c r="K425" s="199" t="s">
        <v>205</v>
      </c>
      <c r="L425" s="31"/>
      <c r="M425" s="203" t="s">
        <v>1</v>
      </c>
      <c r="N425" s="204" t="s">
        <v>41</v>
      </c>
      <c r="O425" s="78"/>
      <c r="P425" s="205">
        <f>O425*H425</f>
        <v>0</v>
      </c>
      <c r="Q425" s="205">
        <v>0</v>
      </c>
      <c r="R425" s="205">
        <f>Q425*H425</f>
        <v>0</v>
      </c>
      <c r="S425" s="205">
        <v>0.008</v>
      </c>
      <c r="T425" s="206">
        <f>S425*H425</f>
        <v>0.008</v>
      </c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R425" s="207" t="s">
        <v>206</v>
      </c>
      <c r="AT425" s="207" t="s">
        <v>201</v>
      </c>
      <c r="AU425" s="207" t="s">
        <v>86</v>
      </c>
      <c r="AY425" s="13" t="s">
        <v>199</v>
      </c>
      <c r="BE425" s="208">
        <f>IF(N425="základní",J425,0)</f>
        <v>0</v>
      </c>
      <c r="BF425" s="208">
        <f>IF(N425="snížená",J425,0)</f>
        <v>0</v>
      </c>
      <c r="BG425" s="208">
        <f>IF(N425="zákl. přenesená",J425,0)</f>
        <v>0</v>
      </c>
      <c r="BH425" s="208">
        <f>IF(N425="sníž. přenesená",J425,0)</f>
        <v>0</v>
      </c>
      <c r="BI425" s="208">
        <f>IF(N425="nulová",J425,0)</f>
        <v>0</v>
      </c>
      <c r="BJ425" s="13" t="s">
        <v>84</v>
      </c>
      <c r="BK425" s="208">
        <f>ROUND(I425*H425,2)</f>
        <v>0</v>
      </c>
      <c r="BL425" s="13" t="s">
        <v>206</v>
      </c>
      <c r="BM425" s="207" t="s">
        <v>603</v>
      </c>
    </row>
    <row r="426" spans="2:51" s="226" customFormat="1" ht="12">
      <c r="B426" s="227"/>
      <c r="D426" s="211" t="s">
        <v>208</v>
      </c>
      <c r="E426" s="228" t="s">
        <v>1</v>
      </c>
      <c r="F426" s="229" t="s">
        <v>238</v>
      </c>
      <c r="H426" s="228" t="s">
        <v>1</v>
      </c>
      <c r="L426" s="227"/>
      <c r="M426" s="230"/>
      <c r="N426" s="231"/>
      <c r="O426" s="231"/>
      <c r="P426" s="231"/>
      <c r="Q426" s="231"/>
      <c r="R426" s="231"/>
      <c r="S426" s="231"/>
      <c r="T426" s="232"/>
      <c r="AT426" s="228" t="s">
        <v>208</v>
      </c>
      <c r="AU426" s="228" t="s">
        <v>86</v>
      </c>
      <c r="AV426" s="226" t="s">
        <v>84</v>
      </c>
      <c r="AW426" s="226" t="s">
        <v>32</v>
      </c>
      <c r="AX426" s="226" t="s">
        <v>76</v>
      </c>
      <c r="AY426" s="228" t="s">
        <v>199</v>
      </c>
    </row>
    <row r="427" spans="2:51" s="209" customFormat="1" ht="12">
      <c r="B427" s="210"/>
      <c r="D427" s="211" t="s">
        <v>208</v>
      </c>
      <c r="E427" s="212" t="s">
        <v>1</v>
      </c>
      <c r="F427" s="213" t="s">
        <v>604</v>
      </c>
      <c r="H427" s="214">
        <v>1</v>
      </c>
      <c r="L427" s="210"/>
      <c r="M427" s="215"/>
      <c r="N427" s="216"/>
      <c r="O427" s="216"/>
      <c r="P427" s="216"/>
      <c r="Q427" s="216"/>
      <c r="R427" s="216"/>
      <c r="S427" s="216"/>
      <c r="T427" s="217"/>
      <c r="AT427" s="212" t="s">
        <v>208</v>
      </c>
      <c r="AU427" s="212" t="s">
        <v>86</v>
      </c>
      <c r="AV427" s="209" t="s">
        <v>86</v>
      </c>
      <c r="AW427" s="209" t="s">
        <v>32</v>
      </c>
      <c r="AX427" s="209" t="s">
        <v>84</v>
      </c>
      <c r="AY427" s="212" t="s">
        <v>199</v>
      </c>
    </row>
    <row r="428" spans="1:65" s="36" customFormat="1" ht="24.2" customHeight="1">
      <c r="A428" s="30"/>
      <c r="B428" s="31"/>
      <c r="C428" s="197" t="s">
        <v>605</v>
      </c>
      <c r="D428" s="197" t="s">
        <v>201</v>
      </c>
      <c r="E428" s="198" t="s">
        <v>606</v>
      </c>
      <c r="F428" s="199" t="s">
        <v>607</v>
      </c>
      <c r="G428" s="200" t="s">
        <v>204</v>
      </c>
      <c r="H428" s="201">
        <v>2</v>
      </c>
      <c r="I428" s="2"/>
      <c r="J428" s="202">
        <f>ROUND(I428*H428,2)</f>
        <v>0</v>
      </c>
      <c r="K428" s="199" t="s">
        <v>205</v>
      </c>
      <c r="L428" s="31"/>
      <c r="M428" s="203" t="s">
        <v>1</v>
      </c>
      <c r="N428" s="204" t="s">
        <v>41</v>
      </c>
      <c r="O428" s="78"/>
      <c r="P428" s="205">
        <f>O428*H428</f>
        <v>0</v>
      </c>
      <c r="Q428" s="205">
        <v>0</v>
      </c>
      <c r="R428" s="205">
        <f>Q428*H428</f>
        <v>0</v>
      </c>
      <c r="S428" s="205">
        <v>0.09</v>
      </c>
      <c r="T428" s="206">
        <f>S428*H428</f>
        <v>0.18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207" t="s">
        <v>206</v>
      </c>
      <c r="AT428" s="207" t="s">
        <v>201</v>
      </c>
      <c r="AU428" s="207" t="s">
        <v>86</v>
      </c>
      <c r="AY428" s="13" t="s">
        <v>199</v>
      </c>
      <c r="BE428" s="208">
        <f>IF(N428="základní",J428,0)</f>
        <v>0</v>
      </c>
      <c r="BF428" s="208">
        <f>IF(N428="snížená",J428,0)</f>
        <v>0</v>
      </c>
      <c r="BG428" s="208">
        <f>IF(N428="zákl. přenesená",J428,0)</f>
        <v>0</v>
      </c>
      <c r="BH428" s="208">
        <f>IF(N428="sníž. přenesená",J428,0)</f>
        <v>0</v>
      </c>
      <c r="BI428" s="208">
        <f>IF(N428="nulová",J428,0)</f>
        <v>0</v>
      </c>
      <c r="BJ428" s="13" t="s">
        <v>84</v>
      </c>
      <c r="BK428" s="208">
        <f>ROUND(I428*H428,2)</f>
        <v>0</v>
      </c>
      <c r="BL428" s="13" t="s">
        <v>206</v>
      </c>
      <c r="BM428" s="207" t="s">
        <v>608</v>
      </c>
    </row>
    <row r="429" spans="2:51" s="226" customFormat="1" ht="12">
      <c r="B429" s="227"/>
      <c r="D429" s="211" t="s">
        <v>208</v>
      </c>
      <c r="E429" s="228" t="s">
        <v>1</v>
      </c>
      <c r="F429" s="229" t="s">
        <v>238</v>
      </c>
      <c r="H429" s="228" t="s">
        <v>1</v>
      </c>
      <c r="L429" s="227"/>
      <c r="M429" s="230"/>
      <c r="N429" s="231"/>
      <c r="O429" s="231"/>
      <c r="P429" s="231"/>
      <c r="Q429" s="231"/>
      <c r="R429" s="231"/>
      <c r="S429" s="231"/>
      <c r="T429" s="232"/>
      <c r="AT429" s="228" t="s">
        <v>208</v>
      </c>
      <c r="AU429" s="228" t="s">
        <v>86</v>
      </c>
      <c r="AV429" s="226" t="s">
        <v>84</v>
      </c>
      <c r="AW429" s="226" t="s">
        <v>32</v>
      </c>
      <c r="AX429" s="226" t="s">
        <v>76</v>
      </c>
      <c r="AY429" s="228" t="s">
        <v>199</v>
      </c>
    </row>
    <row r="430" spans="2:51" s="209" customFormat="1" ht="12">
      <c r="B430" s="210"/>
      <c r="D430" s="211" t="s">
        <v>208</v>
      </c>
      <c r="E430" s="212" t="s">
        <v>1</v>
      </c>
      <c r="F430" s="213" t="s">
        <v>609</v>
      </c>
      <c r="H430" s="214">
        <v>2</v>
      </c>
      <c r="L430" s="210"/>
      <c r="M430" s="215"/>
      <c r="N430" s="216"/>
      <c r="O430" s="216"/>
      <c r="P430" s="216"/>
      <c r="Q430" s="216"/>
      <c r="R430" s="216"/>
      <c r="S430" s="216"/>
      <c r="T430" s="217"/>
      <c r="AT430" s="212" t="s">
        <v>208</v>
      </c>
      <c r="AU430" s="212" t="s">
        <v>86</v>
      </c>
      <c r="AV430" s="209" t="s">
        <v>86</v>
      </c>
      <c r="AW430" s="209" t="s">
        <v>32</v>
      </c>
      <c r="AX430" s="209" t="s">
        <v>84</v>
      </c>
      <c r="AY430" s="212" t="s">
        <v>199</v>
      </c>
    </row>
    <row r="431" spans="1:65" s="36" customFormat="1" ht="24.2" customHeight="1">
      <c r="A431" s="30"/>
      <c r="B431" s="31"/>
      <c r="C431" s="197" t="s">
        <v>610</v>
      </c>
      <c r="D431" s="197" t="s">
        <v>201</v>
      </c>
      <c r="E431" s="198" t="s">
        <v>611</v>
      </c>
      <c r="F431" s="199" t="s">
        <v>612</v>
      </c>
      <c r="G431" s="200" t="s">
        <v>214</v>
      </c>
      <c r="H431" s="201">
        <v>0.363</v>
      </c>
      <c r="I431" s="2"/>
      <c r="J431" s="202">
        <f>ROUND(I431*H431,2)</f>
        <v>0</v>
      </c>
      <c r="K431" s="199" t="s">
        <v>205</v>
      </c>
      <c r="L431" s="31"/>
      <c r="M431" s="203" t="s">
        <v>1</v>
      </c>
      <c r="N431" s="204" t="s">
        <v>41</v>
      </c>
      <c r="O431" s="78"/>
      <c r="P431" s="205">
        <f>O431*H431</f>
        <v>0</v>
      </c>
      <c r="Q431" s="205">
        <v>0</v>
      </c>
      <c r="R431" s="205">
        <f>Q431*H431</f>
        <v>0</v>
      </c>
      <c r="S431" s="205">
        <v>2.4</v>
      </c>
      <c r="T431" s="206">
        <f>S431*H431</f>
        <v>0.8712</v>
      </c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R431" s="207" t="s">
        <v>206</v>
      </c>
      <c r="AT431" s="207" t="s">
        <v>201</v>
      </c>
      <c r="AU431" s="207" t="s">
        <v>86</v>
      </c>
      <c r="AY431" s="13" t="s">
        <v>199</v>
      </c>
      <c r="BE431" s="208">
        <f>IF(N431="základní",J431,0)</f>
        <v>0</v>
      </c>
      <c r="BF431" s="208">
        <f>IF(N431="snížená",J431,0)</f>
        <v>0</v>
      </c>
      <c r="BG431" s="208">
        <f>IF(N431="zákl. přenesená",J431,0)</f>
        <v>0</v>
      </c>
      <c r="BH431" s="208">
        <f>IF(N431="sníž. přenesená",J431,0)</f>
        <v>0</v>
      </c>
      <c r="BI431" s="208">
        <f>IF(N431="nulová",J431,0)</f>
        <v>0</v>
      </c>
      <c r="BJ431" s="13" t="s">
        <v>84</v>
      </c>
      <c r="BK431" s="208">
        <f>ROUND(I431*H431,2)</f>
        <v>0</v>
      </c>
      <c r="BL431" s="13" t="s">
        <v>206</v>
      </c>
      <c r="BM431" s="207" t="s">
        <v>613</v>
      </c>
    </row>
    <row r="432" spans="2:51" s="226" customFormat="1" ht="12">
      <c r="B432" s="227"/>
      <c r="D432" s="211" t="s">
        <v>208</v>
      </c>
      <c r="E432" s="228" t="s">
        <v>1</v>
      </c>
      <c r="F432" s="229" t="s">
        <v>283</v>
      </c>
      <c r="H432" s="228" t="s">
        <v>1</v>
      </c>
      <c r="L432" s="227"/>
      <c r="M432" s="230"/>
      <c r="N432" s="231"/>
      <c r="O432" s="231"/>
      <c r="P432" s="231"/>
      <c r="Q432" s="231"/>
      <c r="R432" s="231"/>
      <c r="S432" s="231"/>
      <c r="T432" s="232"/>
      <c r="AT432" s="228" t="s">
        <v>208</v>
      </c>
      <c r="AU432" s="228" t="s">
        <v>86</v>
      </c>
      <c r="AV432" s="226" t="s">
        <v>84</v>
      </c>
      <c r="AW432" s="226" t="s">
        <v>32</v>
      </c>
      <c r="AX432" s="226" t="s">
        <v>76</v>
      </c>
      <c r="AY432" s="228" t="s">
        <v>199</v>
      </c>
    </row>
    <row r="433" spans="2:51" s="209" customFormat="1" ht="12">
      <c r="B433" s="210"/>
      <c r="D433" s="211" t="s">
        <v>208</v>
      </c>
      <c r="E433" s="212" t="s">
        <v>1</v>
      </c>
      <c r="F433" s="213" t="s">
        <v>614</v>
      </c>
      <c r="H433" s="214">
        <v>0.024</v>
      </c>
      <c r="L433" s="210"/>
      <c r="M433" s="215"/>
      <c r="N433" s="216"/>
      <c r="O433" s="216"/>
      <c r="P433" s="216"/>
      <c r="Q433" s="216"/>
      <c r="R433" s="216"/>
      <c r="S433" s="216"/>
      <c r="T433" s="217"/>
      <c r="AT433" s="212" t="s">
        <v>208</v>
      </c>
      <c r="AU433" s="212" t="s">
        <v>86</v>
      </c>
      <c r="AV433" s="209" t="s">
        <v>86</v>
      </c>
      <c r="AW433" s="209" t="s">
        <v>32</v>
      </c>
      <c r="AX433" s="209" t="s">
        <v>76</v>
      </c>
      <c r="AY433" s="212" t="s">
        <v>199</v>
      </c>
    </row>
    <row r="434" spans="2:51" s="209" customFormat="1" ht="12">
      <c r="B434" s="210"/>
      <c r="D434" s="211" t="s">
        <v>208</v>
      </c>
      <c r="E434" s="212" t="s">
        <v>1</v>
      </c>
      <c r="F434" s="213" t="s">
        <v>615</v>
      </c>
      <c r="H434" s="214">
        <v>0.046</v>
      </c>
      <c r="L434" s="210"/>
      <c r="M434" s="215"/>
      <c r="N434" s="216"/>
      <c r="O434" s="216"/>
      <c r="P434" s="216"/>
      <c r="Q434" s="216"/>
      <c r="R434" s="216"/>
      <c r="S434" s="216"/>
      <c r="T434" s="217"/>
      <c r="AT434" s="212" t="s">
        <v>208</v>
      </c>
      <c r="AU434" s="212" t="s">
        <v>86</v>
      </c>
      <c r="AV434" s="209" t="s">
        <v>86</v>
      </c>
      <c r="AW434" s="209" t="s">
        <v>32</v>
      </c>
      <c r="AX434" s="209" t="s">
        <v>76</v>
      </c>
      <c r="AY434" s="212" t="s">
        <v>199</v>
      </c>
    </row>
    <row r="435" spans="2:51" s="233" customFormat="1" ht="12">
      <c r="B435" s="234"/>
      <c r="D435" s="211" t="s">
        <v>208</v>
      </c>
      <c r="E435" s="235" t="s">
        <v>1</v>
      </c>
      <c r="F435" s="236" t="s">
        <v>240</v>
      </c>
      <c r="H435" s="237">
        <v>0.07</v>
      </c>
      <c r="L435" s="234"/>
      <c r="M435" s="238"/>
      <c r="N435" s="239"/>
      <c r="O435" s="239"/>
      <c r="P435" s="239"/>
      <c r="Q435" s="239"/>
      <c r="R435" s="239"/>
      <c r="S435" s="239"/>
      <c r="T435" s="240"/>
      <c r="AT435" s="235" t="s">
        <v>208</v>
      </c>
      <c r="AU435" s="235" t="s">
        <v>86</v>
      </c>
      <c r="AV435" s="233" t="s">
        <v>114</v>
      </c>
      <c r="AW435" s="233" t="s">
        <v>32</v>
      </c>
      <c r="AX435" s="233" t="s">
        <v>76</v>
      </c>
      <c r="AY435" s="235" t="s">
        <v>199</v>
      </c>
    </row>
    <row r="436" spans="2:51" s="226" customFormat="1" ht="12">
      <c r="B436" s="227"/>
      <c r="D436" s="211" t="s">
        <v>208</v>
      </c>
      <c r="E436" s="228" t="s">
        <v>1</v>
      </c>
      <c r="F436" s="229" t="s">
        <v>224</v>
      </c>
      <c r="H436" s="228" t="s">
        <v>1</v>
      </c>
      <c r="L436" s="227"/>
      <c r="M436" s="230"/>
      <c r="N436" s="231"/>
      <c r="O436" s="231"/>
      <c r="P436" s="231"/>
      <c r="Q436" s="231"/>
      <c r="R436" s="231"/>
      <c r="S436" s="231"/>
      <c r="T436" s="232"/>
      <c r="AT436" s="228" t="s">
        <v>208</v>
      </c>
      <c r="AU436" s="228" t="s">
        <v>86</v>
      </c>
      <c r="AV436" s="226" t="s">
        <v>84</v>
      </c>
      <c r="AW436" s="226" t="s">
        <v>32</v>
      </c>
      <c r="AX436" s="226" t="s">
        <v>76</v>
      </c>
      <c r="AY436" s="228" t="s">
        <v>199</v>
      </c>
    </row>
    <row r="437" spans="2:51" s="209" customFormat="1" ht="12">
      <c r="B437" s="210"/>
      <c r="D437" s="211" t="s">
        <v>208</v>
      </c>
      <c r="E437" s="212" t="s">
        <v>1</v>
      </c>
      <c r="F437" s="213" t="s">
        <v>616</v>
      </c>
      <c r="H437" s="214">
        <v>0.092</v>
      </c>
      <c r="L437" s="210"/>
      <c r="M437" s="215"/>
      <c r="N437" s="216"/>
      <c r="O437" s="216"/>
      <c r="P437" s="216"/>
      <c r="Q437" s="216"/>
      <c r="R437" s="216"/>
      <c r="S437" s="216"/>
      <c r="T437" s="217"/>
      <c r="AT437" s="212" t="s">
        <v>208</v>
      </c>
      <c r="AU437" s="212" t="s">
        <v>86</v>
      </c>
      <c r="AV437" s="209" t="s">
        <v>86</v>
      </c>
      <c r="AW437" s="209" t="s">
        <v>32</v>
      </c>
      <c r="AX437" s="209" t="s">
        <v>76</v>
      </c>
      <c r="AY437" s="212" t="s">
        <v>199</v>
      </c>
    </row>
    <row r="438" spans="2:51" s="209" customFormat="1" ht="12">
      <c r="B438" s="210"/>
      <c r="D438" s="211" t="s">
        <v>208</v>
      </c>
      <c r="E438" s="212" t="s">
        <v>1</v>
      </c>
      <c r="F438" s="213" t="s">
        <v>617</v>
      </c>
      <c r="H438" s="214">
        <v>0.039</v>
      </c>
      <c r="L438" s="210"/>
      <c r="M438" s="215"/>
      <c r="N438" s="216"/>
      <c r="O438" s="216"/>
      <c r="P438" s="216"/>
      <c r="Q438" s="216"/>
      <c r="R438" s="216"/>
      <c r="S438" s="216"/>
      <c r="T438" s="217"/>
      <c r="AT438" s="212" t="s">
        <v>208</v>
      </c>
      <c r="AU438" s="212" t="s">
        <v>86</v>
      </c>
      <c r="AV438" s="209" t="s">
        <v>86</v>
      </c>
      <c r="AW438" s="209" t="s">
        <v>32</v>
      </c>
      <c r="AX438" s="209" t="s">
        <v>76</v>
      </c>
      <c r="AY438" s="212" t="s">
        <v>199</v>
      </c>
    </row>
    <row r="439" spans="2:51" s="233" customFormat="1" ht="12">
      <c r="B439" s="234"/>
      <c r="D439" s="211" t="s">
        <v>208</v>
      </c>
      <c r="E439" s="235" t="s">
        <v>1</v>
      </c>
      <c r="F439" s="236" t="s">
        <v>240</v>
      </c>
      <c r="H439" s="237">
        <v>0.131</v>
      </c>
      <c r="L439" s="234"/>
      <c r="M439" s="238"/>
      <c r="N439" s="239"/>
      <c r="O439" s="239"/>
      <c r="P439" s="239"/>
      <c r="Q439" s="239"/>
      <c r="R439" s="239"/>
      <c r="S439" s="239"/>
      <c r="T439" s="240"/>
      <c r="AT439" s="235" t="s">
        <v>208</v>
      </c>
      <c r="AU439" s="235" t="s">
        <v>86</v>
      </c>
      <c r="AV439" s="233" t="s">
        <v>114</v>
      </c>
      <c r="AW439" s="233" t="s">
        <v>32</v>
      </c>
      <c r="AX439" s="233" t="s">
        <v>76</v>
      </c>
      <c r="AY439" s="235" t="s">
        <v>199</v>
      </c>
    </row>
    <row r="440" spans="2:51" s="226" customFormat="1" ht="12">
      <c r="B440" s="227"/>
      <c r="D440" s="211" t="s">
        <v>208</v>
      </c>
      <c r="E440" s="228" t="s">
        <v>1</v>
      </c>
      <c r="F440" s="229" t="s">
        <v>236</v>
      </c>
      <c r="H440" s="228" t="s">
        <v>1</v>
      </c>
      <c r="L440" s="227"/>
      <c r="M440" s="230"/>
      <c r="N440" s="231"/>
      <c r="O440" s="231"/>
      <c r="P440" s="231"/>
      <c r="Q440" s="231"/>
      <c r="R440" s="231"/>
      <c r="S440" s="231"/>
      <c r="T440" s="232"/>
      <c r="AT440" s="228" t="s">
        <v>208</v>
      </c>
      <c r="AU440" s="228" t="s">
        <v>86</v>
      </c>
      <c r="AV440" s="226" t="s">
        <v>84</v>
      </c>
      <c r="AW440" s="226" t="s">
        <v>32</v>
      </c>
      <c r="AX440" s="226" t="s">
        <v>76</v>
      </c>
      <c r="AY440" s="228" t="s">
        <v>199</v>
      </c>
    </row>
    <row r="441" spans="2:51" s="209" customFormat="1" ht="12">
      <c r="B441" s="210"/>
      <c r="D441" s="211" t="s">
        <v>208</v>
      </c>
      <c r="E441" s="212" t="s">
        <v>1</v>
      </c>
      <c r="F441" s="213" t="s">
        <v>618</v>
      </c>
      <c r="H441" s="214">
        <v>0.081</v>
      </c>
      <c r="L441" s="210"/>
      <c r="M441" s="215"/>
      <c r="N441" s="216"/>
      <c r="O441" s="216"/>
      <c r="P441" s="216"/>
      <c r="Q441" s="216"/>
      <c r="R441" s="216"/>
      <c r="S441" s="216"/>
      <c r="T441" s="217"/>
      <c r="AT441" s="212" t="s">
        <v>208</v>
      </c>
      <c r="AU441" s="212" t="s">
        <v>86</v>
      </c>
      <c r="AV441" s="209" t="s">
        <v>86</v>
      </c>
      <c r="AW441" s="209" t="s">
        <v>32</v>
      </c>
      <c r="AX441" s="209" t="s">
        <v>76</v>
      </c>
      <c r="AY441" s="212" t="s">
        <v>199</v>
      </c>
    </row>
    <row r="442" spans="2:51" s="226" customFormat="1" ht="12">
      <c r="B442" s="227"/>
      <c r="D442" s="211" t="s">
        <v>208</v>
      </c>
      <c r="E442" s="228" t="s">
        <v>1</v>
      </c>
      <c r="F442" s="229" t="s">
        <v>619</v>
      </c>
      <c r="H442" s="228" t="s">
        <v>1</v>
      </c>
      <c r="L442" s="227"/>
      <c r="M442" s="230"/>
      <c r="N442" s="231"/>
      <c r="O442" s="231"/>
      <c r="P442" s="231"/>
      <c r="Q442" s="231"/>
      <c r="R442" s="231"/>
      <c r="S442" s="231"/>
      <c r="T442" s="232"/>
      <c r="AT442" s="228" t="s">
        <v>208</v>
      </c>
      <c r="AU442" s="228" t="s">
        <v>86</v>
      </c>
      <c r="AV442" s="226" t="s">
        <v>84</v>
      </c>
      <c r="AW442" s="226" t="s">
        <v>32</v>
      </c>
      <c r="AX442" s="226" t="s">
        <v>76</v>
      </c>
      <c r="AY442" s="228" t="s">
        <v>199</v>
      </c>
    </row>
    <row r="443" spans="2:51" s="209" customFormat="1" ht="12">
      <c r="B443" s="210"/>
      <c r="D443" s="211" t="s">
        <v>208</v>
      </c>
      <c r="E443" s="212" t="s">
        <v>1</v>
      </c>
      <c r="F443" s="213" t="s">
        <v>618</v>
      </c>
      <c r="H443" s="214">
        <v>0.081</v>
      </c>
      <c r="L443" s="210"/>
      <c r="M443" s="215"/>
      <c r="N443" s="216"/>
      <c r="O443" s="216"/>
      <c r="P443" s="216"/>
      <c r="Q443" s="216"/>
      <c r="R443" s="216"/>
      <c r="S443" s="216"/>
      <c r="T443" s="217"/>
      <c r="AT443" s="212" t="s">
        <v>208</v>
      </c>
      <c r="AU443" s="212" t="s">
        <v>86</v>
      </c>
      <c r="AV443" s="209" t="s">
        <v>86</v>
      </c>
      <c r="AW443" s="209" t="s">
        <v>32</v>
      </c>
      <c r="AX443" s="209" t="s">
        <v>76</v>
      </c>
      <c r="AY443" s="212" t="s">
        <v>199</v>
      </c>
    </row>
    <row r="444" spans="2:51" s="218" customFormat="1" ht="12">
      <c r="B444" s="219"/>
      <c r="D444" s="211" t="s">
        <v>208</v>
      </c>
      <c r="E444" s="220" t="s">
        <v>1</v>
      </c>
      <c r="F444" s="221" t="s">
        <v>211</v>
      </c>
      <c r="H444" s="222">
        <v>0.363</v>
      </c>
      <c r="L444" s="219"/>
      <c r="M444" s="223"/>
      <c r="N444" s="224"/>
      <c r="O444" s="224"/>
      <c r="P444" s="224"/>
      <c r="Q444" s="224"/>
      <c r="R444" s="224"/>
      <c r="S444" s="224"/>
      <c r="T444" s="225"/>
      <c r="AT444" s="220" t="s">
        <v>208</v>
      </c>
      <c r="AU444" s="220" t="s">
        <v>86</v>
      </c>
      <c r="AV444" s="218" t="s">
        <v>206</v>
      </c>
      <c r="AW444" s="218" t="s">
        <v>32</v>
      </c>
      <c r="AX444" s="218" t="s">
        <v>84</v>
      </c>
      <c r="AY444" s="220" t="s">
        <v>199</v>
      </c>
    </row>
    <row r="445" spans="1:65" s="36" customFormat="1" ht="24.2" customHeight="1">
      <c r="A445" s="30"/>
      <c r="B445" s="31"/>
      <c r="C445" s="197" t="s">
        <v>620</v>
      </c>
      <c r="D445" s="197" t="s">
        <v>201</v>
      </c>
      <c r="E445" s="198" t="s">
        <v>621</v>
      </c>
      <c r="F445" s="199" t="s">
        <v>622</v>
      </c>
      <c r="G445" s="200" t="s">
        <v>204</v>
      </c>
      <c r="H445" s="201">
        <v>12</v>
      </c>
      <c r="I445" s="2"/>
      <c r="J445" s="202">
        <f>ROUND(I445*H445,2)</f>
        <v>0</v>
      </c>
      <c r="K445" s="199" t="s">
        <v>205</v>
      </c>
      <c r="L445" s="31"/>
      <c r="M445" s="203" t="s">
        <v>1</v>
      </c>
      <c r="N445" s="204" t="s">
        <v>41</v>
      </c>
      <c r="O445" s="78"/>
      <c r="P445" s="205">
        <f>O445*H445</f>
        <v>0</v>
      </c>
      <c r="Q445" s="205">
        <v>0</v>
      </c>
      <c r="R445" s="205">
        <f>Q445*H445</f>
        <v>0</v>
      </c>
      <c r="S445" s="205">
        <v>0.031</v>
      </c>
      <c r="T445" s="206">
        <f>S445*H445</f>
        <v>0.372</v>
      </c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R445" s="207" t="s">
        <v>206</v>
      </c>
      <c r="AT445" s="207" t="s">
        <v>201</v>
      </c>
      <c r="AU445" s="207" t="s">
        <v>86</v>
      </c>
      <c r="AY445" s="13" t="s">
        <v>199</v>
      </c>
      <c r="BE445" s="208">
        <f>IF(N445="základní",J445,0)</f>
        <v>0</v>
      </c>
      <c r="BF445" s="208">
        <f>IF(N445="snížená",J445,0)</f>
        <v>0</v>
      </c>
      <c r="BG445" s="208">
        <f>IF(N445="zákl. přenesená",J445,0)</f>
        <v>0</v>
      </c>
      <c r="BH445" s="208">
        <f>IF(N445="sníž. přenesená",J445,0)</f>
        <v>0</v>
      </c>
      <c r="BI445" s="208">
        <f>IF(N445="nulová",J445,0)</f>
        <v>0</v>
      </c>
      <c r="BJ445" s="13" t="s">
        <v>84</v>
      </c>
      <c r="BK445" s="208">
        <f>ROUND(I445*H445,2)</f>
        <v>0</v>
      </c>
      <c r="BL445" s="13" t="s">
        <v>206</v>
      </c>
      <c r="BM445" s="207" t="s">
        <v>623</v>
      </c>
    </row>
    <row r="446" spans="2:51" s="226" customFormat="1" ht="12">
      <c r="B446" s="227"/>
      <c r="D446" s="211" t="s">
        <v>208</v>
      </c>
      <c r="E446" s="228" t="s">
        <v>1</v>
      </c>
      <c r="F446" s="229" t="s">
        <v>294</v>
      </c>
      <c r="H446" s="228" t="s">
        <v>1</v>
      </c>
      <c r="L446" s="227"/>
      <c r="M446" s="230"/>
      <c r="N446" s="231"/>
      <c r="O446" s="231"/>
      <c r="P446" s="231"/>
      <c r="Q446" s="231"/>
      <c r="R446" s="231"/>
      <c r="S446" s="231"/>
      <c r="T446" s="232"/>
      <c r="AT446" s="228" t="s">
        <v>208</v>
      </c>
      <c r="AU446" s="228" t="s">
        <v>86</v>
      </c>
      <c r="AV446" s="226" t="s">
        <v>84</v>
      </c>
      <c r="AW446" s="226" t="s">
        <v>32</v>
      </c>
      <c r="AX446" s="226" t="s">
        <v>76</v>
      </c>
      <c r="AY446" s="228" t="s">
        <v>199</v>
      </c>
    </row>
    <row r="447" spans="2:51" s="209" customFormat="1" ht="12">
      <c r="B447" s="210"/>
      <c r="D447" s="211" t="s">
        <v>208</v>
      </c>
      <c r="E447" s="212" t="s">
        <v>1</v>
      </c>
      <c r="F447" s="213" t="s">
        <v>624</v>
      </c>
      <c r="H447" s="214">
        <v>12</v>
      </c>
      <c r="L447" s="210"/>
      <c r="M447" s="215"/>
      <c r="N447" s="216"/>
      <c r="O447" s="216"/>
      <c r="P447" s="216"/>
      <c r="Q447" s="216"/>
      <c r="R447" s="216"/>
      <c r="S447" s="216"/>
      <c r="T447" s="217"/>
      <c r="AT447" s="212" t="s">
        <v>208</v>
      </c>
      <c r="AU447" s="212" t="s">
        <v>86</v>
      </c>
      <c r="AV447" s="209" t="s">
        <v>86</v>
      </c>
      <c r="AW447" s="209" t="s">
        <v>32</v>
      </c>
      <c r="AX447" s="209" t="s">
        <v>84</v>
      </c>
      <c r="AY447" s="212" t="s">
        <v>199</v>
      </c>
    </row>
    <row r="448" spans="1:65" s="36" customFormat="1" ht="24.2" customHeight="1">
      <c r="A448" s="30"/>
      <c r="B448" s="31"/>
      <c r="C448" s="197" t="s">
        <v>625</v>
      </c>
      <c r="D448" s="197" t="s">
        <v>201</v>
      </c>
      <c r="E448" s="198" t="s">
        <v>626</v>
      </c>
      <c r="F448" s="199" t="s">
        <v>627</v>
      </c>
      <c r="G448" s="200" t="s">
        <v>252</v>
      </c>
      <c r="H448" s="201">
        <v>69.2</v>
      </c>
      <c r="I448" s="2"/>
      <c r="J448" s="202">
        <f>ROUND(I448*H448,2)</f>
        <v>0</v>
      </c>
      <c r="K448" s="199" t="s">
        <v>205</v>
      </c>
      <c r="L448" s="31"/>
      <c r="M448" s="203" t="s">
        <v>1</v>
      </c>
      <c r="N448" s="204" t="s">
        <v>41</v>
      </c>
      <c r="O448" s="78"/>
      <c r="P448" s="205">
        <f>O448*H448</f>
        <v>0</v>
      </c>
      <c r="Q448" s="205">
        <v>0</v>
      </c>
      <c r="R448" s="205">
        <f>Q448*H448</f>
        <v>0</v>
      </c>
      <c r="S448" s="205">
        <v>0.042</v>
      </c>
      <c r="T448" s="206">
        <f>S448*H448</f>
        <v>2.9064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207" t="s">
        <v>206</v>
      </c>
      <c r="AT448" s="207" t="s">
        <v>201</v>
      </c>
      <c r="AU448" s="207" t="s">
        <v>86</v>
      </c>
      <c r="AY448" s="13" t="s">
        <v>199</v>
      </c>
      <c r="BE448" s="208">
        <f>IF(N448="základní",J448,0)</f>
        <v>0</v>
      </c>
      <c r="BF448" s="208">
        <f>IF(N448="snížená",J448,0)</f>
        <v>0</v>
      </c>
      <c r="BG448" s="208">
        <f>IF(N448="zákl. přenesená",J448,0)</f>
        <v>0</v>
      </c>
      <c r="BH448" s="208">
        <f>IF(N448="sníž. přenesená",J448,0)</f>
        <v>0</v>
      </c>
      <c r="BI448" s="208">
        <f>IF(N448="nulová",J448,0)</f>
        <v>0</v>
      </c>
      <c r="BJ448" s="13" t="s">
        <v>84</v>
      </c>
      <c r="BK448" s="208">
        <f>ROUND(I448*H448,2)</f>
        <v>0</v>
      </c>
      <c r="BL448" s="13" t="s">
        <v>206</v>
      </c>
      <c r="BM448" s="207" t="s">
        <v>628</v>
      </c>
    </row>
    <row r="449" spans="2:51" s="226" customFormat="1" ht="12">
      <c r="B449" s="227"/>
      <c r="D449" s="211" t="s">
        <v>208</v>
      </c>
      <c r="E449" s="228" t="s">
        <v>1</v>
      </c>
      <c r="F449" s="229" t="s">
        <v>224</v>
      </c>
      <c r="H449" s="228" t="s">
        <v>1</v>
      </c>
      <c r="L449" s="227"/>
      <c r="M449" s="230"/>
      <c r="N449" s="231"/>
      <c r="O449" s="231"/>
      <c r="P449" s="231"/>
      <c r="Q449" s="231"/>
      <c r="R449" s="231"/>
      <c r="S449" s="231"/>
      <c r="T449" s="232"/>
      <c r="AT449" s="228" t="s">
        <v>208</v>
      </c>
      <c r="AU449" s="228" t="s">
        <v>86</v>
      </c>
      <c r="AV449" s="226" t="s">
        <v>84</v>
      </c>
      <c r="AW449" s="226" t="s">
        <v>32</v>
      </c>
      <c r="AX449" s="226" t="s">
        <v>76</v>
      </c>
      <c r="AY449" s="228" t="s">
        <v>199</v>
      </c>
    </row>
    <row r="450" spans="2:51" s="209" customFormat="1" ht="12">
      <c r="B450" s="210"/>
      <c r="D450" s="211" t="s">
        <v>208</v>
      </c>
      <c r="E450" s="212" t="s">
        <v>1</v>
      </c>
      <c r="F450" s="213" t="s">
        <v>629</v>
      </c>
      <c r="H450" s="214">
        <v>11.6</v>
      </c>
      <c r="L450" s="210"/>
      <c r="M450" s="215"/>
      <c r="N450" s="216"/>
      <c r="O450" s="216"/>
      <c r="P450" s="216"/>
      <c r="Q450" s="216"/>
      <c r="R450" s="216"/>
      <c r="S450" s="216"/>
      <c r="T450" s="217"/>
      <c r="AT450" s="212" t="s">
        <v>208</v>
      </c>
      <c r="AU450" s="212" t="s">
        <v>86</v>
      </c>
      <c r="AV450" s="209" t="s">
        <v>86</v>
      </c>
      <c r="AW450" s="209" t="s">
        <v>32</v>
      </c>
      <c r="AX450" s="209" t="s">
        <v>76</v>
      </c>
      <c r="AY450" s="212" t="s">
        <v>199</v>
      </c>
    </row>
    <row r="451" spans="2:51" s="226" customFormat="1" ht="12">
      <c r="B451" s="227"/>
      <c r="D451" s="211" t="s">
        <v>208</v>
      </c>
      <c r="E451" s="228" t="s">
        <v>1</v>
      </c>
      <c r="F451" s="229" t="s">
        <v>236</v>
      </c>
      <c r="H451" s="228" t="s">
        <v>1</v>
      </c>
      <c r="L451" s="227"/>
      <c r="M451" s="230"/>
      <c r="N451" s="231"/>
      <c r="O451" s="231"/>
      <c r="P451" s="231"/>
      <c r="Q451" s="231"/>
      <c r="R451" s="231"/>
      <c r="S451" s="231"/>
      <c r="T451" s="232"/>
      <c r="AT451" s="228" t="s">
        <v>208</v>
      </c>
      <c r="AU451" s="228" t="s">
        <v>86</v>
      </c>
      <c r="AV451" s="226" t="s">
        <v>84</v>
      </c>
      <c r="AW451" s="226" t="s">
        <v>32</v>
      </c>
      <c r="AX451" s="226" t="s">
        <v>76</v>
      </c>
      <c r="AY451" s="228" t="s">
        <v>199</v>
      </c>
    </row>
    <row r="452" spans="2:51" s="209" customFormat="1" ht="12">
      <c r="B452" s="210"/>
      <c r="D452" s="211" t="s">
        <v>208</v>
      </c>
      <c r="E452" s="212" t="s">
        <v>1</v>
      </c>
      <c r="F452" s="213" t="s">
        <v>630</v>
      </c>
      <c r="H452" s="214">
        <v>2.6</v>
      </c>
      <c r="L452" s="210"/>
      <c r="M452" s="215"/>
      <c r="N452" s="216"/>
      <c r="O452" s="216"/>
      <c r="P452" s="216"/>
      <c r="Q452" s="216"/>
      <c r="R452" s="216"/>
      <c r="S452" s="216"/>
      <c r="T452" s="217"/>
      <c r="AT452" s="212" t="s">
        <v>208</v>
      </c>
      <c r="AU452" s="212" t="s">
        <v>86</v>
      </c>
      <c r="AV452" s="209" t="s">
        <v>86</v>
      </c>
      <c r="AW452" s="209" t="s">
        <v>32</v>
      </c>
      <c r="AX452" s="209" t="s">
        <v>76</v>
      </c>
      <c r="AY452" s="212" t="s">
        <v>199</v>
      </c>
    </row>
    <row r="453" spans="2:51" s="226" customFormat="1" ht="12">
      <c r="B453" s="227"/>
      <c r="D453" s="211" t="s">
        <v>208</v>
      </c>
      <c r="E453" s="228" t="s">
        <v>1</v>
      </c>
      <c r="F453" s="229" t="s">
        <v>238</v>
      </c>
      <c r="H453" s="228" t="s">
        <v>1</v>
      </c>
      <c r="L453" s="227"/>
      <c r="M453" s="230"/>
      <c r="N453" s="231"/>
      <c r="O453" s="231"/>
      <c r="P453" s="231"/>
      <c r="Q453" s="231"/>
      <c r="R453" s="231"/>
      <c r="S453" s="231"/>
      <c r="T453" s="232"/>
      <c r="AT453" s="228" t="s">
        <v>208</v>
      </c>
      <c r="AU453" s="228" t="s">
        <v>86</v>
      </c>
      <c r="AV453" s="226" t="s">
        <v>84</v>
      </c>
      <c r="AW453" s="226" t="s">
        <v>32</v>
      </c>
      <c r="AX453" s="226" t="s">
        <v>76</v>
      </c>
      <c r="AY453" s="228" t="s">
        <v>199</v>
      </c>
    </row>
    <row r="454" spans="2:51" s="209" customFormat="1" ht="12">
      <c r="B454" s="210"/>
      <c r="D454" s="211" t="s">
        <v>208</v>
      </c>
      <c r="E454" s="212" t="s">
        <v>1</v>
      </c>
      <c r="F454" s="213" t="s">
        <v>631</v>
      </c>
      <c r="H454" s="214">
        <v>2.2</v>
      </c>
      <c r="L454" s="210"/>
      <c r="M454" s="215"/>
      <c r="N454" s="216"/>
      <c r="O454" s="216"/>
      <c r="P454" s="216"/>
      <c r="Q454" s="216"/>
      <c r="R454" s="216"/>
      <c r="S454" s="216"/>
      <c r="T454" s="217"/>
      <c r="AT454" s="212" t="s">
        <v>208</v>
      </c>
      <c r="AU454" s="212" t="s">
        <v>86</v>
      </c>
      <c r="AV454" s="209" t="s">
        <v>86</v>
      </c>
      <c r="AW454" s="209" t="s">
        <v>32</v>
      </c>
      <c r="AX454" s="209" t="s">
        <v>76</v>
      </c>
      <c r="AY454" s="212" t="s">
        <v>199</v>
      </c>
    </row>
    <row r="455" spans="2:51" s="209" customFormat="1" ht="12">
      <c r="B455" s="210"/>
      <c r="D455" s="211" t="s">
        <v>208</v>
      </c>
      <c r="E455" s="212" t="s">
        <v>1</v>
      </c>
      <c r="F455" s="213" t="s">
        <v>632</v>
      </c>
      <c r="H455" s="214">
        <v>1.8</v>
      </c>
      <c r="L455" s="210"/>
      <c r="M455" s="215"/>
      <c r="N455" s="216"/>
      <c r="O455" s="216"/>
      <c r="P455" s="216"/>
      <c r="Q455" s="216"/>
      <c r="R455" s="216"/>
      <c r="S455" s="216"/>
      <c r="T455" s="217"/>
      <c r="AT455" s="212" t="s">
        <v>208</v>
      </c>
      <c r="AU455" s="212" t="s">
        <v>86</v>
      </c>
      <c r="AV455" s="209" t="s">
        <v>86</v>
      </c>
      <c r="AW455" s="209" t="s">
        <v>32</v>
      </c>
      <c r="AX455" s="209" t="s">
        <v>76</v>
      </c>
      <c r="AY455" s="212" t="s">
        <v>199</v>
      </c>
    </row>
    <row r="456" spans="2:51" s="233" customFormat="1" ht="12">
      <c r="B456" s="234"/>
      <c r="D456" s="211" t="s">
        <v>208</v>
      </c>
      <c r="E456" s="235" t="s">
        <v>1</v>
      </c>
      <c r="F456" s="236" t="s">
        <v>240</v>
      </c>
      <c r="H456" s="237">
        <v>18.2</v>
      </c>
      <c r="L456" s="234"/>
      <c r="M456" s="238"/>
      <c r="N456" s="239"/>
      <c r="O456" s="239"/>
      <c r="P456" s="239"/>
      <c r="Q456" s="239"/>
      <c r="R456" s="239"/>
      <c r="S456" s="239"/>
      <c r="T456" s="240"/>
      <c r="AT456" s="235" t="s">
        <v>208</v>
      </c>
      <c r="AU456" s="235" t="s">
        <v>86</v>
      </c>
      <c r="AV456" s="233" t="s">
        <v>114</v>
      </c>
      <c r="AW456" s="233" t="s">
        <v>32</v>
      </c>
      <c r="AX456" s="233" t="s">
        <v>76</v>
      </c>
      <c r="AY456" s="235" t="s">
        <v>199</v>
      </c>
    </row>
    <row r="457" spans="2:51" s="226" customFormat="1" ht="12">
      <c r="B457" s="227"/>
      <c r="D457" s="211" t="s">
        <v>208</v>
      </c>
      <c r="E457" s="228" t="s">
        <v>1</v>
      </c>
      <c r="F457" s="229" t="s">
        <v>226</v>
      </c>
      <c r="H457" s="228" t="s">
        <v>1</v>
      </c>
      <c r="L457" s="227"/>
      <c r="M457" s="230"/>
      <c r="N457" s="231"/>
      <c r="O457" s="231"/>
      <c r="P457" s="231"/>
      <c r="Q457" s="231"/>
      <c r="R457" s="231"/>
      <c r="S457" s="231"/>
      <c r="T457" s="232"/>
      <c r="AT457" s="228" t="s">
        <v>208</v>
      </c>
      <c r="AU457" s="228" t="s">
        <v>86</v>
      </c>
      <c r="AV457" s="226" t="s">
        <v>84</v>
      </c>
      <c r="AW457" s="226" t="s">
        <v>32</v>
      </c>
      <c r="AX457" s="226" t="s">
        <v>76</v>
      </c>
      <c r="AY457" s="228" t="s">
        <v>199</v>
      </c>
    </row>
    <row r="458" spans="2:51" s="209" customFormat="1" ht="12">
      <c r="B458" s="210"/>
      <c r="D458" s="211" t="s">
        <v>208</v>
      </c>
      <c r="E458" s="212" t="s">
        <v>1</v>
      </c>
      <c r="F458" s="213" t="s">
        <v>633</v>
      </c>
      <c r="H458" s="214">
        <v>35.8</v>
      </c>
      <c r="L458" s="210"/>
      <c r="M458" s="215"/>
      <c r="N458" s="216"/>
      <c r="O458" s="216"/>
      <c r="P458" s="216"/>
      <c r="Q458" s="216"/>
      <c r="R458" s="216"/>
      <c r="S458" s="216"/>
      <c r="T458" s="217"/>
      <c r="AT458" s="212" t="s">
        <v>208</v>
      </c>
      <c r="AU458" s="212" t="s">
        <v>86</v>
      </c>
      <c r="AV458" s="209" t="s">
        <v>86</v>
      </c>
      <c r="AW458" s="209" t="s">
        <v>32</v>
      </c>
      <c r="AX458" s="209" t="s">
        <v>76</v>
      </c>
      <c r="AY458" s="212" t="s">
        <v>199</v>
      </c>
    </row>
    <row r="459" spans="2:51" s="209" customFormat="1" ht="12">
      <c r="B459" s="210"/>
      <c r="D459" s="211" t="s">
        <v>208</v>
      </c>
      <c r="E459" s="212" t="s">
        <v>1</v>
      </c>
      <c r="F459" s="213" t="s">
        <v>634</v>
      </c>
      <c r="H459" s="214">
        <v>15.2</v>
      </c>
      <c r="L459" s="210"/>
      <c r="M459" s="215"/>
      <c r="N459" s="216"/>
      <c r="O459" s="216"/>
      <c r="P459" s="216"/>
      <c r="Q459" s="216"/>
      <c r="R459" s="216"/>
      <c r="S459" s="216"/>
      <c r="T459" s="217"/>
      <c r="AT459" s="212" t="s">
        <v>208</v>
      </c>
      <c r="AU459" s="212" t="s">
        <v>86</v>
      </c>
      <c r="AV459" s="209" t="s">
        <v>86</v>
      </c>
      <c r="AW459" s="209" t="s">
        <v>32</v>
      </c>
      <c r="AX459" s="209" t="s">
        <v>76</v>
      </c>
      <c r="AY459" s="212" t="s">
        <v>199</v>
      </c>
    </row>
    <row r="460" spans="2:51" s="218" customFormat="1" ht="12">
      <c r="B460" s="219"/>
      <c r="D460" s="211" t="s">
        <v>208</v>
      </c>
      <c r="E460" s="220" t="s">
        <v>1</v>
      </c>
      <c r="F460" s="221" t="s">
        <v>211</v>
      </c>
      <c r="H460" s="222">
        <v>69.2</v>
      </c>
      <c r="L460" s="219"/>
      <c r="M460" s="223"/>
      <c r="N460" s="224"/>
      <c r="O460" s="224"/>
      <c r="P460" s="224"/>
      <c r="Q460" s="224"/>
      <c r="R460" s="224"/>
      <c r="S460" s="224"/>
      <c r="T460" s="225"/>
      <c r="AT460" s="220" t="s">
        <v>208</v>
      </c>
      <c r="AU460" s="220" t="s">
        <v>86</v>
      </c>
      <c r="AV460" s="218" t="s">
        <v>206</v>
      </c>
      <c r="AW460" s="218" t="s">
        <v>32</v>
      </c>
      <c r="AX460" s="218" t="s">
        <v>84</v>
      </c>
      <c r="AY460" s="220" t="s">
        <v>199</v>
      </c>
    </row>
    <row r="461" spans="1:65" s="36" customFormat="1" ht="16.5" customHeight="1">
      <c r="A461" s="30"/>
      <c r="B461" s="31"/>
      <c r="C461" s="197" t="s">
        <v>635</v>
      </c>
      <c r="D461" s="197" t="s">
        <v>201</v>
      </c>
      <c r="E461" s="198" t="s">
        <v>636</v>
      </c>
      <c r="F461" s="199" t="s">
        <v>637</v>
      </c>
      <c r="G461" s="200" t="s">
        <v>252</v>
      </c>
      <c r="H461" s="201">
        <v>69.53</v>
      </c>
      <c r="I461" s="2"/>
      <c r="J461" s="202">
        <f>ROUND(I461*H461,2)</f>
        <v>0</v>
      </c>
      <c r="K461" s="199" t="s">
        <v>1</v>
      </c>
      <c r="L461" s="31"/>
      <c r="M461" s="203" t="s">
        <v>1</v>
      </c>
      <c r="N461" s="204" t="s">
        <v>41</v>
      </c>
      <c r="O461" s="78"/>
      <c r="P461" s="205">
        <f>O461*H461</f>
        <v>0</v>
      </c>
      <c r="Q461" s="205">
        <v>0</v>
      </c>
      <c r="R461" s="205">
        <f>Q461*H461</f>
        <v>0</v>
      </c>
      <c r="S461" s="205">
        <v>0.037</v>
      </c>
      <c r="T461" s="206">
        <f>S461*H461</f>
        <v>2.57261</v>
      </c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R461" s="207" t="s">
        <v>206</v>
      </c>
      <c r="AT461" s="207" t="s">
        <v>201</v>
      </c>
      <c r="AU461" s="207" t="s">
        <v>86</v>
      </c>
      <c r="AY461" s="13" t="s">
        <v>199</v>
      </c>
      <c r="BE461" s="208">
        <f>IF(N461="základní",J461,0)</f>
        <v>0</v>
      </c>
      <c r="BF461" s="208">
        <f>IF(N461="snížená",J461,0)</f>
        <v>0</v>
      </c>
      <c r="BG461" s="208">
        <f>IF(N461="zákl. přenesená",J461,0)</f>
        <v>0</v>
      </c>
      <c r="BH461" s="208">
        <f>IF(N461="sníž. přenesená",J461,0)</f>
        <v>0</v>
      </c>
      <c r="BI461" s="208">
        <f>IF(N461="nulová",J461,0)</f>
        <v>0</v>
      </c>
      <c r="BJ461" s="13" t="s">
        <v>84</v>
      </c>
      <c r="BK461" s="208">
        <f>ROUND(I461*H461,2)</f>
        <v>0</v>
      </c>
      <c r="BL461" s="13" t="s">
        <v>206</v>
      </c>
      <c r="BM461" s="207" t="s">
        <v>638</v>
      </c>
    </row>
    <row r="462" spans="2:51" s="226" customFormat="1" ht="12">
      <c r="B462" s="227"/>
      <c r="D462" s="211" t="s">
        <v>208</v>
      </c>
      <c r="E462" s="228" t="s">
        <v>1</v>
      </c>
      <c r="F462" s="229" t="s">
        <v>325</v>
      </c>
      <c r="H462" s="228" t="s">
        <v>1</v>
      </c>
      <c r="L462" s="227"/>
      <c r="M462" s="230"/>
      <c r="N462" s="231"/>
      <c r="O462" s="231"/>
      <c r="P462" s="231"/>
      <c r="Q462" s="231"/>
      <c r="R462" s="231"/>
      <c r="S462" s="231"/>
      <c r="T462" s="232"/>
      <c r="AT462" s="228" t="s">
        <v>208</v>
      </c>
      <c r="AU462" s="228" t="s">
        <v>86</v>
      </c>
      <c r="AV462" s="226" t="s">
        <v>84</v>
      </c>
      <c r="AW462" s="226" t="s">
        <v>32</v>
      </c>
      <c r="AX462" s="226" t="s">
        <v>76</v>
      </c>
      <c r="AY462" s="228" t="s">
        <v>199</v>
      </c>
    </row>
    <row r="463" spans="2:51" s="209" customFormat="1" ht="12">
      <c r="B463" s="210"/>
      <c r="D463" s="211" t="s">
        <v>208</v>
      </c>
      <c r="E463" s="212" t="s">
        <v>1</v>
      </c>
      <c r="F463" s="213" t="s">
        <v>639</v>
      </c>
      <c r="H463" s="214">
        <v>69.53</v>
      </c>
      <c r="L463" s="210"/>
      <c r="M463" s="215"/>
      <c r="N463" s="216"/>
      <c r="O463" s="216"/>
      <c r="P463" s="216"/>
      <c r="Q463" s="216"/>
      <c r="R463" s="216"/>
      <c r="S463" s="216"/>
      <c r="T463" s="217"/>
      <c r="AT463" s="212" t="s">
        <v>208</v>
      </c>
      <c r="AU463" s="212" t="s">
        <v>86</v>
      </c>
      <c r="AV463" s="209" t="s">
        <v>86</v>
      </c>
      <c r="AW463" s="209" t="s">
        <v>32</v>
      </c>
      <c r="AX463" s="209" t="s">
        <v>84</v>
      </c>
      <c r="AY463" s="212" t="s">
        <v>199</v>
      </c>
    </row>
    <row r="464" spans="1:65" s="36" customFormat="1" ht="37.9" customHeight="1">
      <c r="A464" s="30"/>
      <c r="B464" s="31"/>
      <c r="C464" s="197" t="s">
        <v>640</v>
      </c>
      <c r="D464" s="197" t="s">
        <v>201</v>
      </c>
      <c r="E464" s="198" t="s">
        <v>641</v>
      </c>
      <c r="F464" s="199" t="s">
        <v>642</v>
      </c>
      <c r="G464" s="200" t="s">
        <v>252</v>
      </c>
      <c r="H464" s="201">
        <v>0.3</v>
      </c>
      <c r="I464" s="2"/>
      <c r="J464" s="202">
        <f>ROUND(I464*H464,2)</f>
        <v>0</v>
      </c>
      <c r="K464" s="199" t="s">
        <v>205</v>
      </c>
      <c r="L464" s="31"/>
      <c r="M464" s="203" t="s">
        <v>1</v>
      </c>
      <c r="N464" s="204" t="s">
        <v>41</v>
      </c>
      <c r="O464" s="78"/>
      <c r="P464" s="205">
        <f>O464*H464</f>
        <v>0</v>
      </c>
      <c r="Q464" s="205">
        <v>0.00123</v>
      </c>
      <c r="R464" s="205">
        <f>Q464*H464</f>
        <v>0.00036899999999999997</v>
      </c>
      <c r="S464" s="205">
        <v>0.017</v>
      </c>
      <c r="T464" s="206">
        <f>S464*H464</f>
        <v>0.0051</v>
      </c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R464" s="207" t="s">
        <v>206</v>
      </c>
      <c r="AT464" s="207" t="s">
        <v>201</v>
      </c>
      <c r="AU464" s="207" t="s">
        <v>86</v>
      </c>
      <c r="AY464" s="13" t="s">
        <v>199</v>
      </c>
      <c r="BE464" s="208">
        <f>IF(N464="základní",J464,0)</f>
        <v>0</v>
      </c>
      <c r="BF464" s="208">
        <f>IF(N464="snížená",J464,0)</f>
        <v>0</v>
      </c>
      <c r="BG464" s="208">
        <f>IF(N464="zákl. přenesená",J464,0)</f>
        <v>0</v>
      </c>
      <c r="BH464" s="208">
        <f>IF(N464="sníž. přenesená",J464,0)</f>
        <v>0</v>
      </c>
      <c r="BI464" s="208">
        <f>IF(N464="nulová",J464,0)</f>
        <v>0</v>
      </c>
      <c r="BJ464" s="13" t="s">
        <v>84</v>
      </c>
      <c r="BK464" s="208">
        <f>ROUND(I464*H464,2)</f>
        <v>0</v>
      </c>
      <c r="BL464" s="13" t="s">
        <v>206</v>
      </c>
      <c r="BM464" s="207" t="s">
        <v>643</v>
      </c>
    </row>
    <row r="465" spans="2:51" s="226" customFormat="1" ht="12">
      <c r="B465" s="227"/>
      <c r="D465" s="211" t="s">
        <v>208</v>
      </c>
      <c r="E465" s="228" t="s">
        <v>1</v>
      </c>
      <c r="F465" s="229" t="s">
        <v>238</v>
      </c>
      <c r="H465" s="228" t="s">
        <v>1</v>
      </c>
      <c r="L465" s="227"/>
      <c r="M465" s="230"/>
      <c r="N465" s="231"/>
      <c r="O465" s="231"/>
      <c r="P465" s="231"/>
      <c r="Q465" s="231"/>
      <c r="R465" s="231"/>
      <c r="S465" s="231"/>
      <c r="T465" s="232"/>
      <c r="AT465" s="228" t="s">
        <v>208</v>
      </c>
      <c r="AU465" s="228" t="s">
        <v>86</v>
      </c>
      <c r="AV465" s="226" t="s">
        <v>84</v>
      </c>
      <c r="AW465" s="226" t="s">
        <v>32</v>
      </c>
      <c r="AX465" s="226" t="s">
        <v>76</v>
      </c>
      <c r="AY465" s="228" t="s">
        <v>199</v>
      </c>
    </row>
    <row r="466" spans="2:51" s="209" customFormat="1" ht="12">
      <c r="B466" s="210"/>
      <c r="D466" s="211" t="s">
        <v>208</v>
      </c>
      <c r="E466" s="212" t="s">
        <v>1</v>
      </c>
      <c r="F466" s="213" t="s">
        <v>644</v>
      </c>
      <c r="H466" s="214">
        <v>0.3</v>
      </c>
      <c r="L466" s="210"/>
      <c r="M466" s="215"/>
      <c r="N466" s="216"/>
      <c r="O466" s="216"/>
      <c r="P466" s="216"/>
      <c r="Q466" s="216"/>
      <c r="R466" s="216"/>
      <c r="S466" s="216"/>
      <c r="T466" s="217"/>
      <c r="AT466" s="212" t="s">
        <v>208</v>
      </c>
      <c r="AU466" s="212" t="s">
        <v>86</v>
      </c>
      <c r="AV466" s="209" t="s">
        <v>86</v>
      </c>
      <c r="AW466" s="209" t="s">
        <v>32</v>
      </c>
      <c r="AX466" s="209" t="s">
        <v>84</v>
      </c>
      <c r="AY466" s="212" t="s">
        <v>199</v>
      </c>
    </row>
    <row r="467" spans="1:65" s="36" customFormat="1" ht="37.9" customHeight="1">
      <c r="A467" s="30"/>
      <c r="B467" s="31"/>
      <c r="C467" s="197" t="s">
        <v>645</v>
      </c>
      <c r="D467" s="197" t="s">
        <v>201</v>
      </c>
      <c r="E467" s="198" t="s">
        <v>646</v>
      </c>
      <c r="F467" s="199" t="s">
        <v>647</v>
      </c>
      <c r="G467" s="200" t="s">
        <v>252</v>
      </c>
      <c r="H467" s="201">
        <v>0.5</v>
      </c>
      <c r="I467" s="2"/>
      <c r="J467" s="202">
        <f>ROUND(I467*H467,2)</f>
        <v>0</v>
      </c>
      <c r="K467" s="199" t="s">
        <v>205</v>
      </c>
      <c r="L467" s="31"/>
      <c r="M467" s="203" t="s">
        <v>1</v>
      </c>
      <c r="N467" s="204" t="s">
        <v>41</v>
      </c>
      <c r="O467" s="78"/>
      <c r="P467" s="205">
        <f>O467*H467</f>
        <v>0</v>
      </c>
      <c r="Q467" s="205">
        <v>0.00137</v>
      </c>
      <c r="R467" s="205">
        <f>Q467*H467</f>
        <v>0.000685</v>
      </c>
      <c r="S467" s="205">
        <v>0.029</v>
      </c>
      <c r="T467" s="206">
        <f>S467*H467</f>
        <v>0.0145</v>
      </c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R467" s="207" t="s">
        <v>206</v>
      </c>
      <c r="AT467" s="207" t="s">
        <v>201</v>
      </c>
      <c r="AU467" s="207" t="s">
        <v>86</v>
      </c>
      <c r="AY467" s="13" t="s">
        <v>199</v>
      </c>
      <c r="BE467" s="208">
        <f>IF(N467="základní",J467,0)</f>
        <v>0</v>
      </c>
      <c r="BF467" s="208">
        <f>IF(N467="snížená",J467,0)</f>
        <v>0</v>
      </c>
      <c r="BG467" s="208">
        <f>IF(N467="zákl. přenesená",J467,0)</f>
        <v>0</v>
      </c>
      <c r="BH467" s="208">
        <f>IF(N467="sníž. přenesená",J467,0)</f>
        <v>0</v>
      </c>
      <c r="BI467" s="208">
        <f>IF(N467="nulová",J467,0)</f>
        <v>0</v>
      </c>
      <c r="BJ467" s="13" t="s">
        <v>84</v>
      </c>
      <c r="BK467" s="208">
        <f>ROUND(I467*H467,2)</f>
        <v>0</v>
      </c>
      <c r="BL467" s="13" t="s">
        <v>206</v>
      </c>
      <c r="BM467" s="207" t="s">
        <v>648</v>
      </c>
    </row>
    <row r="468" spans="2:51" s="209" customFormat="1" ht="12">
      <c r="B468" s="210"/>
      <c r="D468" s="211" t="s">
        <v>208</v>
      </c>
      <c r="E468" s="212" t="s">
        <v>1</v>
      </c>
      <c r="F468" s="213" t="s">
        <v>649</v>
      </c>
      <c r="H468" s="214">
        <v>0.5</v>
      </c>
      <c r="L468" s="210"/>
      <c r="M468" s="215"/>
      <c r="N468" s="216"/>
      <c r="O468" s="216"/>
      <c r="P468" s="216"/>
      <c r="Q468" s="216"/>
      <c r="R468" s="216"/>
      <c r="S468" s="216"/>
      <c r="T468" s="217"/>
      <c r="AT468" s="212" t="s">
        <v>208</v>
      </c>
      <c r="AU468" s="212" t="s">
        <v>86</v>
      </c>
      <c r="AV468" s="209" t="s">
        <v>86</v>
      </c>
      <c r="AW468" s="209" t="s">
        <v>32</v>
      </c>
      <c r="AX468" s="209" t="s">
        <v>84</v>
      </c>
      <c r="AY468" s="212" t="s">
        <v>199</v>
      </c>
    </row>
    <row r="469" spans="1:65" s="36" customFormat="1" ht="37.9" customHeight="1">
      <c r="A469" s="30"/>
      <c r="B469" s="31"/>
      <c r="C469" s="197" t="s">
        <v>650</v>
      </c>
      <c r="D469" s="197" t="s">
        <v>201</v>
      </c>
      <c r="E469" s="198" t="s">
        <v>651</v>
      </c>
      <c r="F469" s="199" t="s">
        <v>652</v>
      </c>
      <c r="G469" s="200" t="s">
        <v>252</v>
      </c>
      <c r="H469" s="201">
        <v>0.49</v>
      </c>
      <c r="I469" s="2"/>
      <c r="J469" s="202">
        <f>ROUND(I469*H469,2)</f>
        <v>0</v>
      </c>
      <c r="K469" s="199" t="s">
        <v>205</v>
      </c>
      <c r="L469" s="31"/>
      <c r="M469" s="203" t="s">
        <v>1</v>
      </c>
      <c r="N469" s="204" t="s">
        <v>41</v>
      </c>
      <c r="O469" s="78"/>
      <c r="P469" s="205">
        <f>O469*H469</f>
        <v>0</v>
      </c>
      <c r="Q469" s="205">
        <v>0.00316</v>
      </c>
      <c r="R469" s="205">
        <f>Q469*H469</f>
        <v>0.0015484</v>
      </c>
      <c r="S469" s="205">
        <v>0.069</v>
      </c>
      <c r="T469" s="206">
        <f>S469*H469</f>
        <v>0.03381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R469" s="207" t="s">
        <v>206</v>
      </c>
      <c r="AT469" s="207" t="s">
        <v>201</v>
      </c>
      <c r="AU469" s="207" t="s">
        <v>86</v>
      </c>
      <c r="AY469" s="13" t="s">
        <v>199</v>
      </c>
      <c r="BE469" s="208">
        <f>IF(N469="základní",J469,0)</f>
        <v>0</v>
      </c>
      <c r="BF469" s="208">
        <f>IF(N469="snížená",J469,0)</f>
        <v>0</v>
      </c>
      <c r="BG469" s="208">
        <f>IF(N469="zákl. přenesená",J469,0)</f>
        <v>0</v>
      </c>
      <c r="BH469" s="208">
        <f>IF(N469="sníž. přenesená",J469,0)</f>
        <v>0</v>
      </c>
      <c r="BI469" s="208">
        <f>IF(N469="nulová",J469,0)</f>
        <v>0</v>
      </c>
      <c r="BJ469" s="13" t="s">
        <v>84</v>
      </c>
      <c r="BK469" s="208">
        <f>ROUND(I469*H469,2)</f>
        <v>0</v>
      </c>
      <c r="BL469" s="13" t="s">
        <v>206</v>
      </c>
      <c r="BM469" s="207" t="s">
        <v>653</v>
      </c>
    </row>
    <row r="470" spans="2:51" s="209" customFormat="1" ht="12">
      <c r="B470" s="210"/>
      <c r="D470" s="211" t="s">
        <v>208</v>
      </c>
      <c r="E470" s="212" t="s">
        <v>1</v>
      </c>
      <c r="F470" s="213" t="s">
        <v>654</v>
      </c>
      <c r="H470" s="214">
        <v>0.49</v>
      </c>
      <c r="L470" s="210"/>
      <c r="M470" s="215"/>
      <c r="N470" s="216"/>
      <c r="O470" s="216"/>
      <c r="P470" s="216"/>
      <c r="Q470" s="216"/>
      <c r="R470" s="216"/>
      <c r="S470" s="216"/>
      <c r="T470" s="217"/>
      <c r="AT470" s="212" t="s">
        <v>208</v>
      </c>
      <c r="AU470" s="212" t="s">
        <v>86</v>
      </c>
      <c r="AV470" s="209" t="s">
        <v>86</v>
      </c>
      <c r="AW470" s="209" t="s">
        <v>32</v>
      </c>
      <c r="AX470" s="209" t="s">
        <v>84</v>
      </c>
      <c r="AY470" s="212" t="s">
        <v>199</v>
      </c>
    </row>
    <row r="471" spans="1:65" s="36" customFormat="1" ht="37.9" customHeight="1">
      <c r="A471" s="30"/>
      <c r="B471" s="31"/>
      <c r="C471" s="197" t="s">
        <v>655</v>
      </c>
      <c r="D471" s="197" t="s">
        <v>201</v>
      </c>
      <c r="E471" s="198" t="s">
        <v>656</v>
      </c>
      <c r="F471" s="199" t="s">
        <v>657</v>
      </c>
      <c r="G471" s="200" t="s">
        <v>252</v>
      </c>
      <c r="H471" s="201">
        <v>1.09</v>
      </c>
      <c r="I471" s="2"/>
      <c r="J471" s="202">
        <f>ROUND(I471*H471,2)</f>
        <v>0</v>
      </c>
      <c r="K471" s="199" t="s">
        <v>205</v>
      </c>
      <c r="L471" s="31"/>
      <c r="M471" s="203" t="s">
        <v>1</v>
      </c>
      <c r="N471" s="204" t="s">
        <v>41</v>
      </c>
      <c r="O471" s="78"/>
      <c r="P471" s="205">
        <f>O471*H471</f>
        <v>0</v>
      </c>
      <c r="Q471" s="205">
        <v>0.00345</v>
      </c>
      <c r="R471" s="205">
        <f>Q471*H471</f>
        <v>0.0037605000000000004</v>
      </c>
      <c r="S471" s="205">
        <v>0.087</v>
      </c>
      <c r="T471" s="206">
        <f>S471*H471</f>
        <v>0.09483</v>
      </c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R471" s="207" t="s">
        <v>206</v>
      </c>
      <c r="AT471" s="207" t="s">
        <v>201</v>
      </c>
      <c r="AU471" s="207" t="s">
        <v>86</v>
      </c>
      <c r="AY471" s="13" t="s">
        <v>199</v>
      </c>
      <c r="BE471" s="208">
        <f>IF(N471="základní",J471,0)</f>
        <v>0</v>
      </c>
      <c r="BF471" s="208">
        <f>IF(N471="snížená",J471,0)</f>
        <v>0</v>
      </c>
      <c r="BG471" s="208">
        <f>IF(N471="zákl. přenesená",J471,0)</f>
        <v>0</v>
      </c>
      <c r="BH471" s="208">
        <f>IF(N471="sníž. přenesená",J471,0)</f>
        <v>0</v>
      </c>
      <c r="BI471" s="208">
        <f>IF(N471="nulová",J471,0)</f>
        <v>0</v>
      </c>
      <c r="BJ471" s="13" t="s">
        <v>84</v>
      </c>
      <c r="BK471" s="208">
        <f>ROUND(I471*H471,2)</f>
        <v>0</v>
      </c>
      <c r="BL471" s="13" t="s">
        <v>206</v>
      </c>
      <c r="BM471" s="207" t="s">
        <v>658</v>
      </c>
    </row>
    <row r="472" spans="2:51" s="209" customFormat="1" ht="12">
      <c r="B472" s="210"/>
      <c r="D472" s="211" t="s">
        <v>208</v>
      </c>
      <c r="E472" s="212" t="s">
        <v>1</v>
      </c>
      <c r="F472" s="213" t="s">
        <v>659</v>
      </c>
      <c r="H472" s="214">
        <v>0.6</v>
      </c>
      <c r="L472" s="210"/>
      <c r="M472" s="215"/>
      <c r="N472" s="216"/>
      <c r="O472" s="216"/>
      <c r="P472" s="216"/>
      <c r="Q472" s="216"/>
      <c r="R472" s="216"/>
      <c r="S472" s="216"/>
      <c r="T472" s="217"/>
      <c r="AT472" s="212" t="s">
        <v>208</v>
      </c>
      <c r="AU472" s="212" t="s">
        <v>86</v>
      </c>
      <c r="AV472" s="209" t="s">
        <v>86</v>
      </c>
      <c r="AW472" s="209" t="s">
        <v>32</v>
      </c>
      <c r="AX472" s="209" t="s">
        <v>76</v>
      </c>
      <c r="AY472" s="212" t="s">
        <v>199</v>
      </c>
    </row>
    <row r="473" spans="2:51" s="209" customFormat="1" ht="12">
      <c r="B473" s="210"/>
      <c r="D473" s="211" t="s">
        <v>208</v>
      </c>
      <c r="E473" s="212" t="s">
        <v>1</v>
      </c>
      <c r="F473" s="213" t="s">
        <v>660</v>
      </c>
      <c r="H473" s="214">
        <v>0.49</v>
      </c>
      <c r="L473" s="210"/>
      <c r="M473" s="215"/>
      <c r="N473" s="216"/>
      <c r="O473" s="216"/>
      <c r="P473" s="216"/>
      <c r="Q473" s="216"/>
      <c r="R473" s="216"/>
      <c r="S473" s="216"/>
      <c r="T473" s="217"/>
      <c r="AT473" s="212" t="s">
        <v>208</v>
      </c>
      <c r="AU473" s="212" t="s">
        <v>86</v>
      </c>
      <c r="AV473" s="209" t="s">
        <v>86</v>
      </c>
      <c r="AW473" s="209" t="s">
        <v>32</v>
      </c>
      <c r="AX473" s="209" t="s">
        <v>76</v>
      </c>
      <c r="AY473" s="212" t="s">
        <v>199</v>
      </c>
    </row>
    <row r="474" spans="2:51" s="218" customFormat="1" ht="12">
      <c r="B474" s="219"/>
      <c r="D474" s="211" t="s">
        <v>208</v>
      </c>
      <c r="E474" s="220" t="s">
        <v>1</v>
      </c>
      <c r="F474" s="221" t="s">
        <v>211</v>
      </c>
      <c r="H474" s="222">
        <v>1.09</v>
      </c>
      <c r="L474" s="219"/>
      <c r="M474" s="223"/>
      <c r="N474" s="224"/>
      <c r="O474" s="224"/>
      <c r="P474" s="224"/>
      <c r="Q474" s="224"/>
      <c r="R474" s="224"/>
      <c r="S474" s="224"/>
      <c r="T474" s="225"/>
      <c r="AT474" s="220" t="s">
        <v>208</v>
      </c>
      <c r="AU474" s="220" t="s">
        <v>86</v>
      </c>
      <c r="AV474" s="218" t="s">
        <v>206</v>
      </c>
      <c r="AW474" s="218" t="s">
        <v>32</v>
      </c>
      <c r="AX474" s="218" t="s">
        <v>84</v>
      </c>
      <c r="AY474" s="220" t="s">
        <v>199</v>
      </c>
    </row>
    <row r="475" spans="1:65" s="36" customFormat="1" ht="37.9" customHeight="1">
      <c r="A475" s="30"/>
      <c r="B475" s="31"/>
      <c r="C475" s="197" t="s">
        <v>661</v>
      </c>
      <c r="D475" s="197" t="s">
        <v>201</v>
      </c>
      <c r="E475" s="198" t="s">
        <v>662</v>
      </c>
      <c r="F475" s="199" t="s">
        <v>663</v>
      </c>
      <c r="G475" s="200" t="s">
        <v>252</v>
      </c>
      <c r="H475" s="201">
        <v>1.69</v>
      </c>
      <c r="I475" s="2"/>
      <c r="J475" s="202">
        <f>ROUND(I475*H475,2)</f>
        <v>0</v>
      </c>
      <c r="K475" s="199" t="s">
        <v>205</v>
      </c>
      <c r="L475" s="31"/>
      <c r="M475" s="203" t="s">
        <v>1</v>
      </c>
      <c r="N475" s="204" t="s">
        <v>41</v>
      </c>
      <c r="O475" s="78"/>
      <c r="P475" s="205">
        <f>O475*H475</f>
        <v>0</v>
      </c>
      <c r="Q475" s="205">
        <v>0.00365</v>
      </c>
      <c r="R475" s="205">
        <f>Q475*H475</f>
        <v>0.0061684999999999995</v>
      </c>
      <c r="S475" s="205">
        <v>0.11</v>
      </c>
      <c r="T475" s="206">
        <f>S475*H475</f>
        <v>0.18589999999999998</v>
      </c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R475" s="207" t="s">
        <v>206</v>
      </c>
      <c r="AT475" s="207" t="s">
        <v>201</v>
      </c>
      <c r="AU475" s="207" t="s">
        <v>86</v>
      </c>
      <c r="AY475" s="13" t="s">
        <v>199</v>
      </c>
      <c r="BE475" s="208">
        <f>IF(N475="základní",J475,0)</f>
        <v>0</v>
      </c>
      <c r="BF475" s="208">
        <f>IF(N475="snížená",J475,0)</f>
        <v>0</v>
      </c>
      <c r="BG475" s="208">
        <f>IF(N475="zákl. přenesená",J475,0)</f>
        <v>0</v>
      </c>
      <c r="BH475" s="208">
        <f>IF(N475="sníž. přenesená",J475,0)</f>
        <v>0</v>
      </c>
      <c r="BI475" s="208">
        <f>IF(N475="nulová",J475,0)</f>
        <v>0</v>
      </c>
      <c r="BJ475" s="13" t="s">
        <v>84</v>
      </c>
      <c r="BK475" s="208">
        <f>ROUND(I475*H475,2)</f>
        <v>0</v>
      </c>
      <c r="BL475" s="13" t="s">
        <v>206</v>
      </c>
      <c r="BM475" s="207" t="s">
        <v>664</v>
      </c>
    </row>
    <row r="476" spans="2:51" s="209" customFormat="1" ht="12">
      <c r="B476" s="210"/>
      <c r="D476" s="211" t="s">
        <v>208</v>
      </c>
      <c r="E476" s="212" t="s">
        <v>1</v>
      </c>
      <c r="F476" s="213" t="s">
        <v>665</v>
      </c>
      <c r="H476" s="214">
        <v>1.2</v>
      </c>
      <c r="L476" s="210"/>
      <c r="M476" s="215"/>
      <c r="N476" s="216"/>
      <c r="O476" s="216"/>
      <c r="P476" s="216"/>
      <c r="Q476" s="216"/>
      <c r="R476" s="216"/>
      <c r="S476" s="216"/>
      <c r="T476" s="217"/>
      <c r="AT476" s="212" t="s">
        <v>208</v>
      </c>
      <c r="AU476" s="212" t="s">
        <v>86</v>
      </c>
      <c r="AV476" s="209" t="s">
        <v>86</v>
      </c>
      <c r="AW476" s="209" t="s">
        <v>32</v>
      </c>
      <c r="AX476" s="209" t="s">
        <v>76</v>
      </c>
      <c r="AY476" s="212" t="s">
        <v>199</v>
      </c>
    </row>
    <row r="477" spans="2:51" s="209" customFormat="1" ht="12">
      <c r="B477" s="210"/>
      <c r="D477" s="211" t="s">
        <v>208</v>
      </c>
      <c r="E477" s="212" t="s">
        <v>1</v>
      </c>
      <c r="F477" s="213" t="s">
        <v>666</v>
      </c>
      <c r="H477" s="214">
        <v>0.49</v>
      </c>
      <c r="L477" s="210"/>
      <c r="M477" s="215"/>
      <c r="N477" s="216"/>
      <c r="O477" s="216"/>
      <c r="P477" s="216"/>
      <c r="Q477" s="216"/>
      <c r="R477" s="216"/>
      <c r="S477" s="216"/>
      <c r="T477" s="217"/>
      <c r="AT477" s="212" t="s">
        <v>208</v>
      </c>
      <c r="AU477" s="212" t="s">
        <v>86</v>
      </c>
      <c r="AV477" s="209" t="s">
        <v>86</v>
      </c>
      <c r="AW477" s="209" t="s">
        <v>32</v>
      </c>
      <c r="AX477" s="209" t="s">
        <v>76</v>
      </c>
      <c r="AY477" s="212" t="s">
        <v>199</v>
      </c>
    </row>
    <row r="478" spans="2:51" s="218" customFormat="1" ht="12">
      <c r="B478" s="219"/>
      <c r="D478" s="211" t="s">
        <v>208</v>
      </c>
      <c r="E478" s="220" t="s">
        <v>1</v>
      </c>
      <c r="F478" s="221" t="s">
        <v>211</v>
      </c>
      <c r="H478" s="222">
        <v>1.69</v>
      </c>
      <c r="L478" s="219"/>
      <c r="M478" s="223"/>
      <c r="N478" s="224"/>
      <c r="O478" s="224"/>
      <c r="P478" s="224"/>
      <c r="Q478" s="224"/>
      <c r="R478" s="224"/>
      <c r="S478" s="224"/>
      <c r="T478" s="225"/>
      <c r="AT478" s="220" t="s">
        <v>208</v>
      </c>
      <c r="AU478" s="220" t="s">
        <v>86</v>
      </c>
      <c r="AV478" s="218" t="s">
        <v>206</v>
      </c>
      <c r="AW478" s="218" t="s">
        <v>32</v>
      </c>
      <c r="AX478" s="218" t="s">
        <v>84</v>
      </c>
      <c r="AY478" s="220" t="s">
        <v>199</v>
      </c>
    </row>
    <row r="479" spans="1:65" s="36" customFormat="1" ht="37.9" customHeight="1">
      <c r="A479" s="30"/>
      <c r="B479" s="31"/>
      <c r="C479" s="197" t="s">
        <v>667</v>
      </c>
      <c r="D479" s="197" t="s">
        <v>201</v>
      </c>
      <c r="E479" s="198" t="s">
        <v>668</v>
      </c>
      <c r="F479" s="199" t="s">
        <v>669</v>
      </c>
      <c r="G479" s="200" t="s">
        <v>252</v>
      </c>
      <c r="H479" s="201">
        <v>4.58</v>
      </c>
      <c r="I479" s="2"/>
      <c r="J479" s="202">
        <f>ROUND(I479*H479,2)</f>
        <v>0</v>
      </c>
      <c r="K479" s="199" t="s">
        <v>205</v>
      </c>
      <c r="L479" s="31"/>
      <c r="M479" s="203" t="s">
        <v>1</v>
      </c>
      <c r="N479" s="204" t="s">
        <v>41</v>
      </c>
      <c r="O479" s="78"/>
      <c r="P479" s="205">
        <f>O479*H479</f>
        <v>0</v>
      </c>
      <c r="Q479" s="205">
        <v>0.00395</v>
      </c>
      <c r="R479" s="205">
        <f>Q479*H479</f>
        <v>0.018091000000000003</v>
      </c>
      <c r="S479" s="205">
        <v>0.16</v>
      </c>
      <c r="T479" s="206">
        <f>S479*H479</f>
        <v>0.7328</v>
      </c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R479" s="207" t="s">
        <v>206</v>
      </c>
      <c r="AT479" s="207" t="s">
        <v>201</v>
      </c>
      <c r="AU479" s="207" t="s">
        <v>86</v>
      </c>
      <c r="AY479" s="13" t="s">
        <v>199</v>
      </c>
      <c r="BE479" s="208">
        <f>IF(N479="základní",J479,0)</f>
        <v>0</v>
      </c>
      <c r="BF479" s="208">
        <f>IF(N479="snížená",J479,0)</f>
        <v>0</v>
      </c>
      <c r="BG479" s="208">
        <f>IF(N479="zákl. přenesená",J479,0)</f>
        <v>0</v>
      </c>
      <c r="BH479" s="208">
        <f>IF(N479="sníž. přenesená",J479,0)</f>
        <v>0</v>
      </c>
      <c r="BI479" s="208">
        <f>IF(N479="nulová",J479,0)</f>
        <v>0</v>
      </c>
      <c r="BJ479" s="13" t="s">
        <v>84</v>
      </c>
      <c r="BK479" s="208">
        <f>ROUND(I479*H479,2)</f>
        <v>0</v>
      </c>
      <c r="BL479" s="13" t="s">
        <v>206</v>
      </c>
      <c r="BM479" s="207" t="s">
        <v>670</v>
      </c>
    </row>
    <row r="480" spans="2:51" s="209" customFormat="1" ht="12">
      <c r="B480" s="210"/>
      <c r="D480" s="211" t="s">
        <v>208</v>
      </c>
      <c r="E480" s="212" t="s">
        <v>1</v>
      </c>
      <c r="F480" s="213" t="s">
        <v>671</v>
      </c>
      <c r="H480" s="214">
        <v>3.6</v>
      </c>
      <c r="L480" s="210"/>
      <c r="M480" s="215"/>
      <c r="N480" s="216"/>
      <c r="O480" s="216"/>
      <c r="P480" s="216"/>
      <c r="Q480" s="216"/>
      <c r="R480" s="216"/>
      <c r="S480" s="216"/>
      <c r="T480" s="217"/>
      <c r="AT480" s="212" t="s">
        <v>208</v>
      </c>
      <c r="AU480" s="212" t="s">
        <v>86</v>
      </c>
      <c r="AV480" s="209" t="s">
        <v>86</v>
      </c>
      <c r="AW480" s="209" t="s">
        <v>32</v>
      </c>
      <c r="AX480" s="209" t="s">
        <v>76</v>
      </c>
      <c r="AY480" s="212" t="s">
        <v>199</v>
      </c>
    </row>
    <row r="481" spans="2:51" s="209" customFormat="1" ht="12">
      <c r="B481" s="210"/>
      <c r="D481" s="211" t="s">
        <v>208</v>
      </c>
      <c r="E481" s="212" t="s">
        <v>1</v>
      </c>
      <c r="F481" s="213" t="s">
        <v>672</v>
      </c>
      <c r="H481" s="214">
        <v>0.98</v>
      </c>
      <c r="L481" s="210"/>
      <c r="M481" s="215"/>
      <c r="N481" s="216"/>
      <c r="O481" s="216"/>
      <c r="P481" s="216"/>
      <c r="Q481" s="216"/>
      <c r="R481" s="216"/>
      <c r="S481" s="216"/>
      <c r="T481" s="217"/>
      <c r="AT481" s="212" t="s">
        <v>208</v>
      </c>
      <c r="AU481" s="212" t="s">
        <v>86</v>
      </c>
      <c r="AV481" s="209" t="s">
        <v>86</v>
      </c>
      <c r="AW481" s="209" t="s">
        <v>32</v>
      </c>
      <c r="AX481" s="209" t="s">
        <v>76</v>
      </c>
      <c r="AY481" s="212" t="s">
        <v>199</v>
      </c>
    </row>
    <row r="482" spans="2:51" s="218" customFormat="1" ht="12">
      <c r="B482" s="219"/>
      <c r="D482" s="211" t="s">
        <v>208</v>
      </c>
      <c r="E482" s="220" t="s">
        <v>1</v>
      </c>
      <c r="F482" s="221" t="s">
        <v>211</v>
      </c>
      <c r="H482" s="222">
        <v>4.58</v>
      </c>
      <c r="L482" s="219"/>
      <c r="M482" s="223"/>
      <c r="N482" s="224"/>
      <c r="O482" s="224"/>
      <c r="P482" s="224"/>
      <c r="Q482" s="224"/>
      <c r="R482" s="224"/>
      <c r="S482" s="224"/>
      <c r="T482" s="225"/>
      <c r="AT482" s="220" t="s">
        <v>208</v>
      </c>
      <c r="AU482" s="220" t="s">
        <v>86</v>
      </c>
      <c r="AV482" s="218" t="s">
        <v>206</v>
      </c>
      <c r="AW482" s="218" t="s">
        <v>32</v>
      </c>
      <c r="AX482" s="218" t="s">
        <v>84</v>
      </c>
      <c r="AY482" s="220" t="s">
        <v>199</v>
      </c>
    </row>
    <row r="483" spans="1:65" s="36" customFormat="1" ht="24.2" customHeight="1">
      <c r="A483" s="30"/>
      <c r="B483" s="31"/>
      <c r="C483" s="197" t="s">
        <v>673</v>
      </c>
      <c r="D483" s="197" t="s">
        <v>201</v>
      </c>
      <c r="E483" s="198" t="s">
        <v>674</v>
      </c>
      <c r="F483" s="199" t="s">
        <v>675</v>
      </c>
      <c r="G483" s="200" t="s">
        <v>252</v>
      </c>
      <c r="H483" s="201">
        <v>12</v>
      </c>
      <c r="I483" s="2"/>
      <c r="J483" s="202">
        <f>ROUND(I483*H483,2)</f>
        <v>0</v>
      </c>
      <c r="K483" s="199" t="s">
        <v>205</v>
      </c>
      <c r="L483" s="31"/>
      <c r="M483" s="203" t="s">
        <v>1</v>
      </c>
      <c r="N483" s="204" t="s">
        <v>41</v>
      </c>
      <c r="O483" s="78"/>
      <c r="P483" s="205">
        <f>O483*H483</f>
        <v>0</v>
      </c>
      <c r="Q483" s="205">
        <v>8E-05</v>
      </c>
      <c r="R483" s="205">
        <f>Q483*H483</f>
        <v>0.0009600000000000001</v>
      </c>
      <c r="S483" s="205">
        <v>0</v>
      </c>
      <c r="T483" s="206">
        <f>S483*H483</f>
        <v>0</v>
      </c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R483" s="207" t="s">
        <v>206</v>
      </c>
      <c r="AT483" s="207" t="s">
        <v>201</v>
      </c>
      <c r="AU483" s="207" t="s">
        <v>86</v>
      </c>
      <c r="AY483" s="13" t="s">
        <v>199</v>
      </c>
      <c r="BE483" s="208">
        <f>IF(N483="základní",J483,0)</f>
        <v>0</v>
      </c>
      <c r="BF483" s="208">
        <f>IF(N483="snížená",J483,0)</f>
        <v>0</v>
      </c>
      <c r="BG483" s="208">
        <f>IF(N483="zákl. přenesená",J483,0)</f>
        <v>0</v>
      </c>
      <c r="BH483" s="208">
        <f>IF(N483="sníž. přenesená",J483,0)</f>
        <v>0</v>
      </c>
      <c r="BI483" s="208">
        <f>IF(N483="nulová",J483,0)</f>
        <v>0</v>
      </c>
      <c r="BJ483" s="13" t="s">
        <v>84</v>
      </c>
      <c r="BK483" s="208">
        <f>ROUND(I483*H483,2)</f>
        <v>0</v>
      </c>
      <c r="BL483" s="13" t="s">
        <v>206</v>
      </c>
      <c r="BM483" s="207" t="s">
        <v>676</v>
      </c>
    </row>
    <row r="484" spans="2:51" s="226" customFormat="1" ht="12">
      <c r="B484" s="227"/>
      <c r="D484" s="211" t="s">
        <v>208</v>
      </c>
      <c r="E484" s="228" t="s">
        <v>1</v>
      </c>
      <c r="F484" s="229" t="s">
        <v>236</v>
      </c>
      <c r="H484" s="228" t="s">
        <v>1</v>
      </c>
      <c r="L484" s="227"/>
      <c r="M484" s="230"/>
      <c r="N484" s="231"/>
      <c r="O484" s="231"/>
      <c r="P484" s="231"/>
      <c r="Q484" s="231"/>
      <c r="R484" s="231"/>
      <c r="S484" s="231"/>
      <c r="T484" s="232"/>
      <c r="AT484" s="228" t="s">
        <v>208</v>
      </c>
      <c r="AU484" s="228" t="s">
        <v>86</v>
      </c>
      <c r="AV484" s="226" t="s">
        <v>84</v>
      </c>
      <c r="AW484" s="226" t="s">
        <v>32</v>
      </c>
      <c r="AX484" s="226" t="s">
        <v>76</v>
      </c>
      <c r="AY484" s="228" t="s">
        <v>199</v>
      </c>
    </row>
    <row r="485" spans="2:51" s="209" customFormat="1" ht="12">
      <c r="B485" s="210"/>
      <c r="D485" s="211" t="s">
        <v>208</v>
      </c>
      <c r="E485" s="212" t="s">
        <v>1</v>
      </c>
      <c r="F485" s="213" t="s">
        <v>677</v>
      </c>
      <c r="H485" s="214">
        <v>3.8</v>
      </c>
      <c r="L485" s="210"/>
      <c r="M485" s="215"/>
      <c r="N485" s="216"/>
      <c r="O485" s="216"/>
      <c r="P485" s="216"/>
      <c r="Q485" s="216"/>
      <c r="R485" s="216"/>
      <c r="S485" s="216"/>
      <c r="T485" s="217"/>
      <c r="AT485" s="212" t="s">
        <v>208</v>
      </c>
      <c r="AU485" s="212" t="s">
        <v>86</v>
      </c>
      <c r="AV485" s="209" t="s">
        <v>86</v>
      </c>
      <c r="AW485" s="209" t="s">
        <v>32</v>
      </c>
      <c r="AX485" s="209" t="s">
        <v>76</v>
      </c>
      <c r="AY485" s="212" t="s">
        <v>199</v>
      </c>
    </row>
    <row r="486" spans="2:51" s="226" customFormat="1" ht="12">
      <c r="B486" s="227"/>
      <c r="D486" s="211" t="s">
        <v>208</v>
      </c>
      <c r="E486" s="228" t="s">
        <v>1</v>
      </c>
      <c r="F486" s="229" t="s">
        <v>619</v>
      </c>
      <c r="H486" s="228" t="s">
        <v>1</v>
      </c>
      <c r="L486" s="227"/>
      <c r="M486" s="230"/>
      <c r="N486" s="231"/>
      <c r="O486" s="231"/>
      <c r="P486" s="231"/>
      <c r="Q486" s="231"/>
      <c r="R486" s="231"/>
      <c r="S486" s="231"/>
      <c r="T486" s="232"/>
      <c r="AT486" s="228" t="s">
        <v>208</v>
      </c>
      <c r="AU486" s="228" t="s">
        <v>86</v>
      </c>
      <c r="AV486" s="226" t="s">
        <v>84</v>
      </c>
      <c r="AW486" s="226" t="s">
        <v>32</v>
      </c>
      <c r="AX486" s="226" t="s">
        <v>76</v>
      </c>
      <c r="AY486" s="228" t="s">
        <v>199</v>
      </c>
    </row>
    <row r="487" spans="2:51" s="209" customFormat="1" ht="12">
      <c r="B487" s="210"/>
      <c r="D487" s="211" t="s">
        <v>208</v>
      </c>
      <c r="E487" s="212" t="s">
        <v>1</v>
      </c>
      <c r="F487" s="213" t="s">
        <v>677</v>
      </c>
      <c r="H487" s="214">
        <v>3.8</v>
      </c>
      <c r="L487" s="210"/>
      <c r="M487" s="215"/>
      <c r="N487" s="216"/>
      <c r="O487" s="216"/>
      <c r="P487" s="216"/>
      <c r="Q487" s="216"/>
      <c r="R487" s="216"/>
      <c r="S487" s="216"/>
      <c r="T487" s="217"/>
      <c r="AT487" s="212" t="s">
        <v>208</v>
      </c>
      <c r="AU487" s="212" t="s">
        <v>86</v>
      </c>
      <c r="AV487" s="209" t="s">
        <v>86</v>
      </c>
      <c r="AW487" s="209" t="s">
        <v>32</v>
      </c>
      <c r="AX487" s="209" t="s">
        <v>76</v>
      </c>
      <c r="AY487" s="212" t="s">
        <v>199</v>
      </c>
    </row>
    <row r="488" spans="2:51" s="226" customFormat="1" ht="12">
      <c r="B488" s="227"/>
      <c r="D488" s="211" t="s">
        <v>208</v>
      </c>
      <c r="E488" s="228" t="s">
        <v>1</v>
      </c>
      <c r="F488" s="229" t="s">
        <v>238</v>
      </c>
      <c r="H488" s="228" t="s">
        <v>1</v>
      </c>
      <c r="L488" s="227"/>
      <c r="M488" s="230"/>
      <c r="N488" s="231"/>
      <c r="O488" s="231"/>
      <c r="P488" s="231"/>
      <c r="Q488" s="231"/>
      <c r="R488" s="231"/>
      <c r="S488" s="231"/>
      <c r="T488" s="232"/>
      <c r="AT488" s="228" t="s">
        <v>208</v>
      </c>
      <c r="AU488" s="228" t="s">
        <v>86</v>
      </c>
      <c r="AV488" s="226" t="s">
        <v>84</v>
      </c>
      <c r="AW488" s="226" t="s">
        <v>32</v>
      </c>
      <c r="AX488" s="226" t="s">
        <v>76</v>
      </c>
      <c r="AY488" s="228" t="s">
        <v>199</v>
      </c>
    </row>
    <row r="489" spans="2:51" s="209" customFormat="1" ht="12">
      <c r="B489" s="210"/>
      <c r="D489" s="211" t="s">
        <v>208</v>
      </c>
      <c r="E489" s="212" t="s">
        <v>1</v>
      </c>
      <c r="F489" s="213" t="s">
        <v>678</v>
      </c>
      <c r="H489" s="214">
        <v>3.8</v>
      </c>
      <c r="L489" s="210"/>
      <c r="M489" s="215"/>
      <c r="N489" s="216"/>
      <c r="O489" s="216"/>
      <c r="P489" s="216"/>
      <c r="Q489" s="216"/>
      <c r="R489" s="216"/>
      <c r="S489" s="216"/>
      <c r="T489" s="217"/>
      <c r="AT489" s="212" t="s">
        <v>208</v>
      </c>
      <c r="AU489" s="212" t="s">
        <v>86</v>
      </c>
      <c r="AV489" s="209" t="s">
        <v>86</v>
      </c>
      <c r="AW489" s="209" t="s">
        <v>32</v>
      </c>
      <c r="AX489" s="209" t="s">
        <v>76</v>
      </c>
      <c r="AY489" s="212" t="s">
        <v>199</v>
      </c>
    </row>
    <row r="490" spans="2:51" s="209" customFormat="1" ht="12">
      <c r="B490" s="210"/>
      <c r="D490" s="211" t="s">
        <v>208</v>
      </c>
      <c r="E490" s="212" t="s">
        <v>1</v>
      </c>
      <c r="F490" s="213" t="s">
        <v>679</v>
      </c>
      <c r="H490" s="214">
        <v>0.6</v>
      </c>
      <c r="L490" s="210"/>
      <c r="M490" s="215"/>
      <c r="N490" s="216"/>
      <c r="O490" s="216"/>
      <c r="P490" s="216"/>
      <c r="Q490" s="216"/>
      <c r="R490" s="216"/>
      <c r="S490" s="216"/>
      <c r="T490" s="217"/>
      <c r="AT490" s="212" t="s">
        <v>208</v>
      </c>
      <c r="AU490" s="212" t="s">
        <v>86</v>
      </c>
      <c r="AV490" s="209" t="s">
        <v>86</v>
      </c>
      <c r="AW490" s="209" t="s">
        <v>32</v>
      </c>
      <c r="AX490" s="209" t="s">
        <v>76</v>
      </c>
      <c r="AY490" s="212" t="s">
        <v>199</v>
      </c>
    </row>
    <row r="491" spans="2:51" s="218" customFormat="1" ht="12">
      <c r="B491" s="219"/>
      <c r="D491" s="211" t="s">
        <v>208</v>
      </c>
      <c r="E491" s="220" t="s">
        <v>1</v>
      </c>
      <c r="F491" s="221" t="s">
        <v>211</v>
      </c>
      <c r="H491" s="222">
        <v>12</v>
      </c>
      <c r="L491" s="219"/>
      <c r="M491" s="223"/>
      <c r="N491" s="224"/>
      <c r="O491" s="224"/>
      <c r="P491" s="224"/>
      <c r="Q491" s="224"/>
      <c r="R491" s="224"/>
      <c r="S491" s="224"/>
      <c r="T491" s="225"/>
      <c r="AT491" s="220" t="s">
        <v>208</v>
      </c>
      <c r="AU491" s="220" t="s">
        <v>86</v>
      </c>
      <c r="AV491" s="218" t="s">
        <v>206</v>
      </c>
      <c r="AW491" s="218" t="s">
        <v>32</v>
      </c>
      <c r="AX491" s="218" t="s">
        <v>84</v>
      </c>
      <c r="AY491" s="220" t="s">
        <v>199</v>
      </c>
    </row>
    <row r="492" spans="1:65" s="36" customFormat="1" ht="33" customHeight="1">
      <c r="A492" s="30"/>
      <c r="B492" s="31"/>
      <c r="C492" s="197" t="s">
        <v>680</v>
      </c>
      <c r="D492" s="197" t="s">
        <v>201</v>
      </c>
      <c r="E492" s="198" t="s">
        <v>681</v>
      </c>
      <c r="F492" s="199" t="s">
        <v>682</v>
      </c>
      <c r="G492" s="200" t="s">
        <v>252</v>
      </c>
      <c r="H492" s="201">
        <v>1.11</v>
      </c>
      <c r="I492" s="2"/>
      <c r="J492" s="202">
        <f>ROUND(I492*H492,2)</f>
        <v>0</v>
      </c>
      <c r="K492" s="199" t="s">
        <v>205</v>
      </c>
      <c r="L492" s="31"/>
      <c r="M492" s="203" t="s">
        <v>1</v>
      </c>
      <c r="N492" s="204" t="s">
        <v>41</v>
      </c>
      <c r="O492" s="78"/>
      <c r="P492" s="205">
        <f>O492*H492</f>
        <v>0</v>
      </c>
      <c r="Q492" s="205">
        <v>0.00029</v>
      </c>
      <c r="R492" s="205">
        <f>Q492*H492</f>
        <v>0.0003219</v>
      </c>
      <c r="S492" s="205">
        <v>0</v>
      </c>
      <c r="T492" s="206">
        <f>S492*H492</f>
        <v>0</v>
      </c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R492" s="207" t="s">
        <v>206</v>
      </c>
      <c r="AT492" s="207" t="s">
        <v>201</v>
      </c>
      <c r="AU492" s="207" t="s">
        <v>86</v>
      </c>
      <c r="AY492" s="13" t="s">
        <v>199</v>
      </c>
      <c r="BE492" s="208">
        <f>IF(N492="základní",J492,0)</f>
        <v>0</v>
      </c>
      <c r="BF492" s="208">
        <f>IF(N492="snížená",J492,0)</f>
        <v>0</v>
      </c>
      <c r="BG492" s="208">
        <f>IF(N492="zákl. přenesená",J492,0)</f>
        <v>0</v>
      </c>
      <c r="BH492" s="208">
        <f>IF(N492="sníž. přenesená",J492,0)</f>
        <v>0</v>
      </c>
      <c r="BI492" s="208">
        <f>IF(N492="nulová",J492,0)</f>
        <v>0</v>
      </c>
      <c r="BJ492" s="13" t="s">
        <v>84</v>
      </c>
      <c r="BK492" s="208">
        <f>ROUND(I492*H492,2)</f>
        <v>0</v>
      </c>
      <c r="BL492" s="13" t="s">
        <v>206</v>
      </c>
      <c r="BM492" s="207" t="s">
        <v>683</v>
      </c>
    </row>
    <row r="493" spans="2:51" s="226" customFormat="1" ht="12">
      <c r="B493" s="227"/>
      <c r="D493" s="211" t="s">
        <v>208</v>
      </c>
      <c r="E493" s="228" t="s">
        <v>1</v>
      </c>
      <c r="F493" s="229" t="s">
        <v>283</v>
      </c>
      <c r="H493" s="228" t="s">
        <v>1</v>
      </c>
      <c r="L493" s="227"/>
      <c r="M493" s="230"/>
      <c r="N493" s="231"/>
      <c r="O493" s="231"/>
      <c r="P493" s="231"/>
      <c r="Q493" s="231"/>
      <c r="R493" s="231"/>
      <c r="S493" s="231"/>
      <c r="T493" s="232"/>
      <c r="AT493" s="228" t="s">
        <v>208</v>
      </c>
      <c r="AU493" s="228" t="s">
        <v>86</v>
      </c>
      <c r="AV493" s="226" t="s">
        <v>84</v>
      </c>
      <c r="AW493" s="226" t="s">
        <v>32</v>
      </c>
      <c r="AX493" s="226" t="s">
        <v>76</v>
      </c>
      <c r="AY493" s="228" t="s">
        <v>199</v>
      </c>
    </row>
    <row r="494" spans="2:51" s="209" customFormat="1" ht="12">
      <c r="B494" s="210"/>
      <c r="D494" s="211" t="s">
        <v>208</v>
      </c>
      <c r="E494" s="212" t="s">
        <v>1</v>
      </c>
      <c r="F494" s="213" t="s">
        <v>684</v>
      </c>
      <c r="H494" s="214">
        <v>1.11</v>
      </c>
      <c r="L494" s="210"/>
      <c r="M494" s="215"/>
      <c r="N494" s="216"/>
      <c r="O494" s="216"/>
      <c r="P494" s="216"/>
      <c r="Q494" s="216"/>
      <c r="R494" s="216"/>
      <c r="S494" s="216"/>
      <c r="T494" s="217"/>
      <c r="AT494" s="212" t="s">
        <v>208</v>
      </c>
      <c r="AU494" s="212" t="s">
        <v>86</v>
      </c>
      <c r="AV494" s="209" t="s">
        <v>86</v>
      </c>
      <c r="AW494" s="209" t="s">
        <v>32</v>
      </c>
      <c r="AX494" s="209" t="s">
        <v>84</v>
      </c>
      <c r="AY494" s="212" t="s">
        <v>199</v>
      </c>
    </row>
    <row r="495" spans="1:65" s="36" customFormat="1" ht="33" customHeight="1">
      <c r="A495" s="30"/>
      <c r="B495" s="31"/>
      <c r="C495" s="197" t="s">
        <v>685</v>
      </c>
      <c r="D495" s="197" t="s">
        <v>201</v>
      </c>
      <c r="E495" s="198" t="s">
        <v>686</v>
      </c>
      <c r="F495" s="199" t="s">
        <v>687</v>
      </c>
      <c r="G495" s="200" t="s">
        <v>252</v>
      </c>
      <c r="H495" s="201">
        <v>4.72</v>
      </c>
      <c r="I495" s="2"/>
      <c r="J495" s="202">
        <f>ROUND(I495*H495,2)</f>
        <v>0</v>
      </c>
      <c r="K495" s="199" t="s">
        <v>205</v>
      </c>
      <c r="L495" s="31"/>
      <c r="M495" s="203" t="s">
        <v>1</v>
      </c>
      <c r="N495" s="204" t="s">
        <v>41</v>
      </c>
      <c r="O495" s="78"/>
      <c r="P495" s="205">
        <f>O495*H495</f>
        <v>0</v>
      </c>
      <c r="Q495" s="205">
        <v>0.00042</v>
      </c>
      <c r="R495" s="205">
        <f>Q495*H495</f>
        <v>0.0019824</v>
      </c>
      <c r="S495" s="205">
        <v>0</v>
      </c>
      <c r="T495" s="206">
        <f>S495*H495</f>
        <v>0</v>
      </c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R495" s="207" t="s">
        <v>206</v>
      </c>
      <c r="AT495" s="207" t="s">
        <v>201</v>
      </c>
      <c r="AU495" s="207" t="s">
        <v>86</v>
      </c>
      <c r="AY495" s="13" t="s">
        <v>199</v>
      </c>
      <c r="BE495" s="208">
        <f>IF(N495="základní",J495,0)</f>
        <v>0</v>
      </c>
      <c r="BF495" s="208">
        <f>IF(N495="snížená",J495,0)</f>
        <v>0</v>
      </c>
      <c r="BG495" s="208">
        <f>IF(N495="zákl. přenesená",J495,0)</f>
        <v>0</v>
      </c>
      <c r="BH495" s="208">
        <f>IF(N495="sníž. přenesená",J495,0)</f>
        <v>0</v>
      </c>
      <c r="BI495" s="208">
        <f>IF(N495="nulová",J495,0)</f>
        <v>0</v>
      </c>
      <c r="BJ495" s="13" t="s">
        <v>84</v>
      </c>
      <c r="BK495" s="208">
        <f>ROUND(I495*H495,2)</f>
        <v>0</v>
      </c>
      <c r="BL495" s="13" t="s">
        <v>206</v>
      </c>
      <c r="BM495" s="207" t="s">
        <v>688</v>
      </c>
    </row>
    <row r="496" spans="2:51" s="226" customFormat="1" ht="12">
      <c r="B496" s="227"/>
      <c r="D496" s="211" t="s">
        <v>208</v>
      </c>
      <c r="E496" s="228" t="s">
        <v>1</v>
      </c>
      <c r="F496" s="229" t="s">
        <v>283</v>
      </c>
      <c r="H496" s="228" t="s">
        <v>1</v>
      </c>
      <c r="L496" s="227"/>
      <c r="M496" s="230"/>
      <c r="N496" s="231"/>
      <c r="O496" s="231"/>
      <c r="P496" s="231"/>
      <c r="Q496" s="231"/>
      <c r="R496" s="231"/>
      <c r="S496" s="231"/>
      <c r="T496" s="232"/>
      <c r="AT496" s="228" t="s">
        <v>208</v>
      </c>
      <c r="AU496" s="228" t="s">
        <v>86</v>
      </c>
      <c r="AV496" s="226" t="s">
        <v>84</v>
      </c>
      <c r="AW496" s="226" t="s">
        <v>32</v>
      </c>
      <c r="AX496" s="226" t="s">
        <v>76</v>
      </c>
      <c r="AY496" s="228" t="s">
        <v>199</v>
      </c>
    </row>
    <row r="497" spans="2:51" s="209" customFormat="1" ht="12">
      <c r="B497" s="210"/>
      <c r="D497" s="211" t="s">
        <v>208</v>
      </c>
      <c r="E497" s="212" t="s">
        <v>1</v>
      </c>
      <c r="F497" s="213" t="s">
        <v>689</v>
      </c>
      <c r="H497" s="214">
        <v>1.2</v>
      </c>
      <c r="L497" s="210"/>
      <c r="M497" s="215"/>
      <c r="N497" s="216"/>
      <c r="O497" s="216"/>
      <c r="P497" s="216"/>
      <c r="Q497" s="216"/>
      <c r="R497" s="216"/>
      <c r="S497" s="216"/>
      <c r="T497" s="217"/>
      <c r="AT497" s="212" t="s">
        <v>208</v>
      </c>
      <c r="AU497" s="212" t="s">
        <v>86</v>
      </c>
      <c r="AV497" s="209" t="s">
        <v>86</v>
      </c>
      <c r="AW497" s="209" t="s">
        <v>32</v>
      </c>
      <c r="AX497" s="209" t="s">
        <v>76</v>
      </c>
      <c r="AY497" s="212" t="s">
        <v>199</v>
      </c>
    </row>
    <row r="498" spans="2:51" s="226" customFormat="1" ht="12">
      <c r="B498" s="227"/>
      <c r="D498" s="211" t="s">
        <v>208</v>
      </c>
      <c r="E498" s="228" t="s">
        <v>1</v>
      </c>
      <c r="F498" s="229" t="s">
        <v>224</v>
      </c>
      <c r="H498" s="228" t="s">
        <v>1</v>
      </c>
      <c r="L498" s="227"/>
      <c r="M498" s="230"/>
      <c r="N498" s="231"/>
      <c r="O498" s="231"/>
      <c r="P498" s="231"/>
      <c r="Q498" s="231"/>
      <c r="R498" s="231"/>
      <c r="S498" s="231"/>
      <c r="T498" s="232"/>
      <c r="AT498" s="228" t="s">
        <v>208</v>
      </c>
      <c r="AU498" s="228" t="s">
        <v>86</v>
      </c>
      <c r="AV498" s="226" t="s">
        <v>84</v>
      </c>
      <c r="AW498" s="226" t="s">
        <v>32</v>
      </c>
      <c r="AX498" s="226" t="s">
        <v>76</v>
      </c>
      <c r="AY498" s="228" t="s">
        <v>199</v>
      </c>
    </row>
    <row r="499" spans="2:51" s="209" customFormat="1" ht="12">
      <c r="B499" s="210"/>
      <c r="D499" s="211" t="s">
        <v>208</v>
      </c>
      <c r="E499" s="212" t="s">
        <v>1</v>
      </c>
      <c r="F499" s="213" t="s">
        <v>690</v>
      </c>
      <c r="H499" s="214">
        <v>2.4</v>
      </c>
      <c r="L499" s="210"/>
      <c r="M499" s="215"/>
      <c r="N499" s="216"/>
      <c r="O499" s="216"/>
      <c r="P499" s="216"/>
      <c r="Q499" s="216"/>
      <c r="R499" s="216"/>
      <c r="S499" s="216"/>
      <c r="T499" s="217"/>
      <c r="AT499" s="212" t="s">
        <v>208</v>
      </c>
      <c r="AU499" s="212" t="s">
        <v>86</v>
      </c>
      <c r="AV499" s="209" t="s">
        <v>86</v>
      </c>
      <c r="AW499" s="209" t="s">
        <v>32</v>
      </c>
      <c r="AX499" s="209" t="s">
        <v>76</v>
      </c>
      <c r="AY499" s="212" t="s">
        <v>199</v>
      </c>
    </row>
    <row r="500" spans="2:51" s="209" customFormat="1" ht="12">
      <c r="B500" s="210"/>
      <c r="D500" s="211" t="s">
        <v>208</v>
      </c>
      <c r="E500" s="212" t="s">
        <v>1</v>
      </c>
      <c r="F500" s="213" t="s">
        <v>691</v>
      </c>
      <c r="H500" s="214">
        <v>1.12</v>
      </c>
      <c r="L500" s="210"/>
      <c r="M500" s="215"/>
      <c r="N500" s="216"/>
      <c r="O500" s="216"/>
      <c r="P500" s="216"/>
      <c r="Q500" s="216"/>
      <c r="R500" s="216"/>
      <c r="S500" s="216"/>
      <c r="T500" s="217"/>
      <c r="AT500" s="212" t="s">
        <v>208</v>
      </c>
      <c r="AU500" s="212" t="s">
        <v>86</v>
      </c>
      <c r="AV500" s="209" t="s">
        <v>86</v>
      </c>
      <c r="AW500" s="209" t="s">
        <v>32</v>
      </c>
      <c r="AX500" s="209" t="s">
        <v>76</v>
      </c>
      <c r="AY500" s="212" t="s">
        <v>199</v>
      </c>
    </row>
    <row r="501" spans="2:51" s="218" customFormat="1" ht="12">
      <c r="B501" s="219"/>
      <c r="D501" s="211" t="s">
        <v>208</v>
      </c>
      <c r="E501" s="220" t="s">
        <v>1</v>
      </c>
      <c r="F501" s="221" t="s">
        <v>211</v>
      </c>
      <c r="H501" s="222">
        <v>4.72</v>
      </c>
      <c r="L501" s="219"/>
      <c r="M501" s="223"/>
      <c r="N501" s="224"/>
      <c r="O501" s="224"/>
      <c r="P501" s="224"/>
      <c r="Q501" s="224"/>
      <c r="R501" s="224"/>
      <c r="S501" s="224"/>
      <c r="T501" s="225"/>
      <c r="AT501" s="220" t="s">
        <v>208</v>
      </c>
      <c r="AU501" s="220" t="s">
        <v>86</v>
      </c>
      <c r="AV501" s="218" t="s">
        <v>206</v>
      </c>
      <c r="AW501" s="218" t="s">
        <v>32</v>
      </c>
      <c r="AX501" s="218" t="s">
        <v>84</v>
      </c>
      <c r="AY501" s="220" t="s">
        <v>199</v>
      </c>
    </row>
    <row r="502" spans="1:65" s="36" customFormat="1" ht="37.9" customHeight="1">
      <c r="A502" s="30"/>
      <c r="B502" s="31"/>
      <c r="C502" s="197" t="s">
        <v>692</v>
      </c>
      <c r="D502" s="197" t="s">
        <v>201</v>
      </c>
      <c r="E502" s="198" t="s">
        <v>693</v>
      </c>
      <c r="F502" s="199" t="s">
        <v>694</v>
      </c>
      <c r="G502" s="200" t="s">
        <v>245</v>
      </c>
      <c r="H502" s="201">
        <v>1146.745</v>
      </c>
      <c r="I502" s="2"/>
      <c r="J502" s="202">
        <f>ROUND(I502*H502,2)</f>
        <v>0</v>
      </c>
      <c r="K502" s="199" t="s">
        <v>205</v>
      </c>
      <c r="L502" s="31"/>
      <c r="M502" s="203" t="s">
        <v>1</v>
      </c>
      <c r="N502" s="204" t="s">
        <v>41</v>
      </c>
      <c r="O502" s="78"/>
      <c r="P502" s="205">
        <f>O502*H502</f>
        <v>0</v>
      </c>
      <c r="Q502" s="205">
        <v>0</v>
      </c>
      <c r="R502" s="205">
        <f>Q502*H502</f>
        <v>0</v>
      </c>
      <c r="S502" s="205">
        <v>0.046</v>
      </c>
      <c r="T502" s="206">
        <f>S502*H502</f>
        <v>52.75026999999999</v>
      </c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R502" s="207" t="s">
        <v>206</v>
      </c>
      <c r="AT502" s="207" t="s">
        <v>201</v>
      </c>
      <c r="AU502" s="207" t="s">
        <v>86</v>
      </c>
      <c r="AY502" s="13" t="s">
        <v>199</v>
      </c>
      <c r="BE502" s="208">
        <f>IF(N502="základní",J502,0)</f>
        <v>0</v>
      </c>
      <c r="BF502" s="208">
        <f>IF(N502="snížená",J502,0)</f>
        <v>0</v>
      </c>
      <c r="BG502" s="208">
        <f>IF(N502="zákl. přenesená",J502,0)</f>
        <v>0</v>
      </c>
      <c r="BH502" s="208">
        <f>IF(N502="sníž. přenesená",J502,0)</f>
        <v>0</v>
      </c>
      <c r="BI502" s="208">
        <f>IF(N502="nulová",J502,0)</f>
        <v>0</v>
      </c>
      <c r="BJ502" s="13" t="s">
        <v>84</v>
      </c>
      <c r="BK502" s="208">
        <f>ROUND(I502*H502,2)</f>
        <v>0</v>
      </c>
      <c r="BL502" s="13" t="s">
        <v>206</v>
      </c>
      <c r="BM502" s="207" t="s">
        <v>695</v>
      </c>
    </row>
    <row r="503" spans="2:51" s="226" customFormat="1" ht="12">
      <c r="B503" s="227"/>
      <c r="D503" s="211" t="s">
        <v>208</v>
      </c>
      <c r="E503" s="228" t="s">
        <v>1</v>
      </c>
      <c r="F503" s="229" t="s">
        <v>224</v>
      </c>
      <c r="H503" s="228" t="s">
        <v>1</v>
      </c>
      <c r="L503" s="227"/>
      <c r="M503" s="230"/>
      <c r="N503" s="231"/>
      <c r="O503" s="231"/>
      <c r="P503" s="231"/>
      <c r="Q503" s="231"/>
      <c r="R503" s="231"/>
      <c r="S503" s="231"/>
      <c r="T503" s="232"/>
      <c r="AT503" s="228" t="s">
        <v>208</v>
      </c>
      <c r="AU503" s="228" t="s">
        <v>86</v>
      </c>
      <c r="AV503" s="226" t="s">
        <v>84</v>
      </c>
      <c r="AW503" s="226" t="s">
        <v>32</v>
      </c>
      <c r="AX503" s="226" t="s">
        <v>76</v>
      </c>
      <c r="AY503" s="228" t="s">
        <v>199</v>
      </c>
    </row>
    <row r="504" spans="2:51" s="226" customFormat="1" ht="12">
      <c r="B504" s="227"/>
      <c r="D504" s="211" t="s">
        <v>208</v>
      </c>
      <c r="E504" s="228" t="s">
        <v>1</v>
      </c>
      <c r="F504" s="229" t="s">
        <v>696</v>
      </c>
      <c r="H504" s="228" t="s">
        <v>1</v>
      </c>
      <c r="L504" s="227"/>
      <c r="M504" s="230"/>
      <c r="N504" s="231"/>
      <c r="O504" s="231"/>
      <c r="P504" s="231"/>
      <c r="Q504" s="231"/>
      <c r="R504" s="231"/>
      <c r="S504" s="231"/>
      <c r="T504" s="232"/>
      <c r="AT504" s="228" t="s">
        <v>208</v>
      </c>
      <c r="AU504" s="228" t="s">
        <v>86</v>
      </c>
      <c r="AV504" s="226" t="s">
        <v>84</v>
      </c>
      <c r="AW504" s="226" t="s">
        <v>32</v>
      </c>
      <c r="AX504" s="226" t="s">
        <v>76</v>
      </c>
      <c r="AY504" s="228" t="s">
        <v>199</v>
      </c>
    </row>
    <row r="505" spans="2:51" s="209" customFormat="1" ht="12">
      <c r="B505" s="210"/>
      <c r="D505" s="211" t="s">
        <v>208</v>
      </c>
      <c r="E505" s="212" t="s">
        <v>1</v>
      </c>
      <c r="F505" s="213" t="s">
        <v>697</v>
      </c>
      <c r="H505" s="214">
        <v>101.992</v>
      </c>
      <c r="L505" s="210"/>
      <c r="M505" s="215"/>
      <c r="N505" s="216"/>
      <c r="O505" s="216"/>
      <c r="P505" s="216"/>
      <c r="Q505" s="216"/>
      <c r="R505" s="216"/>
      <c r="S505" s="216"/>
      <c r="T505" s="217"/>
      <c r="AT505" s="212" t="s">
        <v>208</v>
      </c>
      <c r="AU505" s="212" t="s">
        <v>86</v>
      </c>
      <c r="AV505" s="209" t="s">
        <v>86</v>
      </c>
      <c r="AW505" s="209" t="s">
        <v>32</v>
      </c>
      <c r="AX505" s="209" t="s">
        <v>76</v>
      </c>
      <c r="AY505" s="212" t="s">
        <v>199</v>
      </c>
    </row>
    <row r="506" spans="2:51" s="209" customFormat="1" ht="12">
      <c r="B506" s="210"/>
      <c r="D506" s="211" t="s">
        <v>208</v>
      </c>
      <c r="E506" s="212" t="s">
        <v>1</v>
      </c>
      <c r="F506" s="213" t="s">
        <v>698</v>
      </c>
      <c r="H506" s="214">
        <v>140.41</v>
      </c>
      <c r="L506" s="210"/>
      <c r="M506" s="215"/>
      <c r="N506" s="216"/>
      <c r="O506" s="216"/>
      <c r="P506" s="216"/>
      <c r="Q506" s="216"/>
      <c r="R506" s="216"/>
      <c r="S506" s="216"/>
      <c r="T506" s="217"/>
      <c r="AT506" s="212" t="s">
        <v>208</v>
      </c>
      <c r="AU506" s="212" t="s">
        <v>86</v>
      </c>
      <c r="AV506" s="209" t="s">
        <v>86</v>
      </c>
      <c r="AW506" s="209" t="s">
        <v>32</v>
      </c>
      <c r="AX506" s="209" t="s">
        <v>76</v>
      </c>
      <c r="AY506" s="212" t="s">
        <v>199</v>
      </c>
    </row>
    <row r="507" spans="2:51" s="209" customFormat="1" ht="12">
      <c r="B507" s="210"/>
      <c r="D507" s="211" t="s">
        <v>208</v>
      </c>
      <c r="E507" s="212" t="s">
        <v>1</v>
      </c>
      <c r="F507" s="213" t="s">
        <v>346</v>
      </c>
      <c r="H507" s="214">
        <v>-13.2</v>
      </c>
      <c r="L507" s="210"/>
      <c r="M507" s="215"/>
      <c r="N507" s="216"/>
      <c r="O507" s="216"/>
      <c r="P507" s="216"/>
      <c r="Q507" s="216"/>
      <c r="R507" s="216"/>
      <c r="S507" s="216"/>
      <c r="T507" s="217"/>
      <c r="AT507" s="212" t="s">
        <v>208</v>
      </c>
      <c r="AU507" s="212" t="s">
        <v>86</v>
      </c>
      <c r="AV507" s="209" t="s">
        <v>86</v>
      </c>
      <c r="AW507" s="209" t="s">
        <v>32</v>
      </c>
      <c r="AX507" s="209" t="s">
        <v>76</v>
      </c>
      <c r="AY507" s="212" t="s">
        <v>199</v>
      </c>
    </row>
    <row r="508" spans="2:51" s="209" customFormat="1" ht="12">
      <c r="B508" s="210"/>
      <c r="D508" s="211" t="s">
        <v>208</v>
      </c>
      <c r="E508" s="212" t="s">
        <v>1</v>
      </c>
      <c r="F508" s="213" t="s">
        <v>699</v>
      </c>
      <c r="H508" s="214">
        <v>-17.458</v>
      </c>
      <c r="L508" s="210"/>
      <c r="M508" s="215"/>
      <c r="N508" s="216"/>
      <c r="O508" s="216"/>
      <c r="P508" s="216"/>
      <c r="Q508" s="216"/>
      <c r="R508" s="216"/>
      <c r="S508" s="216"/>
      <c r="T508" s="217"/>
      <c r="AT508" s="212" t="s">
        <v>208</v>
      </c>
      <c r="AU508" s="212" t="s">
        <v>86</v>
      </c>
      <c r="AV508" s="209" t="s">
        <v>86</v>
      </c>
      <c r="AW508" s="209" t="s">
        <v>32</v>
      </c>
      <c r="AX508" s="209" t="s">
        <v>76</v>
      </c>
      <c r="AY508" s="212" t="s">
        <v>199</v>
      </c>
    </row>
    <row r="509" spans="2:51" s="209" customFormat="1" ht="12">
      <c r="B509" s="210"/>
      <c r="D509" s="211" t="s">
        <v>208</v>
      </c>
      <c r="E509" s="212" t="s">
        <v>1</v>
      </c>
      <c r="F509" s="213" t="s">
        <v>700</v>
      </c>
      <c r="H509" s="214">
        <v>533.664</v>
      </c>
      <c r="L509" s="210"/>
      <c r="M509" s="215"/>
      <c r="N509" s="216"/>
      <c r="O509" s="216"/>
      <c r="P509" s="216"/>
      <c r="Q509" s="216"/>
      <c r="R509" s="216"/>
      <c r="S509" s="216"/>
      <c r="T509" s="217"/>
      <c r="AT509" s="212" t="s">
        <v>208</v>
      </c>
      <c r="AU509" s="212" t="s">
        <v>86</v>
      </c>
      <c r="AV509" s="209" t="s">
        <v>86</v>
      </c>
      <c r="AW509" s="209" t="s">
        <v>32</v>
      </c>
      <c r="AX509" s="209" t="s">
        <v>76</v>
      </c>
      <c r="AY509" s="212" t="s">
        <v>199</v>
      </c>
    </row>
    <row r="510" spans="2:51" s="209" customFormat="1" ht="12">
      <c r="B510" s="210"/>
      <c r="D510" s="211" t="s">
        <v>208</v>
      </c>
      <c r="E510" s="212" t="s">
        <v>1</v>
      </c>
      <c r="F510" s="213" t="s">
        <v>701</v>
      </c>
      <c r="H510" s="214">
        <v>56</v>
      </c>
      <c r="L510" s="210"/>
      <c r="M510" s="215"/>
      <c r="N510" s="216"/>
      <c r="O510" s="216"/>
      <c r="P510" s="216"/>
      <c r="Q510" s="216"/>
      <c r="R510" s="216"/>
      <c r="S510" s="216"/>
      <c r="T510" s="217"/>
      <c r="AT510" s="212" t="s">
        <v>208</v>
      </c>
      <c r="AU510" s="212" t="s">
        <v>86</v>
      </c>
      <c r="AV510" s="209" t="s">
        <v>86</v>
      </c>
      <c r="AW510" s="209" t="s">
        <v>32</v>
      </c>
      <c r="AX510" s="209" t="s">
        <v>76</v>
      </c>
      <c r="AY510" s="212" t="s">
        <v>199</v>
      </c>
    </row>
    <row r="511" spans="2:51" s="209" customFormat="1" ht="12">
      <c r="B511" s="210"/>
      <c r="D511" s="211" t="s">
        <v>208</v>
      </c>
      <c r="E511" s="212" t="s">
        <v>1</v>
      </c>
      <c r="F511" s="213" t="s">
        <v>331</v>
      </c>
      <c r="H511" s="214">
        <v>-5.04</v>
      </c>
      <c r="L511" s="210"/>
      <c r="M511" s="215"/>
      <c r="N511" s="216"/>
      <c r="O511" s="216"/>
      <c r="P511" s="216"/>
      <c r="Q511" s="216"/>
      <c r="R511" s="216"/>
      <c r="S511" s="216"/>
      <c r="T511" s="217"/>
      <c r="AT511" s="212" t="s">
        <v>208</v>
      </c>
      <c r="AU511" s="212" t="s">
        <v>86</v>
      </c>
      <c r="AV511" s="209" t="s">
        <v>86</v>
      </c>
      <c r="AW511" s="209" t="s">
        <v>32</v>
      </c>
      <c r="AX511" s="209" t="s">
        <v>76</v>
      </c>
      <c r="AY511" s="212" t="s">
        <v>199</v>
      </c>
    </row>
    <row r="512" spans="2:51" s="209" customFormat="1" ht="12">
      <c r="B512" s="210"/>
      <c r="D512" s="211" t="s">
        <v>208</v>
      </c>
      <c r="E512" s="212" t="s">
        <v>1</v>
      </c>
      <c r="F512" s="213" t="s">
        <v>699</v>
      </c>
      <c r="H512" s="214">
        <v>-17.458</v>
      </c>
      <c r="L512" s="210"/>
      <c r="M512" s="215"/>
      <c r="N512" s="216"/>
      <c r="O512" s="216"/>
      <c r="P512" s="216"/>
      <c r="Q512" s="216"/>
      <c r="R512" s="216"/>
      <c r="S512" s="216"/>
      <c r="T512" s="217"/>
      <c r="AT512" s="212" t="s">
        <v>208</v>
      </c>
      <c r="AU512" s="212" t="s">
        <v>86</v>
      </c>
      <c r="AV512" s="209" t="s">
        <v>86</v>
      </c>
      <c r="AW512" s="209" t="s">
        <v>32</v>
      </c>
      <c r="AX512" s="209" t="s">
        <v>76</v>
      </c>
      <c r="AY512" s="212" t="s">
        <v>199</v>
      </c>
    </row>
    <row r="513" spans="2:51" s="209" customFormat="1" ht="12">
      <c r="B513" s="210"/>
      <c r="D513" s="211" t="s">
        <v>208</v>
      </c>
      <c r="E513" s="212" t="s">
        <v>1</v>
      </c>
      <c r="F513" s="213" t="s">
        <v>702</v>
      </c>
      <c r="H513" s="214">
        <v>42.028</v>
      </c>
      <c r="L513" s="210"/>
      <c r="M513" s="215"/>
      <c r="N513" s="216"/>
      <c r="O513" s="216"/>
      <c r="P513" s="216"/>
      <c r="Q513" s="216"/>
      <c r="R513" s="216"/>
      <c r="S513" s="216"/>
      <c r="T513" s="217"/>
      <c r="AT513" s="212" t="s">
        <v>208</v>
      </c>
      <c r="AU513" s="212" t="s">
        <v>86</v>
      </c>
      <c r="AV513" s="209" t="s">
        <v>86</v>
      </c>
      <c r="AW513" s="209" t="s">
        <v>32</v>
      </c>
      <c r="AX513" s="209" t="s">
        <v>76</v>
      </c>
      <c r="AY513" s="212" t="s">
        <v>199</v>
      </c>
    </row>
    <row r="514" spans="2:51" s="209" customFormat="1" ht="12">
      <c r="B514" s="210"/>
      <c r="D514" s="211" t="s">
        <v>208</v>
      </c>
      <c r="E514" s="212" t="s">
        <v>1</v>
      </c>
      <c r="F514" s="213" t="s">
        <v>703</v>
      </c>
      <c r="H514" s="214">
        <v>66.4</v>
      </c>
      <c r="L514" s="210"/>
      <c r="M514" s="215"/>
      <c r="N514" s="216"/>
      <c r="O514" s="216"/>
      <c r="P514" s="216"/>
      <c r="Q514" s="216"/>
      <c r="R514" s="216"/>
      <c r="S514" s="216"/>
      <c r="T514" s="217"/>
      <c r="AT514" s="212" t="s">
        <v>208</v>
      </c>
      <c r="AU514" s="212" t="s">
        <v>86</v>
      </c>
      <c r="AV514" s="209" t="s">
        <v>86</v>
      </c>
      <c r="AW514" s="209" t="s">
        <v>32</v>
      </c>
      <c r="AX514" s="209" t="s">
        <v>76</v>
      </c>
      <c r="AY514" s="212" t="s">
        <v>199</v>
      </c>
    </row>
    <row r="515" spans="2:51" s="209" customFormat="1" ht="12">
      <c r="B515" s="210"/>
      <c r="D515" s="211" t="s">
        <v>208</v>
      </c>
      <c r="E515" s="212" t="s">
        <v>1</v>
      </c>
      <c r="F515" s="213" t="s">
        <v>704</v>
      </c>
      <c r="H515" s="214">
        <v>-4.04</v>
      </c>
      <c r="L515" s="210"/>
      <c r="M515" s="215"/>
      <c r="N515" s="216"/>
      <c r="O515" s="216"/>
      <c r="P515" s="216"/>
      <c r="Q515" s="216"/>
      <c r="R515" s="216"/>
      <c r="S515" s="216"/>
      <c r="T515" s="217"/>
      <c r="AT515" s="212" t="s">
        <v>208</v>
      </c>
      <c r="AU515" s="212" t="s">
        <v>86</v>
      </c>
      <c r="AV515" s="209" t="s">
        <v>86</v>
      </c>
      <c r="AW515" s="209" t="s">
        <v>32</v>
      </c>
      <c r="AX515" s="209" t="s">
        <v>76</v>
      </c>
      <c r="AY515" s="212" t="s">
        <v>199</v>
      </c>
    </row>
    <row r="516" spans="2:51" s="209" customFormat="1" ht="12">
      <c r="B516" s="210"/>
      <c r="D516" s="211" t="s">
        <v>208</v>
      </c>
      <c r="E516" s="212" t="s">
        <v>1</v>
      </c>
      <c r="F516" s="213" t="s">
        <v>705</v>
      </c>
      <c r="H516" s="214">
        <v>-3.636</v>
      </c>
      <c r="L516" s="210"/>
      <c r="M516" s="215"/>
      <c r="N516" s="216"/>
      <c r="O516" s="216"/>
      <c r="P516" s="216"/>
      <c r="Q516" s="216"/>
      <c r="R516" s="216"/>
      <c r="S516" s="216"/>
      <c r="T516" s="217"/>
      <c r="AT516" s="212" t="s">
        <v>208</v>
      </c>
      <c r="AU516" s="212" t="s">
        <v>86</v>
      </c>
      <c r="AV516" s="209" t="s">
        <v>86</v>
      </c>
      <c r="AW516" s="209" t="s">
        <v>32</v>
      </c>
      <c r="AX516" s="209" t="s">
        <v>76</v>
      </c>
      <c r="AY516" s="212" t="s">
        <v>199</v>
      </c>
    </row>
    <row r="517" spans="2:51" s="209" customFormat="1" ht="12">
      <c r="B517" s="210"/>
      <c r="D517" s="211" t="s">
        <v>208</v>
      </c>
      <c r="E517" s="212" t="s">
        <v>1</v>
      </c>
      <c r="F517" s="213" t="s">
        <v>706</v>
      </c>
      <c r="H517" s="214">
        <v>289.336</v>
      </c>
      <c r="L517" s="210"/>
      <c r="M517" s="215"/>
      <c r="N517" s="216"/>
      <c r="O517" s="216"/>
      <c r="P517" s="216"/>
      <c r="Q517" s="216"/>
      <c r="R517" s="216"/>
      <c r="S517" s="216"/>
      <c r="T517" s="217"/>
      <c r="AT517" s="212" t="s">
        <v>208</v>
      </c>
      <c r="AU517" s="212" t="s">
        <v>86</v>
      </c>
      <c r="AV517" s="209" t="s">
        <v>86</v>
      </c>
      <c r="AW517" s="209" t="s">
        <v>32</v>
      </c>
      <c r="AX517" s="209" t="s">
        <v>76</v>
      </c>
      <c r="AY517" s="212" t="s">
        <v>199</v>
      </c>
    </row>
    <row r="518" spans="2:51" s="209" customFormat="1" ht="12">
      <c r="B518" s="210"/>
      <c r="D518" s="211" t="s">
        <v>208</v>
      </c>
      <c r="E518" s="212" t="s">
        <v>1</v>
      </c>
      <c r="F518" s="213" t="s">
        <v>352</v>
      </c>
      <c r="H518" s="214">
        <v>-22.253</v>
      </c>
      <c r="L518" s="210"/>
      <c r="M518" s="215"/>
      <c r="N518" s="216"/>
      <c r="O518" s="216"/>
      <c r="P518" s="216"/>
      <c r="Q518" s="216"/>
      <c r="R518" s="216"/>
      <c r="S518" s="216"/>
      <c r="T518" s="217"/>
      <c r="AT518" s="212" t="s">
        <v>208</v>
      </c>
      <c r="AU518" s="212" t="s">
        <v>86</v>
      </c>
      <c r="AV518" s="209" t="s">
        <v>86</v>
      </c>
      <c r="AW518" s="209" t="s">
        <v>32</v>
      </c>
      <c r="AX518" s="209" t="s">
        <v>76</v>
      </c>
      <c r="AY518" s="212" t="s">
        <v>199</v>
      </c>
    </row>
    <row r="519" spans="2:51" s="218" customFormat="1" ht="12">
      <c r="B519" s="219"/>
      <c r="D519" s="211" t="s">
        <v>208</v>
      </c>
      <c r="E519" s="220" t="s">
        <v>1</v>
      </c>
      <c r="F519" s="221" t="s">
        <v>211</v>
      </c>
      <c r="H519" s="222">
        <v>1146.745</v>
      </c>
      <c r="L519" s="219"/>
      <c r="M519" s="223"/>
      <c r="N519" s="224"/>
      <c r="O519" s="224"/>
      <c r="P519" s="224"/>
      <c r="Q519" s="224"/>
      <c r="R519" s="224"/>
      <c r="S519" s="224"/>
      <c r="T519" s="225"/>
      <c r="AT519" s="220" t="s">
        <v>208</v>
      </c>
      <c r="AU519" s="220" t="s">
        <v>86</v>
      </c>
      <c r="AV519" s="218" t="s">
        <v>206</v>
      </c>
      <c r="AW519" s="218" t="s">
        <v>32</v>
      </c>
      <c r="AX519" s="218" t="s">
        <v>84</v>
      </c>
      <c r="AY519" s="220" t="s">
        <v>199</v>
      </c>
    </row>
    <row r="520" spans="2:63" s="184" customFormat="1" ht="22.9" customHeight="1">
      <c r="B520" s="185"/>
      <c r="D520" s="186" t="s">
        <v>75</v>
      </c>
      <c r="E520" s="195" t="s">
        <v>707</v>
      </c>
      <c r="F520" s="195" t="s">
        <v>708</v>
      </c>
      <c r="J520" s="196">
        <f>BK520</f>
        <v>0</v>
      </c>
      <c r="L520" s="185"/>
      <c r="M520" s="189"/>
      <c r="N520" s="190"/>
      <c r="O520" s="190"/>
      <c r="P520" s="191">
        <f>SUM(P521:P525)</f>
        <v>0</v>
      </c>
      <c r="Q520" s="190"/>
      <c r="R520" s="191">
        <f>SUM(R521:R525)</f>
        <v>0</v>
      </c>
      <c r="S520" s="190"/>
      <c r="T520" s="192">
        <f>SUM(T521:T525)</f>
        <v>0</v>
      </c>
      <c r="AR520" s="186" t="s">
        <v>84</v>
      </c>
      <c r="AT520" s="193" t="s">
        <v>75</v>
      </c>
      <c r="AU520" s="193" t="s">
        <v>84</v>
      </c>
      <c r="AY520" s="186" t="s">
        <v>199</v>
      </c>
      <c r="BK520" s="194">
        <f>SUM(BK521:BK525)</f>
        <v>0</v>
      </c>
    </row>
    <row r="521" spans="1:65" s="36" customFormat="1" ht="24.2" customHeight="1">
      <c r="A521" s="30"/>
      <c r="B521" s="31"/>
      <c r="C521" s="197" t="s">
        <v>709</v>
      </c>
      <c r="D521" s="197" t="s">
        <v>201</v>
      </c>
      <c r="E521" s="198" t="s">
        <v>710</v>
      </c>
      <c r="F521" s="199" t="s">
        <v>711</v>
      </c>
      <c r="G521" s="200" t="s">
        <v>233</v>
      </c>
      <c r="H521" s="201">
        <v>161.67</v>
      </c>
      <c r="I521" s="2"/>
      <c r="J521" s="202">
        <f>ROUND(I521*H521,2)</f>
        <v>0</v>
      </c>
      <c r="K521" s="199" t="s">
        <v>205</v>
      </c>
      <c r="L521" s="31"/>
      <c r="M521" s="203" t="s">
        <v>1</v>
      </c>
      <c r="N521" s="204" t="s">
        <v>41</v>
      </c>
      <c r="O521" s="78"/>
      <c r="P521" s="205">
        <f>O521*H521</f>
        <v>0</v>
      </c>
      <c r="Q521" s="205">
        <v>0</v>
      </c>
      <c r="R521" s="205">
        <f>Q521*H521</f>
        <v>0</v>
      </c>
      <c r="S521" s="205">
        <v>0</v>
      </c>
      <c r="T521" s="206">
        <f>S521*H521</f>
        <v>0</v>
      </c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R521" s="207" t="s">
        <v>206</v>
      </c>
      <c r="AT521" s="207" t="s">
        <v>201</v>
      </c>
      <c r="AU521" s="207" t="s">
        <v>86</v>
      </c>
      <c r="AY521" s="13" t="s">
        <v>199</v>
      </c>
      <c r="BE521" s="208">
        <f>IF(N521="základní",J521,0)</f>
        <v>0</v>
      </c>
      <c r="BF521" s="208">
        <f>IF(N521="snížená",J521,0)</f>
        <v>0</v>
      </c>
      <c r="BG521" s="208">
        <f>IF(N521="zákl. přenesená",J521,0)</f>
        <v>0</v>
      </c>
      <c r="BH521" s="208">
        <f>IF(N521="sníž. přenesená",J521,0)</f>
        <v>0</v>
      </c>
      <c r="BI521" s="208">
        <f>IF(N521="nulová",J521,0)</f>
        <v>0</v>
      </c>
      <c r="BJ521" s="13" t="s">
        <v>84</v>
      </c>
      <c r="BK521" s="208">
        <f>ROUND(I521*H521,2)</f>
        <v>0</v>
      </c>
      <c r="BL521" s="13" t="s">
        <v>206</v>
      </c>
      <c r="BM521" s="207" t="s">
        <v>712</v>
      </c>
    </row>
    <row r="522" spans="1:65" s="36" customFormat="1" ht="24.2" customHeight="1">
      <c r="A522" s="30"/>
      <c r="B522" s="31"/>
      <c r="C522" s="197" t="s">
        <v>713</v>
      </c>
      <c r="D522" s="197" t="s">
        <v>201</v>
      </c>
      <c r="E522" s="198" t="s">
        <v>714</v>
      </c>
      <c r="F522" s="199" t="s">
        <v>715</v>
      </c>
      <c r="G522" s="200" t="s">
        <v>233</v>
      </c>
      <c r="H522" s="201">
        <v>161.67</v>
      </c>
      <c r="I522" s="2"/>
      <c r="J522" s="202">
        <f>ROUND(I522*H522,2)</f>
        <v>0</v>
      </c>
      <c r="K522" s="199" t="s">
        <v>205</v>
      </c>
      <c r="L522" s="31"/>
      <c r="M522" s="203" t="s">
        <v>1</v>
      </c>
      <c r="N522" s="204" t="s">
        <v>41</v>
      </c>
      <c r="O522" s="78"/>
      <c r="P522" s="205">
        <f>O522*H522</f>
        <v>0</v>
      </c>
      <c r="Q522" s="205">
        <v>0</v>
      </c>
      <c r="R522" s="205">
        <f>Q522*H522</f>
        <v>0</v>
      </c>
      <c r="S522" s="205">
        <v>0</v>
      </c>
      <c r="T522" s="206">
        <f>S522*H522</f>
        <v>0</v>
      </c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R522" s="207" t="s">
        <v>206</v>
      </c>
      <c r="AT522" s="207" t="s">
        <v>201</v>
      </c>
      <c r="AU522" s="207" t="s">
        <v>86</v>
      </c>
      <c r="AY522" s="13" t="s">
        <v>199</v>
      </c>
      <c r="BE522" s="208">
        <f>IF(N522="základní",J522,0)</f>
        <v>0</v>
      </c>
      <c r="BF522" s="208">
        <f>IF(N522="snížená",J522,0)</f>
        <v>0</v>
      </c>
      <c r="BG522" s="208">
        <f>IF(N522="zákl. přenesená",J522,0)</f>
        <v>0</v>
      </c>
      <c r="BH522" s="208">
        <f>IF(N522="sníž. přenesená",J522,0)</f>
        <v>0</v>
      </c>
      <c r="BI522" s="208">
        <f>IF(N522="nulová",J522,0)</f>
        <v>0</v>
      </c>
      <c r="BJ522" s="13" t="s">
        <v>84</v>
      </c>
      <c r="BK522" s="208">
        <f>ROUND(I522*H522,2)</f>
        <v>0</v>
      </c>
      <c r="BL522" s="13" t="s">
        <v>206</v>
      </c>
      <c r="BM522" s="207" t="s">
        <v>716</v>
      </c>
    </row>
    <row r="523" spans="1:65" s="36" customFormat="1" ht="24.2" customHeight="1">
      <c r="A523" s="30"/>
      <c r="B523" s="31"/>
      <c r="C523" s="197" t="s">
        <v>717</v>
      </c>
      <c r="D523" s="197" t="s">
        <v>201</v>
      </c>
      <c r="E523" s="198" t="s">
        <v>718</v>
      </c>
      <c r="F523" s="199" t="s">
        <v>719</v>
      </c>
      <c r="G523" s="200" t="s">
        <v>233</v>
      </c>
      <c r="H523" s="201">
        <v>2263.38</v>
      </c>
      <c r="I523" s="2"/>
      <c r="J523" s="202">
        <f>ROUND(I523*H523,2)</f>
        <v>0</v>
      </c>
      <c r="K523" s="199" t="s">
        <v>205</v>
      </c>
      <c r="L523" s="31"/>
      <c r="M523" s="203" t="s">
        <v>1</v>
      </c>
      <c r="N523" s="204" t="s">
        <v>41</v>
      </c>
      <c r="O523" s="78"/>
      <c r="P523" s="205">
        <f>O523*H523</f>
        <v>0</v>
      </c>
      <c r="Q523" s="205">
        <v>0</v>
      </c>
      <c r="R523" s="205">
        <f>Q523*H523</f>
        <v>0</v>
      </c>
      <c r="S523" s="205">
        <v>0</v>
      </c>
      <c r="T523" s="206">
        <f>S523*H523</f>
        <v>0</v>
      </c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R523" s="207" t="s">
        <v>206</v>
      </c>
      <c r="AT523" s="207" t="s">
        <v>201</v>
      </c>
      <c r="AU523" s="207" t="s">
        <v>86</v>
      </c>
      <c r="AY523" s="13" t="s">
        <v>199</v>
      </c>
      <c r="BE523" s="208">
        <f>IF(N523="základní",J523,0)</f>
        <v>0</v>
      </c>
      <c r="BF523" s="208">
        <f>IF(N523="snížená",J523,0)</f>
        <v>0</v>
      </c>
      <c r="BG523" s="208">
        <f>IF(N523="zákl. přenesená",J523,0)</f>
        <v>0</v>
      </c>
      <c r="BH523" s="208">
        <f>IF(N523="sníž. přenesená",J523,0)</f>
        <v>0</v>
      </c>
      <c r="BI523" s="208">
        <f>IF(N523="nulová",J523,0)</f>
        <v>0</v>
      </c>
      <c r="BJ523" s="13" t="s">
        <v>84</v>
      </c>
      <c r="BK523" s="208">
        <f>ROUND(I523*H523,2)</f>
        <v>0</v>
      </c>
      <c r="BL523" s="13" t="s">
        <v>206</v>
      </c>
      <c r="BM523" s="207" t="s">
        <v>720</v>
      </c>
    </row>
    <row r="524" spans="2:51" s="209" customFormat="1" ht="12">
      <c r="B524" s="210"/>
      <c r="D524" s="211" t="s">
        <v>208</v>
      </c>
      <c r="F524" s="213" t="s">
        <v>721</v>
      </c>
      <c r="H524" s="214">
        <v>2263.38</v>
      </c>
      <c r="L524" s="210"/>
      <c r="M524" s="215"/>
      <c r="N524" s="216"/>
      <c r="O524" s="216"/>
      <c r="P524" s="216"/>
      <c r="Q524" s="216"/>
      <c r="R524" s="216"/>
      <c r="S524" s="216"/>
      <c r="T524" s="217"/>
      <c r="AT524" s="212" t="s">
        <v>208</v>
      </c>
      <c r="AU524" s="212" t="s">
        <v>86</v>
      </c>
      <c r="AV524" s="209" t="s">
        <v>86</v>
      </c>
      <c r="AW524" s="209" t="s">
        <v>3</v>
      </c>
      <c r="AX524" s="209" t="s">
        <v>84</v>
      </c>
      <c r="AY524" s="212" t="s">
        <v>199</v>
      </c>
    </row>
    <row r="525" spans="1:65" s="36" customFormat="1" ht="33" customHeight="1">
      <c r="A525" s="30"/>
      <c r="B525" s="31"/>
      <c r="C525" s="197" t="s">
        <v>722</v>
      </c>
      <c r="D525" s="197" t="s">
        <v>201</v>
      </c>
      <c r="E525" s="198" t="s">
        <v>723</v>
      </c>
      <c r="F525" s="199" t="s">
        <v>724</v>
      </c>
      <c r="G525" s="200" t="s">
        <v>233</v>
      </c>
      <c r="H525" s="201">
        <v>161.67</v>
      </c>
      <c r="I525" s="2"/>
      <c r="J525" s="202">
        <f>ROUND(I525*H525,2)</f>
        <v>0</v>
      </c>
      <c r="K525" s="199" t="s">
        <v>205</v>
      </c>
      <c r="L525" s="31"/>
      <c r="M525" s="203" t="s">
        <v>1</v>
      </c>
      <c r="N525" s="204" t="s">
        <v>41</v>
      </c>
      <c r="O525" s="78"/>
      <c r="P525" s="205">
        <f>O525*H525</f>
        <v>0</v>
      </c>
      <c r="Q525" s="205">
        <v>0</v>
      </c>
      <c r="R525" s="205">
        <f>Q525*H525</f>
        <v>0</v>
      </c>
      <c r="S525" s="205">
        <v>0</v>
      </c>
      <c r="T525" s="206">
        <f>S525*H525</f>
        <v>0</v>
      </c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R525" s="207" t="s">
        <v>206</v>
      </c>
      <c r="AT525" s="207" t="s">
        <v>201</v>
      </c>
      <c r="AU525" s="207" t="s">
        <v>86</v>
      </c>
      <c r="AY525" s="13" t="s">
        <v>199</v>
      </c>
      <c r="BE525" s="208">
        <f>IF(N525="základní",J525,0)</f>
        <v>0</v>
      </c>
      <c r="BF525" s="208">
        <f>IF(N525="snížená",J525,0)</f>
        <v>0</v>
      </c>
      <c r="BG525" s="208">
        <f>IF(N525="zákl. přenesená",J525,0)</f>
        <v>0</v>
      </c>
      <c r="BH525" s="208">
        <f>IF(N525="sníž. přenesená",J525,0)</f>
        <v>0</v>
      </c>
      <c r="BI525" s="208">
        <f>IF(N525="nulová",J525,0)</f>
        <v>0</v>
      </c>
      <c r="BJ525" s="13" t="s">
        <v>84</v>
      </c>
      <c r="BK525" s="208">
        <f>ROUND(I525*H525,2)</f>
        <v>0</v>
      </c>
      <c r="BL525" s="13" t="s">
        <v>206</v>
      </c>
      <c r="BM525" s="207" t="s">
        <v>725</v>
      </c>
    </row>
    <row r="526" spans="2:63" s="184" customFormat="1" ht="22.9" customHeight="1">
      <c r="B526" s="185"/>
      <c r="D526" s="186" t="s">
        <v>75</v>
      </c>
      <c r="E526" s="195" t="s">
        <v>726</v>
      </c>
      <c r="F526" s="195" t="s">
        <v>727</v>
      </c>
      <c r="J526" s="196">
        <f>BK526</f>
        <v>0</v>
      </c>
      <c r="L526" s="185"/>
      <c r="M526" s="189"/>
      <c r="N526" s="190"/>
      <c r="O526" s="190"/>
      <c r="P526" s="191">
        <f>P527</f>
        <v>0</v>
      </c>
      <c r="Q526" s="190"/>
      <c r="R526" s="191">
        <f>R527</f>
        <v>0</v>
      </c>
      <c r="S526" s="190"/>
      <c r="T526" s="192">
        <f>T527</f>
        <v>0</v>
      </c>
      <c r="AR526" s="186" t="s">
        <v>84</v>
      </c>
      <c r="AT526" s="193" t="s">
        <v>75</v>
      </c>
      <c r="AU526" s="193" t="s">
        <v>84</v>
      </c>
      <c r="AY526" s="186" t="s">
        <v>199</v>
      </c>
      <c r="BK526" s="194">
        <f>BK527</f>
        <v>0</v>
      </c>
    </row>
    <row r="527" spans="1:65" s="36" customFormat="1" ht="21.75" customHeight="1">
      <c r="A527" s="30"/>
      <c r="B527" s="31"/>
      <c r="C527" s="197" t="s">
        <v>728</v>
      </c>
      <c r="D527" s="197" t="s">
        <v>201</v>
      </c>
      <c r="E527" s="198" t="s">
        <v>729</v>
      </c>
      <c r="F527" s="199" t="s">
        <v>730</v>
      </c>
      <c r="G527" s="200" t="s">
        <v>233</v>
      </c>
      <c r="H527" s="201">
        <v>75.911</v>
      </c>
      <c r="I527" s="2"/>
      <c r="J527" s="202">
        <f>ROUND(I527*H527,2)</f>
        <v>0</v>
      </c>
      <c r="K527" s="199" t="s">
        <v>205</v>
      </c>
      <c r="L527" s="31"/>
      <c r="M527" s="203" t="s">
        <v>1</v>
      </c>
      <c r="N527" s="204" t="s">
        <v>41</v>
      </c>
      <c r="O527" s="78"/>
      <c r="P527" s="205">
        <f>O527*H527</f>
        <v>0</v>
      </c>
      <c r="Q527" s="205">
        <v>0</v>
      </c>
      <c r="R527" s="205">
        <f>Q527*H527</f>
        <v>0</v>
      </c>
      <c r="S527" s="205">
        <v>0</v>
      </c>
      <c r="T527" s="206">
        <f>S527*H527</f>
        <v>0</v>
      </c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R527" s="207" t="s">
        <v>206</v>
      </c>
      <c r="AT527" s="207" t="s">
        <v>201</v>
      </c>
      <c r="AU527" s="207" t="s">
        <v>86</v>
      </c>
      <c r="AY527" s="13" t="s">
        <v>199</v>
      </c>
      <c r="BE527" s="208">
        <f>IF(N527="základní",J527,0)</f>
        <v>0</v>
      </c>
      <c r="BF527" s="208">
        <f>IF(N527="snížená",J527,0)</f>
        <v>0</v>
      </c>
      <c r="BG527" s="208">
        <f>IF(N527="zákl. přenesená",J527,0)</f>
        <v>0</v>
      </c>
      <c r="BH527" s="208">
        <f>IF(N527="sníž. přenesená",J527,0)</f>
        <v>0</v>
      </c>
      <c r="BI527" s="208">
        <f>IF(N527="nulová",J527,0)</f>
        <v>0</v>
      </c>
      <c r="BJ527" s="13" t="s">
        <v>84</v>
      </c>
      <c r="BK527" s="208">
        <f>ROUND(I527*H527,2)</f>
        <v>0</v>
      </c>
      <c r="BL527" s="13" t="s">
        <v>206</v>
      </c>
      <c r="BM527" s="207" t="s">
        <v>731</v>
      </c>
    </row>
    <row r="528" spans="2:63" s="184" customFormat="1" ht="25.9" customHeight="1">
      <c r="B528" s="185"/>
      <c r="D528" s="186" t="s">
        <v>75</v>
      </c>
      <c r="E528" s="187" t="s">
        <v>732</v>
      </c>
      <c r="F528" s="187" t="s">
        <v>733</v>
      </c>
      <c r="J528" s="188">
        <f>BK528</f>
        <v>0</v>
      </c>
      <c r="L528" s="185"/>
      <c r="M528" s="189"/>
      <c r="N528" s="190"/>
      <c r="O528" s="190"/>
      <c r="P528" s="191">
        <f>P529+P535+P543+P552+P720+P747+P767+P815+P879+P995+P1012</f>
        <v>0</v>
      </c>
      <c r="Q528" s="190"/>
      <c r="R528" s="191">
        <f>R529+R535+R543+R552+R720+R747+R767+R815+R879+R995+R1012</f>
        <v>34.30472405999999</v>
      </c>
      <c r="S528" s="190"/>
      <c r="T528" s="192">
        <f>T529+T535+T543+T552+T720+T747+T767+T815+T879+T995+T1012</f>
        <v>9.803700399999999</v>
      </c>
      <c r="AR528" s="186" t="s">
        <v>86</v>
      </c>
      <c r="AT528" s="193" t="s">
        <v>75</v>
      </c>
      <c r="AU528" s="193" t="s">
        <v>76</v>
      </c>
      <c r="AY528" s="186" t="s">
        <v>199</v>
      </c>
      <c r="BK528" s="194">
        <f>BK529+BK535+BK543+BK552+BK720+BK747+BK767+BK815+BK879+BK995+BK1012</f>
        <v>0</v>
      </c>
    </row>
    <row r="529" spans="2:63" s="184" customFormat="1" ht="22.9" customHeight="1">
      <c r="B529" s="185"/>
      <c r="D529" s="186" t="s">
        <v>75</v>
      </c>
      <c r="E529" s="195" t="s">
        <v>734</v>
      </c>
      <c r="F529" s="195" t="s">
        <v>735</v>
      </c>
      <c r="J529" s="196">
        <f>BK529</f>
        <v>0</v>
      </c>
      <c r="L529" s="185"/>
      <c r="M529" s="189"/>
      <c r="N529" s="190"/>
      <c r="O529" s="190"/>
      <c r="P529" s="191">
        <f>SUM(P530:P534)</f>
        <v>0</v>
      </c>
      <c r="Q529" s="190"/>
      <c r="R529" s="191">
        <f>SUM(R530:R534)</f>
        <v>0.006552</v>
      </c>
      <c r="S529" s="190"/>
      <c r="T529" s="192">
        <f>SUM(T530:T534)</f>
        <v>0</v>
      </c>
      <c r="AR529" s="186" t="s">
        <v>86</v>
      </c>
      <c r="AT529" s="193" t="s">
        <v>75</v>
      </c>
      <c r="AU529" s="193" t="s">
        <v>84</v>
      </c>
      <c r="AY529" s="186" t="s">
        <v>199</v>
      </c>
      <c r="BK529" s="194">
        <f>SUM(BK530:BK534)</f>
        <v>0</v>
      </c>
    </row>
    <row r="530" spans="1:65" s="36" customFormat="1" ht="16.5" customHeight="1">
      <c r="A530" s="30"/>
      <c r="B530" s="31"/>
      <c r="C530" s="197" t="s">
        <v>736</v>
      </c>
      <c r="D530" s="197" t="s">
        <v>201</v>
      </c>
      <c r="E530" s="198" t="s">
        <v>737</v>
      </c>
      <c r="F530" s="199" t="s">
        <v>738</v>
      </c>
      <c r="G530" s="200" t="s">
        <v>245</v>
      </c>
      <c r="H530" s="201">
        <v>54.26</v>
      </c>
      <c r="I530" s="2"/>
      <c r="J530" s="202">
        <f>ROUND(I530*H530,2)</f>
        <v>0</v>
      </c>
      <c r="K530" s="199" t="s">
        <v>205</v>
      </c>
      <c r="L530" s="31"/>
      <c r="M530" s="203" t="s">
        <v>1</v>
      </c>
      <c r="N530" s="204" t="s">
        <v>41</v>
      </c>
      <c r="O530" s="78"/>
      <c r="P530" s="205">
        <f>O530*H530</f>
        <v>0</v>
      </c>
      <c r="Q530" s="205">
        <v>0</v>
      </c>
      <c r="R530" s="205">
        <f>Q530*H530</f>
        <v>0</v>
      </c>
      <c r="S530" s="205">
        <v>0</v>
      </c>
      <c r="T530" s="206">
        <f>S530*H530</f>
        <v>0</v>
      </c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R530" s="207" t="s">
        <v>313</v>
      </c>
      <c r="AT530" s="207" t="s">
        <v>201</v>
      </c>
      <c r="AU530" s="207" t="s">
        <v>86</v>
      </c>
      <c r="AY530" s="13" t="s">
        <v>199</v>
      </c>
      <c r="BE530" s="208">
        <f>IF(N530="základní",J530,0)</f>
        <v>0</v>
      </c>
      <c r="BF530" s="208">
        <f>IF(N530="snížená",J530,0)</f>
        <v>0</v>
      </c>
      <c r="BG530" s="208">
        <f>IF(N530="zákl. přenesená",J530,0)</f>
        <v>0</v>
      </c>
      <c r="BH530" s="208">
        <f>IF(N530="sníž. přenesená",J530,0)</f>
        <v>0</v>
      </c>
      <c r="BI530" s="208">
        <f>IF(N530="nulová",J530,0)</f>
        <v>0</v>
      </c>
      <c r="BJ530" s="13" t="s">
        <v>84</v>
      </c>
      <c r="BK530" s="208">
        <f>ROUND(I530*H530,2)</f>
        <v>0</v>
      </c>
      <c r="BL530" s="13" t="s">
        <v>313</v>
      </c>
      <c r="BM530" s="207" t="s">
        <v>739</v>
      </c>
    </row>
    <row r="531" spans="2:51" s="209" customFormat="1" ht="12">
      <c r="B531" s="210"/>
      <c r="D531" s="211" t="s">
        <v>208</v>
      </c>
      <c r="E531" s="212" t="s">
        <v>1</v>
      </c>
      <c r="F531" s="213" t="s">
        <v>151</v>
      </c>
      <c r="H531" s="214">
        <v>54.26</v>
      </c>
      <c r="L531" s="210"/>
      <c r="M531" s="215"/>
      <c r="N531" s="216"/>
      <c r="O531" s="216"/>
      <c r="P531" s="216"/>
      <c r="Q531" s="216"/>
      <c r="R531" s="216"/>
      <c r="S531" s="216"/>
      <c r="T531" s="217"/>
      <c r="AT531" s="212" t="s">
        <v>208</v>
      </c>
      <c r="AU531" s="212" t="s">
        <v>86</v>
      </c>
      <c r="AV531" s="209" t="s">
        <v>86</v>
      </c>
      <c r="AW531" s="209" t="s">
        <v>32</v>
      </c>
      <c r="AX531" s="209" t="s">
        <v>84</v>
      </c>
      <c r="AY531" s="212" t="s">
        <v>199</v>
      </c>
    </row>
    <row r="532" spans="1:65" s="36" customFormat="1" ht="21.75" customHeight="1">
      <c r="A532" s="30"/>
      <c r="B532" s="31"/>
      <c r="C532" s="241" t="s">
        <v>740</v>
      </c>
      <c r="D532" s="241" t="s">
        <v>297</v>
      </c>
      <c r="E532" s="242" t="s">
        <v>741</v>
      </c>
      <c r="F532" s="243" t="s">
        <v>742</v>
      </c>
      <c r="G532" s="244" t="s">
        <v>743</v>
      </c>
      <c r="H532" s="245">
        <v>6.552</v>
      </c>
      <c r="I532" s="3"/>
      <c r="J532" s="246">
        <f>ROUND(I532*H532,2)</f>
        <v>0</v>
      </c>
      <c r="K532" s="243" t="s">
        <v>205</v>
      </c>
      <c r="L532" s="247"/>
      <c r="M532" s="248" t="s">
        <v>1</v>
      </c>
      <c r="N532" s="249" t="s">
        <v>41</v>
      </c>
      <c r="O532" s="78"/>
      <c r="P532" s="205">
        <f>O532*H532</f>
        <v>0</v>
      </c>
      <c r="Q532" s="205">
        <v>0.001</v>
      </c>
      <c r="R532" s="205">
        <f>Q532*H532</f>
        <v>0.006552</v>
      </c>
      <c r="S532" s="205">
        <v>0</v>
      </c>
      <c r="T532" s="206">
        <f>S532*H532</f>
        <v>0</v>
      </c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R532" s="207" t="s">
        <v>456</v>
      </c>
      <c r="AT532" s="207" t="s">
        <v>297</v>
      </c>
      <c r="AU532" s="207" t="s">
        <v>86</v>
      </c>
      <c r="AY532" s="13" t="s">
        <v>199</v>
      </c>
      <c r="BE532" s="208">
        <f>IF(N532="základní",J532,0)</f>
        <v>0</v>
      </c>
      <c r="BF532" s="208">
        <f>IF(N532="snížená",J532,0)</f>
        <v>0</v>
      </c>
      <c r="BG532" s="208">
        <f>IF(N532="zákl. přenesená",J532,0)</f>
        <v>0</v>
      </c>
      <c r="BH532" s="208">
        <f>IF(N532="sníž. přenesená",J532,0)</f>
        <v>0</v>
      </c>
      <c r="BI532" s="208">
        <f>IF(N532="nulová",J532,0)</f>
        <v>0</v>
      </c>
      <c r="BJ532" s="13" t="s">
        <v>84</v>
      </c>
      <c r="BK532" s="208">
        <f>ROUND(I532*H532,2)</f>
        <v>0</v>
      </c>
      <c r="BL532" s="13" t="s">
        <v>313</v>
      </c>
      <c r="BM532" s="207" t="s">
        <v>744</v>
      </c>
    </row>
    <row r="533" spans="2:51" s="209" customFormat="1" ht="12">
      <c r="B533" s="210"/>
      <c r="D533" s="211" t="s">
        <v>208</v>
      </c>
      <c r="F533" s="213" t="s">
        <v>745</v>
      </c>
      <c r="H533" s="214">
        <v>6.552</v>
      </c>
      <c r="L533" s="210"/>
      <c r="M533" s="215"/>
      <c r="N533" s="216"/>
      <c r="O533" s="216"/>
      <c r="P533" s="216"/>
      <c r="Q533" s="216"/>
      <c r="R533" s="216"/>
      <c r="S533" s="216"/>
      <c r="T533" s="217"/>
      <c r="AT533" s="212" t="s">
        <v>208</v>
      </c>
      <c r="AU533" s="212" t="s">
        <v>86</v>
      </c>
      <c r="AV533" s="209" t="s">
        <v>86</v>
      </c>
      <c r="AW533" s="209" t="s">
        <v>3</v>
      </c>
      <c r="AX533" s="209" t="s">
        <v>84</v>
      </c>
      <c r="AY533" s="212" t="s">
        <v>199</v>
      </c>
    </row>
    <row r="534" spans="1:65" s="36" customFormat="1" ht="33" customHeight="1">
      <c r="A534" s="30"/>
      <c r="B534" s="31"/>
      <c r="C534" s="197" t="s">
        <v>746</v>
      </c>
      <c r="D534" s="197" t="s">
        <v>201</v>
      </c>
      <c r="E534" s="198" t="s">
        <v>747</v>
      </c>
      <c r="F534" s="199" t="s">
        <v>748</v>
      </c>
      <c r="G534" s="200" t="s">
        <v>749</v>
      </c>
      <c r="H534" s="4"/>
      <c r="I534" s="2"/>
      <c r="J534" s="202">
        <f>ROUND(I534*H534,2)</f>
        <v>0</v>
      </c>
      <c r="K534" s="199" t="s">
        <v>205</v>
      </c>
      <c r="L534" s="31"/>
      <c r="M534" s="203" t="s">
        <v>1</v>
      </c>
      <c r="N534" s="204" t="s">
        <v>41</v>
      </c>
      <c r="O534" s="78"/>
      <c r="P534" s="205">
        <f>O534*H534</f>
        <v>0</v>
      </c>
      <c r="Q534" s="205">
        <v>0</v>
      </c>
      <c r="R534" s="205">
        <f>Q534*H534</f>
        <v>0</v>
      </c>
      <c r="S534" s="205">
        <v>0</v>
      </c>
      <c r="T534" s="206">
        <f>S534*H534</f>
        <v>0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207" t="s">
        <v>313</v>
      </c>
      <c r="AT534" s="207" t="s">
        <v>201</v>
      </c>
      <c r="AU534" s="207" t="s">
        <v>86</v>
      </c>
      <c r="AY534" s="13" t="s">
        <v>199</v>
      </c>
      <c r="BE534" s="208">
        <f>IF(N534="základní",J534,0)</f>
        <v>0</v>
      </c>
      <c r="BF534" s="208">
        <f>IF(N534="snížená",J534,0)</f>
        <v>0</v>
      </c>
      <c r="BG534" s="208">
        <f>IF(N534="zákl. přenesená",J534,0)</f>
        <v>0</v>
      </c>
      <c r="BH534" s="208">
        <f>IF(N534="sníž. přenesená",J534,0)</f>
        <v>0</v>
      </c>
      <c r="BI534" s="208">
        <f>IF(N534="nulová",J534,0)</f>
        <v>0</v>
      </c>
      <c r="BJ534" s="13" t="s">
        <v>84</v>
      </c>
      <c r="BK534" s="208">
        <f>ROUND(I534*H534,2)</f>
        <v>0</v>
      </c>
      <c r="BL534" s="13" t="s">
        <v>313</v>
      </c>
      <c r="BM534" s="207" t="s">
        <v>750</v>
      </c>
    </row>
    <row r="535" spans="2:63" s="184" customFormat="1" ht="22.9" customHeight="1">
      <c r="B535" s="185"/>
      <c r="D535" s="186" t="s">
        <v>75</v>
      </c>
      <c r="E535" s="195" t="s">
        <v>751</v>
      </c>
      <c r="F535" s="195" t="s">
        <v>752</v>
      </c>
      <c r="J535" s="196">
        <f>BK535</f>
        <v>0</v>
      </c>
      <c r="L535" s="185"/>
      <c r="M535" s="189"/>
      <c r="N535" s="190"/>
      <c r="O535" s="190"/>
      <c r="P535" s="191">
        <f>SUM(P536:P542)</f>
        <v>0</v>
      </c>
      <c r="Q535" s="190"/>
      <c r="R535" s="191">
        <f>SUM(R536:R542)</f>
        <v>0.000768</v>
      </c>
      <c r="S535" s="190"/>
      <c r="T535" s="192">
        <f>SUM(T536:T542)</f>
        <v>0</v>
      </c>
      <c r="AR535" s="186" t="s">
        <v>86</v>
      </c>
      <c r="AT535" s="193" t="s">
        <v>75</v>
      </c>
      <c r="AU535" s="193" t="s">
        <v>84</v>
      </c>
      <c r="AY535" s="186" t="s">
        <v>199</v>
      </c>
      <c r="BK535" s="194">
        <f>SUM(BK536:BK542)</f>
        <v>0</v>
      </c>
    </row>
    <row r="536" spans="1:65" s="36" customFormat="1" ht="24.2" customHeight="1">
      <c r="A536" s="30"/>
      <c r="B536" s="31"/>
      <c r="C536" s="197" t="s">
        <v>753</v>
      </c>
      <c r="D536" s="197" t="s">
        <v>201</v>
      </c>
      <c r="E536" s="198" t="s">
        <v>754</v>
      </c>
      <c r="F536" s="199" t="s">
        <v>755</v>
      </c>
      <c r="G536" s="200" t="s">
        <v>245</v>
      </c>
      <c r="H536" s="201">
        <v>0.12</v>
      </c>
      <c r="I536" s="2"/>
      <c r="J536" s="202">
        <f>ROUND(I536*H536,2)</f>
        <v>0</v>
      </c>
      <c r="K536" s="199" t="s">
        <v>205</v>
      </c>
      <c r="L536" s="31"/>
      <c r="M536" s="203" t="s">
        <v>1</v>
      </c>
      <c r="N536" s="204" t="s">
        <v>41</v>
      </c>
      <c r="O536" s="78"/>
      <c r="P536" s="205">
        <f>O536*H536</f>
        <v>0</v>
      </c>
      <c r="Q536" s="205">
        <v>0.0001</v>
      </c>
      <c r="R536" s="205">
        <f>Q536*H536</f>
        <v>1.2E-05</v>
      </c>
      <c r="S536" s="205">
        <v>0</v>
      </c>
      <c r="T536" s="206">
        <f>S536*H536</f>
        <v>0</v>
      </c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R536" s="207" t="s">
        <v>313</v>
      </c>
      <c r="AT536" s="207" t="s">
        <v>201</v>
      </c>
      <c r="AU536" s="207" t="s">
        <v>86</v>
      </c>
      <c r="AY536" s="13" t="s">
        <v>199</v>
      </c>
      <c r="BE536" s="208">
        <f>IF(N536="základní",J536,0)</f>
        <v>0</v>
      </c>
      <c r="BF536" s="208">
        <f>IF(N536="snížená",J536,0)</f>
        <v>0</v>
      </c>
      <c r="BG536" s="208">
        <f>IF(N536="zákl. přenesená",J536,0)</f>
        <v>0</v>
      </c>
      <c r="BH536" s="208">
        <f>IF(N536="sníž. přenesená",J536,0)</f>
        <v>0</v>
      </c>
      <c r="BI536" s="208">
        <f>IF(N536="nulová",J536,0)</f>
        <v>0</v>
      </c>
      <c r="BJ536" s="13" t="s">
        <v>84</v>
      </c>
      <c r="BK536" s="208">
        <f>ROUND(I536*H536,2)</f>
        <v>0</v>
      </c>
      <c r="BL536" s="13" t="s">
        <v>313</v>
      </c>
      <c r="BM536" s="207" t="s">
        <v>756</v>
      </c>
    </row>
    <row r="537" spans="2:51" s="226" customFormat="1" ht="12">
      <c r="B537" s="227"/>
      <c r="D537" s="211" t="s">
        <v>208</v>
      </c>
      <c r="E537" s="228" t="s">
        <v>1</v>
      </c>
      <c r="F537" s="229" t="s">
        <v>757</v>
      </c>
      <c r="H537" s="228" t="s">
        <v>1</v>
      </c>
      <c r="L537" s="227"/>
      <c r="M537" s="230"/>
      <c r="N537" s="231"/>
      <c r="O537" s="231"/>
      <c r="P537" s="231"/>
      <c r="Q537" s="231"/>
      <c r="R537" s="231"/>
      <c r="S537" s="231"/>
      <c r="T537" s="232"/>
      <c r="AT537" s="228" t="s">
        <v>208</v>
      </c>
      <c r="AU537" s="228" t="s">
        <v>86</v>
      </c>
      <c r="AV537" s="226" t="s">
        <v>84</v>
      </c>
      <c r="AW537" s="226" t="s">
        <v>32</v>
      </c>
      <c r="AX537" s="226" t="s">
        <v>76</v>
      </c>
      <c r="AY537" s="228" t="s">
        <v>199</v>
      </c>
    </row>
    <row r="538" spans="2:51" s="226" customFormat="1" ht="12">
      <c r="B538" s="227"/>
      <c r="D538" s="211" t="s">
        <v>208</v>
      </c>
      <c r="E538" s="228" t="s">
        <v>1</v>
      </c>
      <c r="F538" s="229" t="s">
        <v>758</v>
      </c>
      <c r="H538" s="228" t="s">
        <v>1</v>
      </c>
      <c r="L538" s="227"/>
      <c r="M538" s="230"/>
      <c r="N538" s="231"/>
      <c r="O538" s="231"/>
      <c r="P538" s="231"/>
      <c r="Q538" s="231"/>
      <c r="R538" s="231"/>
      <c r="S538" s="231"/>
      <c r="T538" s="232"/>
      <c r="AT538" s="228" t="s">
        <v>208</v>
      </c>
      <c r="AU538" s="228" t="s">
        <v>86</v>
      </c>
      <c r="AV538" s="226" t="s">
        <v>84</v>
      </c>
      <c r="AW538" s="226" t="s">
        <v>32</v>
      </c>
      <c r="AX538" s="226" t="s">
        <v>76</v>
      </c>
      <c r="AY538" s="228" t="s">
        <v>199</v>
      </c>
    </row>
    <row r="539" spans="2:51" s="209" customFormat="1" ht="12">
      <c r="B539" s="210"/>
      <c r="D539" s="211" t="s">
        <v>208</v>
      </c>
      <c r="E539" s="212" t="s">
        <v>1</v>
      </c>
      <c r="F539" s="213" t="s">
        <v>759</v>
      </c>
      <c r="H539" s="214">
        <v>0.12</v>
      </c>
      <c r="L539" s="210"/>
      <c r="M539" s="215"/>
      <c r="N539" s="216"/>
      <c r="O539" s="216"/>
      <c r="P539" s="216"/>
      <c r="Q539" s="216"/>
      <c r="R539" s="216"/>
      <c r="S539" s="216"/>
      <c r="T539" s="217"/>
      <c r="AT539" s="212" t="s">
        <v>208</v>
      </c>
      <c r="AU539" s="212" t="s">
        <v>86</v>
      </c>
      <c r="AV539" s="209" t="s">
        <v>86</v>
      </c>
      <c r="AW539" s="209" t="s">
        <v>32</v>
      </c>
      <c r="AX539" s="209" t="s">
        <v>84</v>
      </c>
      <c r="AY539" s="212" t="s">
        <v>199</v>
      </c>
    </row>
    <row r="540" spans="1:65" s="36" customFormat="1" ht="24.2" customHeight="1">
      <c r="A540" s="30"/>
      <c r="B540" s="31"/>
      <c r="C540" s="241" t="s">
        <v>760</v>
      </c>
      <c r="D540" s="241" t="s">
        <v>297</v>
      </c>
      <c r="E540" s="242" t="s">
        <v>761</v>
      </c>
      <c r="F540" s="243" t="s">
        <v>762</v>
      </c>
      <c r="G540" s="244" t="s">
        <v>245</v>
      </c>
      <c r="H540" s="245">
        <v>0.126</v>
      </c>
      <c r="I540" s="3"/>
      <c r="J540" s="246">
        <f>ROUND(I540*H540,2)</f>
        <v>0</v>
      </c>
      <c r="K540" s="243" t="s">
        <v>205</v>
      </c>
      <c r="L540" s="247"/>
      <c r="M540" s="248" t="s">
        <v>1</v>
      </c>
      <c r="N540" s="249" t="s">
        <v>41</v>
      </c>
      <c r="O540" s="78"/>
      <c r="P540" s="205">
        <f>O540*H540</f>
        <v>0</v>
      </c>
      <c r="Q540" s="205">
        <v>0.006</v>
      </c>
      <c r="R540" s="205">
        <f>Q540*H540</f>
        <v>0.000756</v>
      </c>
      <c r="S540" s="205">
        <v>0</v>
      </c>
      <c r="T540" s="206">
        <f>S540*H540</f>
        <v>0</v>
      </c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R540" s="207" t="s">
        <v>456</v>
      </c>
      <c r="AT540" s="207" t="s">
        <v>297</v>
      </c>
      <c r="AU540" s="207" t="s">
        <v>86</v>
      </c>
      <c r="AY540" s="13" t="s">
        <v>199</v>
      </c>
      <c r="BE540" s="208">
        <f>IF(N540="základní",J540,0)</f>
        <v>0</v>
      </c>
      <c r="BF540" s="208">
        <f>IF(N540="snížená",J540,0)</f>
        <v>0</v>
      </c>
      <c r="BG540" s="208">
        <f>IF(N540="zákl. přenesená",J540,0)</f>
        <v>0</v>
      </c>
      <c r="BH540" s="208">
        <f>IF(N540="sníž. přenesená",J540,0)</f>
        <v>0</v>
      </c>
      <c r="BI540" s="208">
        <f>IF(N540="nulová",J540,0)</f>
        <v>0</v>
      </c>
      <c r="BJ540" s="13" t="s">
        <v>84</v>
      </c>
      <c r="BK540" s="208">
        <f>ROUND(I540*H540,2)</f>
        <v>0</v>
      </c>
      <c r="BL540" s="13" t="s">
        <v>313</v>
      </c>
      <c r="BM540" s="207" t="s">
        <v>763</v>
      </c>
    </row>
    <row r="541" spans="2:51" s="209" customFormat="1" ht="12">
      <c r="B541" s="210"/>
      <c r="D541" s="211" t="s">
        <v>208</v>
      </c>
      <c r="F541" s="213" t="s">
        <v>764</v>
      </c>
      <c r="H541" s="214">
        <v>0.126</v>
      </c>
      <c r="L541" s="210"/>
      <c r="M541" s="215"/>
      <c r="N541" s="216"/>
      <c r="O541" s="216"/>
      <c r="P541" s="216"/>
      <c r="Q541" s="216"/>
      <c r="R541" s="216"/>
      <c r="S541" s="216"/>
      <c r="T541" s="217"/>
      <c r="AT541" s="212" t="s">
        <v>208</v>
      </c>
      <c r="AU541" s="212" t="s">
        <v>86</v>
      </c>
      <c r="AV541" s="209" t="s">
        <v>86</v>
      </c>
      <c r="AW541" s="209" t="s">
        <v>3</v>
      </c>
      <c r="AX541" s="209" t="s">
        <v>84</v>
      </c>
      <c r="AY541" s="212" t="s">
        <v>199</v>
      </c>
    </row>
    <row r="542" spans="1:65" s="36" customFormat="1" ht="24.2" customHeight="1">
      <c r="A542" s="30"/>
      <c r="B542" s="31"/>
      <c r="C542" s="197" t="s">
        <v>765</v>
      </c>
      <c r="D542" s="197" t="s">
        <v>201</v>
      </c>
      <c r="E542" s="198" t="s">
        <v>766</v>
      </c>
      <c r="F542" s="199" t="s">
        <v>767</v>
      </c>
      <c r="G542" s="200" t="s">
        <v>749</v>
      </c>
      <c r="H542" s="4"/>
      <c r="I542" s="2"/>
      <c r="J542" s="202">
        <f>ROUND(I542*H542,2)</f>
        <v>0</v>
      </c>
      <c r="K542" s="199" t="s">
        <v>205</v>
      </c>
      <c r="L542" s="31"/>
      <c r="M542" s="203" t="s">
        <v>1</v>
      </c>
      <c r="N542" s="204" t="s">
        <v>41</v>
      </c>
      <c r="O542" s="78"/>
      <c r="P542" s="205">
        <f>O542*H542</f>
        <v>0</v>
      </c>
      <c r="Q542" s="205">
        <v>0</v>
      </c>
      <c r="R542" s="205">
        <f>Q542*H542</f>
        <v>0</v>
      </c>
      <c r="S542" s="205">
        <v>0</v>
      </c>
      <c r="T542" s="206">
        <f>S542*H542</f>
        <v>0</v>
      </c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R542" s="207" t="s">
        <v>313</v>
      </c>
      <c r="AT542" s="207" t="s">
        <v>201</v>
      </c>
      <c r="AU542" s="207" t="s">
        <v>86</v>
      </c>
      <c r="AY542" s="13" t="s">
        <v>199</v>
      </c>
      <c r="BE542" s="208">
        <f>IF(N542="základní",J542,0)</f>
        <v>0</v>
      </c>
      <c r="BF542" s="208">
        <f>IF(N542="snížená",J542,0)</f>
        <v>0</v>
      </c>
      <c r="BG542" s="208">
        <f>IF(N542="zákl. přenesená",J542,0)</f>
        <v>0</v>
      </c>
      <c r="BH542" s="208">
        <f>IF(N542="sníž. přenesená",J542,0)</f>
        <v>0</v>
      </c>
      <c r="BI542" s="208">
        <f>IF(N542="nulová",J542,0)</f>
        <v>0</v>
      </c>
      <c r="BJ542" s="13" t="s">
        <v>84</v>
      </c>
      <c r="BK542" s="208">
        <f>ROUND(I542*H542,2)</f>
        <v>0</v>
      </c>
      <c r="BL542" s="13" t="s">
        <v>313</v>
      </c>
      <c r="BM542" s="207" t="s">
        <v>768</v>
      </c>
    </row>
    <row r="543" spans="2:63" s="184" customFormat="1" ht="22.9" customHeight="1">
      <c r="B543" s="185"/>
      <c r="D543" s="186" t="s">
        <v>75</v>
      </c>
      <c r="E543" s="195" t="s">
        <v>769</v>
      </c>
      <c r="F543" s="195" t="s">
        <v>770</v>
      </c>
      <c r="J543" s="196">
        <f>BK543</f>
        <v>0</v>
      </c>
      <c r="L543" s="185"/>
      <c r="M543" s="189"/>
      <c r="N543" s="190"/>
      <c r="O543" s="190"/>
      <c r="P543" s="191">
        <f>SUM(P544:P551)</f>
        <v>0</v>
      </c>
      <c r="Q543" s="190"/>
      <c r="R543" s="191">
        <f>SUM(R544:R551)</f>
        <v>0.038</v>
      </c>
      <c r="S543" s="190"/>
      <c r="T543" s="192">
        <f>SUM(T544:T551)</f>
        <v>0</v>
      </c>
      <c r="AR543" s="186" t="s">
        <v>86</v>
      </c>
      <c r="AT543" s="193" t="s">
        <v>75</v>
      </c>
      <c r="AU543" s="193" t="s">
        <v>84</v>
      </c>
      <c r="AY543" s="186" t="s">
        <v>199</v>
      </c>
      <c r="BK543" s="194">
        <f>SUM(BK544:BK551)</f>
        <v>0</v>
      </c>
    </row>
    <row r="544" spans="1:65" s="36" customFormat="1" ht="37.9" customHeight="1">
      <c r="A544" s="30"/>
      <c r="B544" s="31"/>
      <c r="C544" s="197" t="s">
        <v>771</v>
      </c>
      <c r="D544" s="197" t="s">
        <v>201</v>
      </c>
      <c r="E544" s="198" t="s">
        <v>772</v>
      </c>
      <c r="F544" s="199" t="s">
        <v>773</v>
      </c>
      <c r="G544" s="200" t="s">
        <v>774</v>
      </c>
      <c r="H544" s="201">
        <v>3</v>
      </c>
      <c r="I544" s="2"/>
      <c r="J544" s="202">
        <f aca="true" t="shared" si="0" ref="J544:J551">ROUND(I544*H544,2)</f>
        <v>0</v>
      </c>
      <c r="K544" s="199" t="s">
        <v>205</v>
      </c>
      <c r="L544" s="31"/>
      <c r="M544" s="203" t="s">
        <v>1</v>
      </c>
      <c r="N544" s="204" t="s">
        <v>41</v>
      </c>
      <c r="O544" s="78"/>
      <c r="P544" s="205">
        <f aca="true" t="shared" si="1" ref="P544:P551">O544*H544</f>
        <v>0</v>
      </c>
      <c r="Q544" s="205">
        <v>0.0011</v>
      </c>
      <c r="R544" s="205">
        <f aca="true" t="shared" si="2" ref="R544:R551">Q544*H544</f>
        <v>0.0033</v>
      </c>
      <c r="S544" s="205">
        <v>0</v>
      </c>
      <c r="T544" s="206">
        <f aca="true" t="shared" si="3" ref="T544:T551">S544*H544</f>
        <v>0</v>
      </c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R544" s="207" t="s">
        <v>313</v>
      </c>
      <c r="AT544" s="207" t="s">
        <v>201</v>
      </c>
      <c r="AU544" s="207" t="s">
        <v>86</v>
      </c>
      <c r="AY544" s="13" t="s">
        <v>199</v>
      </c>
      <c r="BE544" s="208">
        <f aca="true" t="shared" si="4" ref="BE544:BE551">IF(N544="základní",J544,0)</f>
        <v>0</v>
      </c>
      <c r="BF544" s="208">
        <f aca="true" t="shared" si="5" ref="BF544:BF551">IF(N544="snížená",J544,0)</f>
        <v>0</v>
      </c>
      <c r="BG544" s="208">
        <f aca="true" t="shared" si="6" ref="BG544:BG551">IF(N544="zákl. přenesená",J544,0)</f>
        <v>0</v>
      </c>
      <c r="BH544" s="208">
        <f aca="true" t="shared" si="7" ref="BH544:BH551">IF(N544="sníž. přenesená",J544,0)</f>
        <v>0</v>
      </c>
      <c r="BI544" s="208">
        <f aca="true" t="shared" si="8" ref="BI544:BI551">IF(N544="nulová",J544,0)</f>
        <v>0</v>
      </c>
      <c r="BJ544" s="13" t="s">
        <v>84</v>
      </c>
      <c r="BK544" s="208">
        <f aca="true" t="shared" si="9" ref="BK544:BK551">ROUND(I544*H544,2)</f>
        <v>0</v>
      </c>
      <c r="BL544" s="13" t="s">
        <v>313</v>
      </c>
      <c r="BM544" s="207" t="s">
        <v>775</v>
      </c>
    </row>
    <row r="545" spans="1:65" s="36" customFormat="1" ht="37.9" customHeight="1">
      <c r="A545" s="30"/>
      <c r="B545" s="31"/>
      <c r="C545" s="197" t="s">
        <v>776</v>
      </c>
      <c r="D545" s="197" t="s">
        <v>201</v>
      </c>
      <c r="E545" s="198" t="s">
        <v>777</v>
      </c>
      <c r="F545" s="199" t="s">
        <v>778</v>
      </c>
      <c r="G545" s="200" t="s">
        <v>774</v>
      </c>
      <c r="H545" s="201">
        <v>3</v>
      </c>
      <c r="I545" s="2"/>
      <c r="J545" s="202">
        <f t="shared" si="0"/>
        <v>0</v>
      </c>
      <c r="K545" s="199" t="s">
        <v>1</v>
      </c>
      <c r="L545" s="31"/>
      <c r="M545" s="203" t="s">
        <v>1</v>
      </c>
      <c r="N545" s="204" t="s">
        <v>41</v>
      </c>
      <c r="O545" s="78"/>
      <c r="P545" s="205">
        <f t="shared" si="1"/>
        <v>0</v>
      </c>
      <c r="Q545" s="205">
        <v>0.003</v>
      </c>
      <c r="R545" s="205">
        <f t="shared" si="2"/>
        <v>0.009000000000000001</v>
      </c>
      <c r="S545" s="205">
        <v>0</v>
      </c>
      <c r="T545" s="206">
        <f t="shared" si="3"/>
        <v>0</v>
      </c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R545" s="207" t="s">
        <v>313</v>
      </c>
      <c r="AT545" s="207" t="s">
        <v>201</v>
      </c>
      <c r="AU545" s="207" t="s">
        <v>86</v>
      </c>
      <c r="AY545" s="13" t="s">
        <v>199</v>
      </c>
      <c r="BE545" s="208">
        <f t="shared" si="4"/>
        <v>0</v>
      </c>
      <c r="BF545" s="208">
        <f t="shared" si="5"/>
        <v>0</v>
      </c>
      <c r="BG545" s="208">
        <f t="shared" si="6"/>
        <v>0</v>
      </c>
      <c r="BH545" s="208">
        <f t="shared" si="7"/>
        <v>0</v>
      </c>
      <c r="BI545" s="208">
        <f t="shared" si="8"/>
        <v>0</v>
      </c>
      <c r="BJ545" s="13" t="s">
        <v>84</v>
      </c>
      <c r="BK545" s="208">
        <f t="shared" si="9"/>
        <v>0</v>
      </c>
      <c r="BL545" s="13" t="s">
        <v>313</v>
      </c>
      <c r="BM545" s="207" t="s">
        <v>779</v>
      </c>
    </row>
    <row r="546" spans="1:65" s="36" customFormat="1" ht="37.9" customHeight="1">
      <c r="A546" s="30"/>
      <c r="B546" s="31"/>
      <c r="C546" s="197" t="s">
        <v>780</v>
      </c>
      <c r="D546" s="197" t="s">
        <v>201</v>
      </c>
      <c r="E546" s="198" t="s">
        <v>781</v>
      </c>
      <c r="F546" s="199" t="s">
        <v>782</v>
      </c>
      <c r="G546" s="200" t="s">
        <v>774</v>
      </c>
      <c r="H546" s="201">
        <v>4</v>
      </c>
      <c r="I546" s="2"/>
      <c r="J546" s="202">
        <f t="shared" si="0"/>
        <v>0</v>
      </c>
      <c r="K546" s="199" t="s">
        <v>1</v>
      </c>
      <c r="L546" s="31"/>
      <c r="M546" s="203" t="s">
        <v>1</v>
      </c>
      <c r="N546" s="204" t="s">
        <v>41</v>
      </c>
      <c r="O546" s="78"/>
      <c r="P546" s="205">
        <f t="shared" si="1"/>
        <v>0</v>
      </c>
      <c r="Q546" s="205">
        <v>0.0013</v>
      </c>
      <c r="R546" s="205">
        <f t="shared" si="2"/>
        <v>0.0052</v>
      </c>
      <c r="S546" s="205">
        <v>0</v>
      </c>
      <c r="T546" s="206">
        <f t="shared" si="3"/>
        <v>0</v>
      </c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R546" s="207" t="s">
        <v>313</v>
      </c>
      <c r="AT546" s="207" t="s">
        <v>201</v>
      </c>
      <c r="AU546" s="207" t="s">
        <v>86</v>
      </c>
      <c r="AY546" s="13" t="s">
        <v>199</v>
      </c>
      <c r="BE546" s="208">
        <f t="shared" si="4"/>
        <v>0</v>
      </c>
      <c r="BF546" s="208">
        <f t="shared" si="5"/>
        <v>0</v>
      </c>
      <c r="BG546" s="208">
        <f t="shared" si="6"/>
        <v>0</v>
      </c>
      <c r="BH546" s="208">
        <f t="shared" si="7"/>
        <v>0</v>
      </c>
      <c r="BI546" s="208">
        <f t="shared" si="8"/>
        <v>0</v>
      </c>
      <c r="BJ546" s="13" t="s">
        <v>84</v>
      </c>
      <c r="BK546" s="208">
        <f t="shared" si="9"/>
        <v>0</v>
      </c>
      <c r="BL546" s="13" t="s">
        <v>313</v>
      </c>
      <c r="BM546" s="207" t="s">
        <v>783</v>
      </c>
    </row>
    <row r="547" spans="1:65" s="36" customFormat="1" ht="37.9" customHeight="1">
      <c r="A547" s="30"/>
      <c r="B547" s="31"/>
      <c r="C547" s="197" t="s">
        <v>784</v>
      </c>
      <c r="D547" s="197" t="s">
        <v>201</v>
      </c>
      <c r="E547" s="198" t="s">
        <v>785</v>
      </c>
      <c r="F547" s="199" t="s">
        <v>786</v>
      </c>
      <c r="G547" s="200" t="s">
        <v>774</v>
      </c>
      <c r="H547" s="201">
        <v>1</v>
      </c>
      <c r="I547" s="2"/>
      <c r="J547" s="202">
        <f t="shared" si="0"/>
        <v>0</v>
      </c>
      <c r="K547" s="199" t="s">
        <v>1</v>
      </c>
      <c r="L547" s="31"/>
      <c r="M547" s="203" t="s">
        <v>1</v>
      </c>
      <c r="N547" s="204" t="s">
        <v>41</v>
      </c>
      <c r="O547" s="78"/>
      <c r="P547" s="205">
        <f t="shared" si="1"/>
        <v>0</v>
      </c>
      <c r="Q547" s="205">
        <v>0.0013</v>
      </c>
      <c r="R547" s="205">
        <f t="shared" si="2"/>
        <v>0.0013</v>
      </c>
      <c r="S547" s="205">
        <v>0</v>
      </c>
      <c r="T547" s="206">
        <f t="shared" si="3"/>
        <v>0</v>
      </c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R547" s="207" t="s">
        <v>313</v>
      </c>
      <c r="AT547" s="207" t="s">
        <v>201</v>
      </c>
      <c r="AU547" s="207" t="s">
        <v>86</v>
      </c>
      <c r="AY547" s="13" t="s">
        <v>199</v>
      </c>
      <c r="BE547" s="208">
        <f t="shared" si="4"/>
        <v>0</v>
      </c>
      <c r="BF547" s="208">
        <f t="shared" si="5"/>
        <v>0</v>
      </c>
      <c r="BG547" s="208">
        <f t="shared" si="6"/>
        <v>0</v>
      </c>
      <c r="BH547" s="208">
        <f t="shared" si="7"/>
        <v>0</v>
      </c>
      <c r="BI547" s="208">
        <f t="shared" si="8"/>
        <v>0</v>
      </c>
      <c r="BJ547" s="13" t="s">
        <v>84</v>
      </c>
      <c r="BK547" s="208">
        <f t="shared" si="9"/>
        <v>0</v>
      </c>
      <c r="BL547" s="13" t="s">
        <v>313</v>
      </c>
      <c r="BM547" s="207" t="s">
        <v>787</v>
      </c>
    </row>
    <row r="548" spans="1:65" s="36" customFormat="1" ht="37.9" customHeight="1">
      <c r="A548" s="30"/>
      <c r="B548" s="31"/>
      <c r="C548" s="197" t="s">
        <v>788</v>
      </c>
      <c r="D548" s="197" t="s">
        <v>201</v>
      </c>
      <c r="E548" s="198" t="s">
        <v>789</v>
      </c>
      <c r="F548" s="199" t="s">
        <v>790</v>
      </c>
      <c r="G548" s="200" t="s">
        <v>774</v>
      </c>
      <c r="H548" s="201">
        <v>3</v>
      </c>
      <c r="I548" s="2"/>
      <c r="J548" s="202">
        <f t="shared" si="0"/>
        <v>0</v>
      </c>
      <c r="K548" s="199" t="s">
        <v>1</v>
      </c>
      <c r="L548" s="31"/>
      <c r="M548" s="203" t="s">
        <v>1</v>
      </c>
      <c r="N548" s="204" t="s">
        <v>41</v>
      </c>
      <c r="O548" s="78"/>
      <c r="P548" s="205">
        <f t="shared" si="1"/>
        <v>0</v>
      </c>
      <c r="Q548" s="205">
        <v>0.0013</v>
      </c>
      <c r="R548" s="205">
        <f t="shared" si="2"/>
        <v>0.0039</v>
      </c>
      <c r="S548" s="205">
        <v>0</v>
      </c>
      <c r="T548" s="206">
        <f t="shared" si="3"/>
        <v>0</v>
      </c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R548" s="207" t="s">
        <v>313</v>
      </c>
      <c r="AT548" s="207" t="s">
        <v>201</v>
      </c>
      <c r="AU548" s="207" t="s">
        <v>86</v>
      </c>
      <c r="AY548" s="13" t="s">
        <v>199</v>
      </c>
      <c r="BE548" s="208">
        <f t="shared" si="4"/>
        <v>0</v>
      </c>
      <c r="BF548" s="208">
        <f t="shared" si="5"/>
        <v>0</v>
      </c>
      <c r="BG548" s="208">
        <f t="shared" si="6"/>
        <v>0</v>
      </c>
      <c r="BH548" s="208">
        <f t="shared" si="7"/>
        <v>0</v>
      </c>
      <c r="BI548" s="208">
        <f t="shared" si="8"/>
        <v>0</v>
      </c>
      <c r="BJ548" s="13" t="s">
        <v>84</v>
      </c>
      <c r="BK548" s="208">
        <f t="shared" si="9"/>
        <v>0</v>
      </c>
      <c r="BL548" s="13" t="s">
        <v>313</v>
      </c>
      <c r="BM548" s="207" t="s">
        <v>791</v>
      </c>
    </row>
    <row r="549" spans="1:65" s="36" customFormat="1" ht="37.9" customHeight="1">
      <c r="A549" s="30"/>
      <c r="B549" s="31"/>
      <c r="C549" s="197" t="s">
        <v>792</v>
      </c>
      <c r="D549" s="197" t="s">
        <v>201</v>
      </c>
      <c r="E549" s="198" t="s">
        <v>793</v>
      </c>
      <c r="F549" s="199" t="s">
        <v>794</v>
      </c>
      <c r="G549" s="200" t="s">
        <v>774</v>
      </c>
      <c r="H549" s="201">
        <v>6</v>
      </c>
      <c r="I549" s="2"/>
      <c r="J549" s="202">
        <f t="shared" si="0"/>
        <v>0</v>
      </c>
      <c r="K549" s="199" t="s">
        <v>1</v>
      </c>
      <c r="L549" s="31"/>
      <c r="M549" s="203" t="s">
        <v>1</v>
      </c>
      <c r="N549" s="204" t="s">
        <v>41</v>
      </c>
      <c r="O549" s="78"/>
      <c r="P549" s="205">
        <f t="shared" si="1"/>
        <v>0</v>
      </c>
      <c r="Q549" s="205">
        <v>0.00085</v>
      </c>
      <c r="R549" s="205">
        <f t="shared" si="2"/>
        <v>0.0050999999999999995</v>
      </c>
      <c r="S549" s="205">
        <v>0</v>
      </c>
      <c r="T549" s="206">
        <f t="shared" si="3"/>
        <v>0</v>
      </c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R549" s="207" t="s">
        <v>313</v>
      </c>
      <c r="AT549" s="207" t="s">
        <v>201</v>
      </c>
      <c r="AU549" s="207" t="s">
        <v>86</v>
      </c>
      <c r="AY549" s="13" t="s">
        <v>199</v>
      </c>
      <c r="BE549" s="208">
        <f t="shared" si="4"/>
        <v>0</v>
      </c>
      <c r="BF549" s="208">
        <f t="shared" si="5"/>
        <v>0</v>
      </c>
      <c r="BG549" s="208">
        <f t="shared" si="6"/>
        <v>0</v>
      </c>
      <c r="BH549" s="208">
        <f t="shared" si="7"/>
        <v>0</v>
      </c>
      <c r="BI549" s="208">
        <f t="shared" si="8"/>
        <v>0</v>
      </c>
      <c r="BJ549" s="13" t="s">
        <v>84</v>
      </c>
      <c r="BK549" s="208">
        <f t="shared" si="9"/>
        <v>0</v>
      </c>
      <c r="BL549" s="13" t="s">
        <v>313</v>
      </c>
      <c r="BM549" s="207" t="s">
        <v>795</v>
      </c>
    </row>
    <row r="550" spans="1:65" s="36" customFormat="1" ht="37.9" customHeight="1">
      <c r="A550" s="30"/>
      <c r="B550" s="31"/>
      <c r="C550" s="197" t="s">
        <v>796</v>
      </c>
      <c r="D550" s="197" t="s">
        <v>201</v>
      </c>
      <c r="E550" s="198" t="s">
        <v>797</v>
      </c>
      <c r="F550" s="199" t="s">
        <v>798</v>
      </c>
      <c r="G550" s="200" t="s">
        <v>774</v>
      </c>
      <c r="H550" s="201">
        <v>12</v>
      </c>
      <c r="I550" s="2"/>
      <c r="J550" s="202">
        <f t="shared" si="0"/>
        <v>0</v>
      </c>
      <c r="K550" s="199" t="s">
        <v>1</v>
      </c>
      <c r="L550" s="31"/>
      <c r="M550" s="203" t="s">
        <v>1</v>
      </c>
      <c r="N550" s="204" t="s">
        <v>41</v>
      </c>
      <c r="O550" s="78"/>
      <c r="P550" s="205">
        <f t="shared" si="1"/>
        <v>0</v>
      </c>
      <c r="Q550" s="205">
        <v>0.00085</v>
      </c>
      <c r="R550" s="205">
        <f t="shared" si="2"/>
        <v>0.010199999999999999</v>
      </c>
      <c r="S550" s="205">
        <v>0</v>
      </c>
      <c r="T550" s="206">
        <f t="shared" si="3"/>
        <v>0</v>
      </c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R550" s="207" t="s">
        <v>313</v>
      </c>
      <c r="AT550" s="207" t="s">
        <v>201</v>
      </c>
      <c r="AU550" s="207" t="s">
        <v>86</v>
      </c>
      <c r="AY550" s="13" t="s">
        <v>199</v>
      </c>
      <c r="BE550" s="208">
        <f t="shared" si="4"/>
        <v>0</v>
      </c>
      <c r="BF550" s="208">
        <f t="shared" si="5"/>
        <v>0</v>
      </c>
      <c r="BG550" s="208">
        <f t="shared" si="6"/>
        <v>0</v>
      </c>
      <c r="BH550" s="208">
        <f t="shared" si="7"/>
        <v>0</v>
      </c>
      <c r="BI550" s="208">
        <f t="shared" si="8"/>
        <v>0</v>
      </c>
      <c r="BJ550" s="13" t="s">
        <v>84</v>
      </c>
      <c r="BK550" s="208">
        <f t="shared" si="9"/>
        <v>0</v>
      </c>
      <c r="BL550" s="13" t="s">
        <v>313</v>
      </c>
      <c r="BM550" s="207" t="s">
        <v>799</v>
      </c>
    </row>
    <row r="551" spans="1:65" s="36" customFormat="1" ht="24.2" customHeight="1">
      <c r="A551" s="30"/>
      <c r="B551" s="31"/>
      <c r="C551" s="197" t="s">
        <v>800</v>
      </c>
      <c r="D551" s="197" t="s">
        <v>201</v>
      </c>
      <c r="E551" s="198" t="s">
        <v>801</v>
      </c>
      <c r="F551" s="199" t="s">
        <v>802</v>
      </c>
      <c r="G551" s="200" t="s">
        <v>749</v>
      </c>
      <c r="H551" s="4"/>
      <c r="I551" s="2"/>
      <c r="J551" s="202">
        <f t="shared" si="0"/>
        <v>0</v>
      </c>
      <c r="K551" s="199" t="s">
        <v>205</v>
      </c>
      <c r="L551" s="31"/>
      <c r="M551" s="203" t="s">
        <v>1</v>
      </c>
      <c r="N551" s="204" t="s">
        <v>41</v>
      </c>
      <c r="O551" s="78"/>
      <c r="P551" s="205">
        <f t="shared" si="1"/>
        <v>0</v>
      </c>
      <c r="Q551" s="205">
        <v>0</v>
      </c>
      <c r="R551" s="205">
        <f t="shared" si="2"/>
        <v>0</v>
      </c>
      <c r="S551" s="205">
        <v>0</v>
      </c>
      <c r="T551" s="206">
        <f t="shared" si="3"/>
        <v>0</v>
      </c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R551" s="207" t="s">
        <v>313</v>
      </c>
      <c r="AT551" s="207" t="s">
        <v>201</v>
      </c>
      <c r="AU551" s="207" t="s">
        <v>86</v>
      </c>
      <c r="AY551" s="13" t="s">
        <v>199</v>
      </c>
      <c r="BE551" s="208">
        <f t="shared" si="4"/>
        <v>0</v>
      </c>
      <c r="BF551" s="208">
        <f t="shared" si="5"/>
        <v>0</v>
      </c>
      <c r="BG551" s="208">
        <f t="shared" si="6"/>
        <v>0</v>
      </c>
      <c r="BH551" s="208">
        <f t="shared" si="7"/>
        <v>0</v>
      </c>
      <c r="BI551" s="208">
        <f t="shared" si="8"/>
        <v>0</v>
      </c>
      <c r="BJ551" s="13" t="s">
        <v>84</v>
      </c>
      <c r="BK551" s="208">
        <f t="shared" si="9"/>
        <v>0</v>
      </c>
      <c r="BL551" s="13" t="s">
        <v>313</v>
      </c>
      <c r="BM551" s="207" t="s">
        <v>803</v>
      </c>
    </row>
    <row r="552" spans="2:63" s="184" customFormat="1" ht="22.9" customHeight="1">
      <c r="B552" s="185"/>
      <c r="D552" s="186" t="s">
        <v>75</v>
      </c>
      <c r="E552" s="195" t="s">
        <v>804</v>
      </c>
      <c r="F552" s="195" t="s">
        <v>805</v>
      </c>
      <c r="J552" s="196">
        <f>BK552</f>
        <v>0</v>
      </c>
      <c r="L552" s="185"/>
      <c r="M552" s="189"/>
      <c r="N552" s="190"/>
      <c r="O552" s="190"/>
      <c r="P552" s="191">
        <f>SUM(P553:P719)</f>
        <v>0</v>
      </c>
      <c r="Q552" s="190"/>
      <c r="R552" s="191">
        <f>SUM(R553:R719)</f>
        <v>22.97955168</v>
      </c>
      <c r="S552" s="190"/>
      <c r="T552" s="192">
        <f>SUM(T553:T719)</f>
        <v>5.132547519999999</v>
      </c>
      <c r="AR552" s="186" t="s">
        <v>86</v>
      </c>
      <c r="AT552" s="193" t="s">
        <v>75</v>
      </c>
      <c r="AU552" s="193" t="s">
        <v>84</v>
      </c>
      <c r="AY552" s="186" t="s">
        <v>199</v>
      </c>
      <c r="BK552" s="194">
        <f>SUM(BK553:BK719)</f>
        <v>0</v>
      </c>
    </row>
    <row r="553" spans="1:65" s="36" customFormat="1" ht="24.2" customHeight="1">
      <c r="A553" s="30"/>
      <c r="B553" s="31"/>
      <c r="C553" s="197" t="s">
        <v>806</v>
      </c>
      <c r="D553" s="197" t="s">
        <v>201</v>
      </c>
      <c r="E553" s="198" t="s">
        <v>807</v>
      </c>
      <c r="F553" s="199" t="s">
        <v>808</v>
      </c>
      <c r="G553" s="200" t="s">
        <v>204</v>
      </c>
      <c r="H553" s="201">
        <v>15</v>
      </c>
      <c r="I553" s="2"/>
      <c r="J553" s="202">
        <f>ROUND(I553*H553,2)</f>
        <v>0</v>
      </c>
      <c r="K553" s="199" t="s">
        <v>205</v>
      </c>
      <c r="L553" s="31"/>
      <c r="M553" s="203" t="s">
        <v>1</v>
      </c>
      <c r="N553" s="204" t="s">
        <v>41</v>
      </c>
      <c r="O553" s="78"/>
      <c r="P553" s="205">
        <f>O553*H553</f>
        <v>0</v>
      </c>
      <c r="Q553" s="205">
        <v>0</v>
      </c>
      <c r="R553" s="205">
        <f>Q553*H553</f>
        <v>0</v>
      </c>
      <c r="S553" s="205">
        <v>0</v>
      </c>
      <c r="T553" s="206">
        <f>S553*H553</f>
        <v>0</v>
      </c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R553" s="207" t="s">
        <v>313</v>
      </c>
      <c r="AT553" s="207" t="s">
        <v>201</v>
      </c>
      <c r="AU553" s="207" t="s">
        <v>86</v>
      </c>
      <c r="AY553" s="13" t="s">
        <v>199</v>
      </c>
      <c r="BE553" s="208">
        <f>IF(N553="základní",J553,0)</f>
        <v>0</v>
      </c>
      <c r="BF553" s="208">
        <f>IF(N553="snížená",J553,0)</f>
        <v>0</v>
      </c>
      <c r="BG553" s="208">
        <f>IF(N553="zákl. přenesená",J553,0)</f>
        <v>0</v>
      </c>
      <c r="BH553" s="208">
        <f>IF(N553="sníž. přenesená",J553,0)</f>
        <v>0</v>
      </c>
      <c r="BI553" s="208">
        <f>IF(N553="nulová",J553,0)</f>
        <v>0</v>
      </c>
      <c r="BJ553" s="13" t="s">
        <v>84</v>
      </c>
      <c r="BK553" s="208">
        <f>ROUND(I553*H553,2)</f>
        <v>0</v>
      </c>
      <c r="BL553" s="13" t="s">
        <v>313</v>
      </c>
      <c r="BM553" s="207" t="s">
        <v>809</v>
      </c>
    </row>
    <row r="554" spans="2:51" s="209" customFormat="1" ht="12">
      <c r="B554" s="210"/>
      <c r="D554" s="211" t="s">
        <v>208</v>
      </c>
      <c r="E554" s="212" t="s">
        <v>1</v>
      </c>
      <c r="F554" s="213" t="s">
        <v>810</v>
      </c>
      <c r="H554" s="214">
        <v>15</v>
      </c>
      <c r="L554" s="210"/>
      <c r="M554" s="215"/>
      <c r="N554" s="216"/>
      <c r="O554" s="216"/>
      <c r="P554" s="216"/>
      <c r="Q554" s="216"/>
      <c r="R554" s="216"/>
      <c r="S554" s="216"/>
      <c r="T554" s="217"/>
      <c r="AT554" s="212" t="s">
        <v>208</v>
      </c>
      <c r="AU554" s="212" t="s">
        <v>86</v>
      </c>
      <c r="AV554" s="209" t="s">
        <v>86</v>
      </c>
      <c r="AW554" s="209" t="s">
        <v>32</v>
      </c>
      <c r="AX554" s="209" t="s">
        <v>84</v>
      </c>
      <c r="AY554" s="212" t="s">
        <v>199</v>
      </c>
    </row>
    <row r="555" spans="1:65" s="36" customFormat="1" ht="24.2" customHeight="1">
      <c r="A555" s="30"/>
      <c r="B555" s="31"/>
      <c r="C555" s="197" t="s">
        <v>811</v>
      </c>
      <c r="D555" s="197" t="s">
        <v>201</v>
      </c>
      <c r="E555" s="198" t="s">
        <v>812</v>
      </c>
      <c r="F555" s="199" t="s">
        <v>813</v>
      </c>
      <c r="G555" s="200" t="s">
        <v>245</v>
      </c>
      <c r="H555" s="201">
        <v>35.638</v>
      </c>
      <c r="I555" s="2"/>
      <c r="J555" s="202">
        <f>ROUND(I555*H555,2)</f>
        <v>0</v>
      </c>
      <c r="K555" s="199" t="s">
        <v>205</v>
      </c>
      <c r="L555" s="31"/>
      <c r="M555" s="203" t="s">
        <v>1</v>
      </c>
      <c r="N555" s="204" t="s">
        <v>41</v>
      </c>
      <c r="O555" s="78"/>
      <c r="P555" s="205">
        <f>O555*H555</f>
        <v>0</v>
      </c>
      <c r="Q555" s="205">
        <v>0.04554</v>
      </c>
      <c r="R555" s="205">
        <f>Q555*H555</f>
        <v>1.6229545199999997</v>
      </c>
      <c r="S555" s="205">
        <v>0</v>
      </c>
      <c r="T555" s="206">
        <f>S555*H555</f>
        <v>0</v>
      </c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R555" s="207" t="s">
        <v>313</v>
      </c>
      <c r="AT555" s="207" t="s">
        <v>201</v>
      </c>
      <c r="AU555" s="207" t="s">
        <v>86</v>
      </c>
      <c r="AY555" s="13" t="s">
        <v>199</v>
      </c>
      <c r="BE555" s="208">
        <f>IF(N555="základní",J555,0)</f>
        <v>0</v>
      </c>
      <c r="BF555" s="208">
        <f>IF(N555="snížená",J555,0)</f>
        <v>0</v>
      </c>
      <c r="BG555" s="208">
        <f>IF(N555="zákl. přenesená",J555,0)</f>
        <v>0</v>
      </c>
      <c r="BH555" s="208">
        <f>IF(N555="sníž. přenesená",J555,0)</f>
        <v>0</v>
      </c>
      <c r="BI555" s="208">
        <f>IF(N555="nulová",J555,0)</f>
        <v>0</v>
      </c>
      <c r="BJ555" s="13" t="s">
        <v>84</v>
      </c>
      <c r="BK555" s="208">
        <f>ROUND(I555*H555,2)</f>
        <v>0</v>
      </c>
      <c r="BL555" s="13" t="s">
        <v>313</v>
      </c>
      <c r="BM555" s="207" t="s">
        <v>814</v>
      </c>
    </row>
    <row r="556" spans="2:51" s="226" customFormat="1" ht="12">
      <c r="B556" s="227"/>
      <c r="D556" s="211" t="s">
        <v>208</v>
      </c>
      <c r="E556" s="228" t="s">
        <v>1</v>
      </c>
      <c r="F556" s="229" t="s">
        <v>224</v>
      </c>
      <c r="H556" s="228" t="s">
        <v>1</v>
      </c>
      <c r="L556" s="227"/>
      <c r="M556" s="230"/>
      <c r="N556" s="231"/>
      <c r="O556" s="231"/>
      <c r="P556" s="231"/>
      <c r="Q556" s="231"/>
      <c r="R556" s="231"/>
      <c r="S556" s="231"/>
      <c r="T556" s="232"/>
      <c r="AT556" s="228" t="s">
        <v>208</v>
      </c>
      <c r="AU556" s="228" t="s">
        <v>86</v>
      </c>
      <c r="AV556" s="226" t="s">
        <v>84</v>
      </c>
      <c r="AW556" s="226" t="s">
        <v>32</v>
      </c>
      <c r="AX556" s="226" t="s">
        <v>76</v>
      </c>
      <c r="AY556" s="228" t="s">
        <v>199</v>
      </c>
    </row>
    <row r="557" spans="2:51" s="209" customFormat="1" ht="12">
      <c r="B557" s="210"/>
      <c r="D557" s="211" t="s">
        <v>208</v>
      </c>
      <c r="E557" s="212" t="s">
        <v>1</v>
      </c>
      <c r="F557" s="213" t="s">
        <v>815</v>
      </c>
      <c r="H557" s="214">
        <v>16.72</v>
      </c>
      <c r="L557" s="210"/>
      <c r="M557" s="215"/>
      <c r="N557" s="216"/>
      <c r="O557" s="216"/>
      <c r="P557" s="216"/>
      <c r="Q557" s="216"/>
      <c r="R557" s="216"/>
      <c r="S557" s="216"/>
      <c r="T557" s="217"/>
      <c r="AT557" s="212" t="s">
        <v>208</v>
      </c>
      <c r="AU557" s="212" t="s">
        <v>86</v>
      </c>
      <c r="AV557" s="209" t="s">
        <v>86</v>
      </c>
      <c r="AW557" s="209" t="s">
        <v>32</v>
      </c>
      <c r="AX557" s="209" t="s">
        <v>76</v>
      </c>
      <c r="AY557" s="212" t="s">
        <v>199</v>
      </c>
    </row>
    <row r="558" spans="2:51" s="209" customFormat="1" ht="12">
      <c r="B558" s="210"/>
      <c r="D558" s="211" t="s">
        <v>208</v>
      </c>
      <c r="E558" s="212" t="s">
        <v>1</v>
      </c>
      <c r="F558" s="213" t="s">
        <v>342</v>
      </c>
      <c r="H558" s="214">
        <v>-1.379</v>
      </c>
      <c r="L558" s="210"/>
      <c r="M558" s="215"/>
      <c r="N558" s="216"/>
      <c r="O558" s="216"/>
      <c r="P558" s="216"/>
      <c r="Q558" s="216"/>
      <c r="R558" s="216"/>
      <c r="S558" s="216"/>
      <c r="T558" s="217"/>
      <c r="AT558" s="212" t="s">
        <v>208</v>
      </c>
      <c r="AU558" s="212" t="s">
        <v>86</v>
      </c>
      <c r="AV558" s="209" t="s">
        <v>86</v>
      </c>
      <c r="AW558" s="209" t="s">
        <v>32</v>
      </c>
      <c r="AX558" s="209" t="s">
        <v>76</v>
      </c>
      <c r="AY558" s="212" t="s">
        <v>199</v>
      </c>
    </row>
    <row r="559" spans="2:51" s="209" customFormat="1" ht="12">
      <c r="B559" s="210"/>
      <c r="D559" s="211" t="s">
        <v>208</v>
      </c>
      <c r="E559" s="212" t="s">
        <v>1</v>
      </c>
      <c r="F559" s="213" t="s">
        <v>816</v>
      </c>
      <c r="H559" s="214">
        <v>1.221</v>
      </c>
      <c r="L559" s="210"/>
      <c r="M559" s="215"/>
      <c r="N559" s="216"/>
      <c r="O559" s="216"/>
      <c r="P559" s="216"/>
      <c r="Q559" s="216"/>
      <c r="R559" s="216"/>
      <c r="S559" s="216"/>
      <c r="T559" s="217"/>
      <c r="AT559" s="212" t="s">
        <v>208</v>
      </c>
      <c r="AU559" s="212" t="s">
        <v>86</v>
      </c>
      <c r="AV559" s="209" t="s">
        <v>86</v>
      </c>
      <c r="AW559" s="209" t="s">
        <v>32</v>
      </c>
      <c r="AX559" s="209" t="s">
        <v>76</v>
      </c>
      <c r="AY559" s="212" t="s">
        <v>199</v>
      </c>
    </row>
    <row r="560" spans="2:51" s="209" customFormat="1" ht="12">
      <c r="B560" s="210"/>
      <c r="D560" s="211" t="s">
        <v>208</v>
      </c>
      <c r="E560" s="212" t="s">
        <v>1</v>
      </c>
      <c r="F560" s="213" t="s">
        <v>817</v>
      </c>
      <c r="H560" s="214">
        <v>11.4</v>
      </c>
      <c r="L560" s="210"/>
      <c r="M560" s="215"/>
      <c r="N560" s="216"/>
      <c r="O560" s="216"/>
      <c r="P560" s="216"/>
      <c r="Q560" s="216"/>
      <c r="R560" s="216"/>
      <c r="S560" s="216"/>
      <c r="T560" s="217"/>
      <c r="AT560" s="212" t="s">
        <v>208</v>
      </c>
      <c r="AU560" s="212" t="s">
        <v>86</v>
      </c>
      <c r="AV560" s="209" t="s">
        <v>86</v>
      </c>
      <c r="AW560" s="209" t="s">
        <v>32</v>
      </c>
      <c r="AX560" s="209" t="s">
        <v>76</v>
      </c>
      <c r="AY560" s="212" t="s">
        <v>199</v>
      </c>
    </row>
    <row r="561" spans="2:51" s="209" customFormat="1" ht="12">
      <c r="B561" s="210"/>
      <c r="D561" s="211" t="s">
        <v>208</v>
      </c>
      <c r="E561" s="212" t="s">
        <v>1</v>
      </c>
      <c r="F561" s="213" t="s">
        <v>818</v>
      </c>
      <c r="H561" s="214">
        <v>7.676</v>
      </c>
      <c r="L561" s="210"/>
      <c r="M561" s="215"/>
      <c r="N561" s="216"/>
      <c r="O561" s="216"/>
      <c r="P561" s="216"/>
      <c r="Q561" s="216"/>
      <c r="R561" s="216"/>
      <c r="S561" s="216"/>
      <c r="T561" s="217"/>
      <c r="AT561" s="212" t="s">
        <v>208</v>
      </c>
      <c r="AU561" s="212" t="s">
        <v>86</v>
      </c>
      <c r="AV561" s="209" t="s">
        <v>86</v>
      </c>
      <c r="AW561" s="209" t="s">
        <v>32</v>
      </c>
      <c r="AX561" s="209" t="s">
        <v>76</v>
      </c>
      <c r="AY561" s="212" t="s">
        <v>199</v>
      </c>
    </row>
    <row r="562" spans="2:51" s="218" customFormat="1" ht="12">
      <c r="B562" s="219"/>
      <c r="D562" s="211" t="s">
        <v>208</v>
      </c>
      <c r="E562" s="220" t="s">
        <v>1</v>
      </c>
      <c r="F562" s="221" t="s">
        <v>211</v>
      </c>
      <c r="H562" s="222">
        <v>35.638</v>
      </c>
      <c r="L562" s="219"/>
      <c r="M562" s="223"/>
      <c r="N562" s="224"/>
      <c r="O562" s="224"/>
      <c r="P562" s="224"/>
      <c r="Q562" s="224"/>
      <c r="R562" s="224"/>
      <c r="S562" s="224"/>
      <c r="T562" s="225"/>
      <c r="AT562" s="220" t="s">
        <v>208</v>
      </c>
      <c r="AU562" s="220" t="s">
        <v>86</v>
      </c>
      <c r="AV562" s="218" t="s">
        <v>206</v>
      </c>
      <c r="AW562" s="218" t="s">
        <v>32</v>
      </c>
      <c r="AX562" s="218" t="s">
        <v>84</v>
      </c>
      <c r="AY562" s="220" t="s">
        <v>199</v>
      </c>
    </row>
    <row r="563" spans="1:65" s="36" customFormat="1" ht="24.2" customHeight="1">
      <c r="A563" s="30"/>
      <c r="B563" s="31"/>
      <c r="C563" s="197" t="s">
        <v>819</v>
      </c>
      <c r="D563" s="197" t="s">
        <v>201</v>
      </c>
      <c r="E563" s="198" t="s">
        <v>820</v>
      </c>
      <c r="F563" s="199" t="s">
        <v>821</v>
      </c>
      <c r="G563" s="200" t="s">
        <v>245</v>
      </c>
      <c r="H563" s="201">
        <v>113.419</v>
      </c>
      <c r="I563" s="2"/>
      <c r="J563" s="202">
        <f>ROUND(I563*H563,2)</f>
        <v>0</v>
      </c>
      <c r="K563" s="199" t="s">
        <v>205</v>
      </c>
      <c r="L563" s="31"/>
      <c r="M563" s="203" t="s">
        <v>1</v>
      </c>
      <c r="N563" s="204" t="s">
        <v>41</v>
      </c>
      <c r="O563" s="78"/>
      <c r="P563" s="205">
        <f>O563*H563</f>
        <v>0</v>
      </c>
      <c r="Q563" s="205">
        <v>0.04696</v>
      </c>
      <c r="R563" s="205">
        <f>Q563*H563</f>
        <v>5.32615624</v>
      </c>
      <c r="S563" s="205">
        <v>0</v>
      </c>
      <c r="T563" s="206">
        <f>S563*H563</f>
        <v>0</v>
      </c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R563" s="207" t="s">
        <v>313</v>
      </c>
      <c r="AT563" s="207" t="s">
        <v>201</v>
      </c>
      <c r="AU563" s="207" t="s">
        <v>86</v>
      </c>
      <c r="AY563" s="13" t="s">
        <v>199</v>
      </c>
      <c r="BE563" s="208">
        <f>IF(N563="základní",J563,0)</f>
        <v>0</v>
      </c>
      <c r="BF563" s="208">
        <f>IF(N563="snížená",J563,0)</f>
        <v>0</v>
      </c>
      <c r="BG563" s="208">
        <f>IF(N563="zákl. přenesená",J563,0)</f>
        <v>0</v>
      </c>
      <c r="BH563" s="208">
        <f>IF(N563="sníž. přenesená",J563,0)</f>
        <v>0</v>
      </c>
      <c r="BI563" s="208">
        <f>IF(N563="nulová",J563,0)</f>
        <v>0</v>
      </c>
      <c r="BJ563" s="13" t="s">
        <v>84</v>
      </c>
      <c r="BK563" s="208">
        <f>ROUND(I563*H563,2)</f>
        <v>0</v>
      </c>
      <c r="BL563" s="13" t="s">
        <v>313</v>
      </c>
      <c r="BM563" s="207" t="s">
        <v>822</v>
      </c>
    </row>
    <row r="564" spans="2:51" s="226" customFormat="1" ht="12">
      <c r="B564" s="227"/>
      <c r="D564" s="211" t="s">
        <v>208</v>
      </c>
      <c r="E564" s="228" t="s">
        <v>1</v>
      </c>
      <c r="F564" s="229" t="s">
        <v>224</v>
      </c>
      <c r="H564" s="228" t="s">
        <v>1</v>
      </c>
      <c r="L564" s="227"/>
      <c r="M564" s="230"/>
      <c r="N564" s="231"/>
      <c r="O564" s="231"/>
      <c r="P564" s="231"/>
      <c r="Q564" s="231"/>
      <c r="R564" s="231"/>
      <c r="S564" s="231"/>
      <c r="T564" s="232"/>
      <c r="AT564" s="228" t="s">
        <v>208</v>
      </c>
      <c r="AU564" s="228" t="s">
        <v>86</v>
      </c>
      <c r="AV564" s="226" t="s">
        <v>84</v>
      </c>
      <c r="AW564" s="226" t="s">
        <v>32</v>
      </c>
      <c r="AX564" s="226" t="s">
        <v>76</v>
      </c>
      <c r="AY564" s="228" t="s">
        <v>199</v>
      </c>
    </row>
    <row r="565" spans="2:51" s="209" customFormat="1" ht="12">
      <c r="B565" s="210"/>
      <c r="D565" s="211" t="s">
        <v>208</v>
      </c>
      <c r="E565" s="212" t="s">
        <v>1</v>
      </c>
      <c r="F565" s="213" t="s">
        <v>823</v>
      </c>
      <c r="H565" s="214">
        <v>30.02</v>
      </c>
      <c r="L565" s="210"/>
      <c r="M565" s="215"/>
      <c r="N565" s="216"/>
      <c r="O565" s="216"/>
      <c r="P565" s="216"/>
      <c r="Q565" s="216"/>
      <c r="R565" s="216"/>
      <c r="S565" s="216"/>
      <c r="T565" s="217"/>
      <c r="AT565" s="212" t="s">
        <v>208</v>
      </c>
      <c r="AU565" s="212" t="s">
        <v>86</v>
      </c>
      <c r="AV565" s="209" t="s">
        <v>86</v>
      </c>
      <c r="AW565" s="209" t="s">
        <v>32</v>
      </c>
      <c r="AX565" s="209" t="s">
        <v>76</v>
      </c>
      <c r="AY565" s="212" t="s">
        <v>199</v>
      </c>
    </row>
    <row r="566" spans="2:51" s="209" customFormat="1" ht="12">
      <c r="B566" s="210"/>
      <c r="D566" s="211" t="s">
        <v>208</v>
      </c>
      <c r="E566" s="212" t="s">
        <v>1</v>
      </c>
      <c r="F566" s="213" t="s">
        <v>824</v>
      </c>
      <c r="H566" s="214">
        <v>-3.546</v>
      </c>
      <c r="L566" s="210"/>
      <c r="M566" s="215"/>
      <c r="N566" s="216"/>
      <c r="O566" s="216"/>
      <c r="P566" s="216"/>
      <c r="Q566" s="216"/>
      <c r="R566" s="216"/>
      <c r="S566" s="216"/>
      <c r="T566" s="217"/>
      <c r="AT566" s="212" t="s">
        <v>208</v>
      </c>
      <c r="AU566" s="212" t="s">
        <v>86</v>
      </c>
      <c r="AV566" s="209" t="s">
        <v>86</v>
      </c>
      <c r="AW566" s="209" t="s">
        <v>32</v>
      </c>
      <c r="AX566" s="209" t="s">
        <v>76</v>
      </c>
      <c r="AY566" s="212" t="s">
        <v>199</v>
      </c>
    </row>
    <row r="567" spans="2:51" s="209" customFormat="1" ht="12">
      <c r="B567" s="210"/>
      <c r="D567" s="211" t="s">
        <v>208</v>
      </c>
      <c r="E567" s="212" t="s">
        <v>1</v>
      </c>
      <c r="F567" s="213" t="s">
        <v>825</v>
      </c>
      <c r="H567" s="214">
        <v>11.21</v>
      </c>
      <c r="L567" s="210"/>
      <c r="M567" s="215"/>
      <c r="N567" s="216"/>
      <c r="O567" s="216"/>
      <c r="P567" s="216"/>
      <c r="Q567" s="216"/>
      <c r="R567" s="216"/>
      <c r="S567" s="216"/>
      <c r="T567" s="217"/>
      <c r="AT567" s="212" t="s">
        <v>208</v>
      </c>
      <c r="AU567" s="212" t="s">
        <v>86</v>
      </c>
      <c r="AV567" s="209" t="s">
        <v>86</v>
      </c>
      <c r="AW567" s="209" t="s">
        <v>32</v>
      </c>
      <c r="AX567" s="209" t="s">
        <v>76</v>
      </c>
      <c r="AY567" s="212" t="s">
        <v>199</v>
      </c>
    </row>
    <row r="568" spans="2:51" s="209" customFormat="1" ht="12">
      <c r="B568" s="210"/>
      <c r="D568" s="211" t="s">
        <v>208</v>
      </c>
      <c r="E568" s="212" t="s">
        <v>1</v>
      </c>
      <c r="F568" s="213" t="s">
        <v>826</v>
      </c>
      <c r="H568" s="214">
        <v>62.4</v>
      </c>
      <c r="L568" s="210"/>
      <c r="M568" s="215"/>
      <c r="N568" s="216"/>
      <c r="O568" s="216"/>
      <c r="P568" s="216"/>
      <c r="Q568" s="216"/>
      <c r="R568" s="216"/>
      <c r="S568" s="216"/>
      <c r="T568" s="217"/>
      <c r="AT568" s="212" t="s">
        <v>208</v>
      </c>
      <c r="AU568" s="212" t="s">
        <v>86</v>
      </c>
      <c r="AV568" s="209" t="s">
        <v>86</v>
      </c>
      <c r="AW568" s="209" t="s">
        <v>32</v>
      </c>
      <c r="AX568" s="209" t="s">
        <v>76</v>
      </c>
      <c r="AY568" s="212" t="s">
        <v>199</v>
      </c>
    </row>
    <row r="569" spans="2:51" s="209" customFormat="1" ht="12">
      <c r="B569" s="210"/>
      <c r="D569" s="211" t="s">
        <v>208</v>
      </c>
      <c r="E569" s="212" t="s">
        <v>1</v>
      </c>
      <c r="F569" s="213" t="s">
        <v>827</v>
      </c>
      <c r="H569" s="214">
        <v>-7.092</v>
      </c>
      <c r="L569" s="210"/>
      <c r="M569" s="215"/>
      <c r="N569" s="216"/>
      <c r="O569" s="216"/>
      <c r="P569" s="216"/>
      <c r="Q569" s="216"/>
      <c r="R569" s="216"/>
      <c r="S569" s="216"/>
      <c r="T569" s="217"/>
      <c r="AT569" s="212" t="s">
        <v>208</v>
      </c>
      <c r="AU569" s="212" t="s">
        <v>86</v>
      </c>
      <c r="AV569" s="209" t="s">
        <v>86</v>
      </c>
      <c r="AW569" s="209" t="s">
        <v>32</v>
      </c>
      <c r="AX569" s="209" t="s">
        <v>76</v>
      </c>
      <c r="AY569" s="212" t="s">
        <v>199</v>
      </c>
    </row>
    <row r="570" spans="2:51" s="209" customFormat="1" ht="12">
      <c r="B570" s="210"/>
      <c r="D570" s="211" t="s">
        <v>208</v>
      </c>
      <c r="E570" s="212" t="s">
        <v>1</v>
      </c>
      <c r="F570" s="213" t="s">
        <v>828</v>
      </c>
      <c r="H570" s="214">
        <v>19.8</v>
      </c>
      <c r="L570" s="210"/>
      <c r="M570" s="215"/>
      <c r="N570" s="216"/>
      <c r="O570" s="216"/>
      <c r="P570" s="216"/>
      <c r="Q570" s="216"/>
      <c r="R570" s="216"/>
      <c r="S570" s="216"/>
      <c r="T570" s="217"/>
      <c r="AT570" s="212" t="s">
        <v>208</v>
      </c>
      <c r="AU570" s="212" t="s">
        <v>86</v>
      </c>
      <c r="AV570" s="209" t="s">
        <v>86</v>
      </c>
      <c r="AW570" s="209" t="s">
        <v>32</v>
      </c>
      <c r="AX570" s="209" t="s">
        <v>76</v>
      </c>
      <c r="AY570" s="212" t="s">
        <v>199</v>
      </c>
    </row>
    <row r="571" spans="2:51" s="209" customFormat="1" ht="12">
      <c r="B571" s="210"/>
      <c r="D571" s="211" t="s">
        <v>208</v>
      </c>
      <c r="E571" s="212" t="s">
        <v>1</v>
      </c>
      <c r="F571" s="213" t="s">
        <v>829</v>
      </c>
      <c r="H571" s="214">
        <v>-1.773</v>
      </c>
      <c r="L571" s="210"/>
      <c r="M571" s="215"/>
      <c r="N571" s="216"/>
      <c r="O571" s="216"/>
      <c r="P571" s="216"/>
      <c r="Q571" s="216"/>
      <c r="R571" s="216"/>
      <c r="S571" s="216"/>
      <c r="T571" s="217"/>
      <c r="AT571" s="212" t="s">
        <v>208</v>
      </c>
      <c r="AU571" s="212" t="s">
        <v>86</v>
      </c>
      <c r="AV571" s="209" t="s">
        <v>86</v>
      </c>
      <c r="AW571" s="209" t="s">
        <v>32</v>
      </c>
      <c r="AX571" s="209" t="s">
        <v>76</v>
      </c>
      <c r="AY571" s="212" t="s">
        <v>199</v>
      </c>
    </row>
    <row r="572" spans="2:51" s="226" customFormat="1" ht="12">
      <c r="B572" s="227"/>
      <c r="D572" s="211" t="s">
        <v>208</v>
      </c>
      <c r="E572" s="228" t="s">
        <v>1</v>
      </c>
      <c r="F572" s="229" t="s">
        <v>830</v>
      </c>
      <c r="H572" s="228" t="s">
        <v>1</v>
      </c>
      <c r="L572" s="227"/>
      <c r="M572" s="230"/>
      <c r="N572" s="231"/>
      <c r="O572" s="231"/>
      <c r="P572" s="231"/>
      <c r="Q572" s="231"/>
      <c r="R572" s="231"/>
      <c r="S572" s="231"/>
      <c r="T572" s="232"/>
      <c r="AT572" s="228" t="s">
        <v>208</v>
      </c>
      <c r="AU572" s="228" t="s">
        <v>86</v>
      </c>
      <c r="AV572" s="226" t="s">
        <v>84</v>
      </c>
      <c r="AW572" s="226" t="s">
        <v>32</v>
      </c>
      <c r="AX572" s="226" t="s">
        <v>76</v>
      </c>
      <c r="AY572" s="228" t="s">
        <v>199</v>
      </c>
    </row>
    <row r="573" spans="2:51" s="209" customFormat="1" ht="12">
      <c r="B573" s="210"/>
      <c r="D573" s="211" t="s">
        <v>208</v>
      </c>
      <c r="E573" s="212" t="s">
        <v>1</v>
      </c>
      <c r="F573" s="213" t="s">
        <v>831</v>
      </c>
      <c r="H573" s="214">
        <v>2.4</v>
      </c>
      <c r="L573" s="210"/>
      <c r="M573" s="215"/>
      <c r="N573" s="216"/>
      <c r="O573" s="216"/>
      <c r="P573" s="216"/>
      <c r="Q573" s="216"/>
      <c r="R573" s="216"/>
      <c r="S573" s="216"/>
      <c r="T573" s="217"/>
      <c r="AT573" s="212" t="s">
        <v>208</v>
      </c>
      <c r="AU573" s="212" t="s">
        <v>86</v>
      </c>
      <c r="AV573" s="209" t="s">
        <v>86</v>
      </c>
      <c r="AW573" s="209" t="s">
        <v>32</v>
      </c>
      <c r="AX573" s="209" t="s">
        <v>76</v>
      </c>
      <c r="AY573" s="212" t="s">
        <v>199</v>
      </c>
    </row>
    <row r="574" spans="2:51" s="218" customFormat="1" ht="12">
      <c r="B574" s="219"/>
      <c r="D574" s="211" t="s">
        <v>208</v>
      </c>
      <c r="E574" s="220" t="s">
        <v>1</v>
      </c>
      <c r="F574" s="221" t="s">
        <v>211</v>
      </c>
      <c r="H574" s="222">
        <v>113.419</v>
      </c>
      <c r="L574" s="219"/>
      <c r="M574" s="223"/>
      <c r="N574" s="224"/>
      <c r="O574" s="224"/>
      <c r="P574" s="224"/>
      <c r="Q574" s="224"/>
      <c r="R574" s="224"/>
      <c r="S574" s="224"/>
      <c r="T574" s="225"/>
      <c r="AT574" s="220" t="s">
        <v>208</v>
      </c>
      <c r="AU574" s="220" t="s">
        <v>86</v>
      </c>
      <c r="AV574" s="218" t="s">
        <v>206</v>
      </c>
      <c r="AW574" s="218" t="s">
        <v>32</v>
      </c>
      <c r="AX574" s="218" t="s">
        <v>84</v>
      </c>
      <c r="AY574" s="220" t="s">
        <v>199</v>
      </c>
    </row>
    <row r="575" spans="1:65" s="36" customFormat="1" ht="37.9" customHeight="1">
      <c r="A575" s="30"/>
      <c r="B575" s="31"/>
      <c r="C575" s="197" t="s">
        <v>832</v>
      </c>
      <c r="D575" s="197" t="s">
        <v>201</v>
      </c>
      <c r="E575" s="198" t="s">
        <v>833</v>
      </c>
      <c r="F575" s="199" t="s">
        <v>834</v>
      </c>
      <c r="G575" s="200" t="s">
        <v>245</v>
      </c>
      <c r="H575" s="201">
        <v>117.204</v>
      </c>
      <c r="I575" s="2"/>
      <c r="J575" s="202">
        <f>ROUND(I575*H575,2)</f>
        <v>0</v>
      </c>
      <c r="K575" s="199" t="s">
        <v>1</v>
      </c>
      <c r="L575" s="31"/>
      <c r="M575" s="203" t="s">
        <v>1</v>
      </c>
      <c r="N575" s="204" t="s">
        <v>41</v>
      </c>
      <c r="O575" s="78"/>
      <c r="P575" s="205">
        <f>O575*H575</f>
        <v>0</v>
      </c>
      <c r="Q575" s="205">
        <v>0.08068</v>
      </c>
      <c r="R575" s="205">
        <f>Q575*H575</f>
        <v>9.45601872</v>
      </c>
      <c r="S575" s="205">
        <v>0</v>
      </c>
      <c r="T575" s="206">
        <f>S575*H575</f>
        <v>0</v>
      </c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R575" s="207" t="s">
        <v>313</v>
      </c>
      <c r="AT575" s="207" t="s">
        <v>201</v>
      </c>
      <c r="AU575" s="207" t="s">
        <v>86</v>
      </c>
      <c r="AY575" s="13" t="s">
        <v>199</v>
      </c>
      <c r="BE575" s="208">
        <f>IF(N575="základní",J575,0)</f>
        <v>0</v>
      </c>
      <c r="BF575" s="208">
        <f>IF(N575="snížená",J575,0)</f>
        <v>0</v>
      </c>
      <c r="BG575" s="208">
        <f>IF(N575="zákl. přenesená",J575,0)</f>
        <v>0</v>
      </c>
      <c r="BH575" s="208">
        <f>IF(N575="sníž. přenesená",J575,0)</f>
        <v>0</v>
      </c>
      <c r="BI575" s="208">
        <f>IF(N575="nulová",J575,0)</f>
        <v>0</v>
      </c>
      <c r="BJ575" s="13" t="s">
        <v>84</v>
      </c>
      <c r="BK575" s="208">
        <f>ROUND(I575*H575,2)</f>
        <v>0</v>
      </c>
      <c r="BL575" s="13" t="s">
        <v>313</v>
      </c>
      <c r="BM575" s="207" t="s">
        <v>835</v>
      </c>
    </row>
    <row r="576" spans="2:51" s="226" customFormat="1" ht="12">
      <c r="B576" s="227"/>
      <c r="D576" s="211" t="s">
        <v>208</v>
      </c>
      <c r="E576" s="228" t="s">
        <v>1</v>
      </c>
      <c r="F576" s="229" t="s">
        <v>224</v>
      </c>
      <c r="H576" s="228" t="s">
        <v>1</v>
      </c>
      <c r="L576" s="227"/>
      <c r="M576" s="230"/>
      <c r="N576" s="231"/>
      <c r="O576" s="231"/>
      <c r="P576" s="231"/>
      <c r="Q576" s="231"/>
      <c r="R576" s="231"/>
      <c r="S576" s="231"/>
      <c r="T576" s="232"/>
      <c r="AT576" s="228" t="s">
        <v>208</v>
      </c>
      <c r="AU576" s="228" t="s">
        <v>86</v>
      </c>
      <c r="AV576" s="226" t="s">
        <v>84</v>
      </c>
      <c r="AW576" s="226" t="s">
        <v>32</v>
      </c>
      <c r="AX576" s="226" t="s">
        <v>76</v>
      </c>
      <c r="AY576" s="228" t="s">
        <v>199</v>
      </c>
    </row>
    <row r="577" spans="2:51" s="209" customFormat="1" ht="12">
      <c r="B577" s="210"/>
      <c r="D577" s="211" t="s">
        <v>208</v>
      </c>
      <c r="E577" s="212" t="s">
        <v>1</v>
      </c>
      <c r="F577" s="213" t="s">
        <v>488</v>
      </c>
      <c r="H577" s="214">
        <v>16.91</v>
      </c>
      <c r="L577" s="210"/>
      <c r="M577" s="215"/>
      <c r="N577" s="216"/>
      <c r="O577" s="216"/>
      <c r="P577" s="216"/>
      <c r="Q577" s="216"/>
      <c r="R577" s="216"/>
      <c r="S577" s="216"/>
      <c r="T577" s="217"/>
      <c r="AT577" s="212" t="s">
        <v>208</v>
      </c>
      <c r="AU577" s="212" t="s">
        <v>86</v>
      </c>
      <c r="AV577" s="209" t="s">
        <v>86</v>
      </c>
      <c r="AW577" s="209" t="s">
        <v>32</v>
      </c>
      <c r="AX577" s="209" t="s">
        <v>76</v>
      </c>
      <c r="AY577" s="212" t="s">
        <v>199</v>
      </c>
    </row>
    <row r="578" spans="2:51" s="209" customFormat="1" ht="12">
      <c r="B578" s="210"/>
      <c r="D578" s="211" t="s">
        <v>208</v>
      </c>
      <c r="E578" s="212" t="s">
        <v>1</v>
      </c>
      <c r="F578" s="213" t="s">
        <v>836</v>
      </c>
      <c r="H578" s="214">
        <v>96.6</v>
      </c>
      <c r="L578" s="210"/>
      <c r="M578" s="215"/>
      <c r="N578" s="216"/>
      <c r="O578" s="216"/>
      <c r="P578" s="216"/>
      <c r="Q578" s="216"/>
      <c r="R578" s="216"/>
      <c r="S578" s="216"/>
      <c r="T578" s="217"/>
      <c r="AT578" s="212" t="s">
        <v>208</v>
      </c>
      <c r="AU578" s="212" t="s">
        <v>86</v>
      </c>
      <c r="AV578" s="209" t="s">
        <v>86</v>
      </c>
      <c r="AW578" s="209" t="s">
        <v>32</v>
      </c>
      <c r="AX578" s="209" t="s">
        <v>76</v>
      </c>
      <c r="AY578" s="212" t="s">
        <v>199</v>
      </c>
    </row>
    <row r="579" spans="2:51" s="209" customFormat="1" ht="12">
      <c r="B579" s="210"/>
      <c r="D579" s="211" t="s">
        <v>208</v>
      </c>
      <c r="E579" s="212" t="s">
        <v>1</v>
      </c>
      <c r="F579" s="213" t="s">
        <v>837</v>
      </c>
      <c r="H579" s="214">
        <v>8.734</v>
      </c>
      <c r="L579" s="210"/>
      <c r="M579" s="215"/>
      <c r="N579" s="216"/>
      <c r="O579" s="216"/>
      <c r="P579" s="216"/>
      <c r="Q579" s="216"/>
      <c r="R579" s="216"/>
      <c r="S579" s="216"/>
      <c r="T579" s="217"/>
      <c r="AT579" s="212" t="s">
        <v>208</v>
      </c>
      <c r="AU579" s="212" t="s">
        <v>86</v>
      </c>
      <c r="AV579" s="209" t="s">
        <v>86</v>
      </c>
      <c r="AW579" s="209" t="s">
        <v>32</v>
      </c>
      <c r="AX579" s="209" t="s">
        <v>76</v>
      </c>
      <c r="AY579" s="212" t="s">
        <v>199</v>
      </c>
    </row>
    <row r="580" spans="2:51" s="209" customFormat="1" ht="12">
      <c r="B580" s="210"/>
      <c r="D580" s="211" t="s">
        <v>208</v>
      </c>
      <c r="E580" s="212" t="s">
        <v>1</v>
      </c>
      <c r="F580" s="213" t="s">
        <v>331</v>
      </c>
      <c r="H580" s="214">
        <v>-5.04</v>
      </c>
      <c r="L580" s="210"/>
      <c r="M580" s="215"/>
      <c r="N580" s="216"/>
      <c r="O580" s="216"/>
      <c r="P580" s="216"/>
      <c r="Q580" s="216"/>
      <c r="R580" s="216"/>
      <c r="S580" s="216"/>
      <c r="T580" s="217"/>
      <c r="AT580" s="212" t="s">
        <v>208</v>
      </c>
      <c r="AU580" s="212" t="s">
        <v>86</v>
      </c>
      <c r="AV580" s="209" t="s">
        <v>86</v>
      </c>
      <c r="AW580" s="209" t="s">
        <v>32</v>
      </c>
      <c r="AX580" s="209" t="s">
        <v>76</v>
      </c>
      <c r="AY580" s="212" t="s">
        <v>199</v>
      </c>
    </row>
    <row r="581" spans="2:51" s="218" customFormat="1" ht="12">
      <c r="B581" s="219"/>
      <c r="D581" s="211" t="s">
        <v>208</v>
      </c>
      <c r="E581" s="220" t="s">
        <v>1</v>
      </c>
      <c r="F581" s="221" t="s">
        <v>211</v>
      </c>
      <c r="H581" s="222">
        <v>117.204</v>
      </c>
      <c r="L581" s="219"/>
      <c r="M581" s="223"/>
      <c r="N581" s="224"/>
      <c r="O581" s="224"/>
      <c r="P581" s="224"/>
      <c r="Q581" s="224"/>
      <c r="R581" s="224"/>
      <c r="S581" s="224"/>
      <c r="T581" s="225"/>
      <c r="AT581" s="220" t="s">
        <v>208</v>
      </c>
      <c r="AU581" s="220" t="s">
        <v>86</v>
      </c>
      <c r="AV581" s="218" t="s">
        <v>206</v>
      </c>
      <c r="AW581" s="218" t="s">
        <v>32</v>
      </c>
      <c r="AX581" s="218" t="s">
        <v>84</v>
      </c>
      <c r="AY581" s="220" t="s">
        <v>199</v>
      </c>
    </row>
    <row r="582" spans="1:65" s="36" customFormat="1" ht="21.75" customHeight="1">
      <c r="A582" s="30"/>
      <c r="B582" s="31"/>
      <c r="C582" s="197" t="s">
        <v>838</v>
      </c>
      <c r="D582" s="197" t="s">
        <v>201</v>
      </c>
      <c r="E582" s="198" t="s">
        <v>839</v>
      </c>
      <c r="F582" s="199" t="s">
        <v>840</v>
      </c>
      <c r="G582" s="200" t="s">
        <v>245</v>
      </c>
      <c r="H582" s="201">
        <v>266.261</v>
      </c>
      <c r="I582" s="2"/>
      <c r="J582" s="202">
        <f>ROUND(I582*H582,2)</f>
        <v>0</v>
      </c>
      <c r="K582" s="199" t="s">
        <v>205</v>
      </c>
      <c r="L582" s="31"/>
      <c r="M582" s="203" t="s">
        <v>1</v>
      </c>
      <c r="N582" s="204" t="s">
        <v>41</v>
      </c>
      <c r="O582" s="78"/>
      <c r="P582" s="205">
        <f>O582*H582</f>
        <v>0</v>
      </c>
      <c r="Q582" s="205">
        <v>0.0002</v>
      </c>
      <c r="R582" s="205">
        <f>Q582*H582</f>
        <v>0.053252200000000006</v>
      </c>
      <c r="S582" s="205">
        <v>0</v>
      </c>
      <c r="T582" s="206">
        <f>S582*H582</f>
        <v>0</v>
      </c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R582" s="207" t="s">
        <v>313</v>
      </c>
      <c r="AT582" s="207" t="s">
        <v>201</v>
      </c>
      <c r="AU582" s="207" t="s">
        <v>86</v>
      </c>
      <c r="AY582" s="13" t="s">
        <v>199</v>
      </c>
      <c r="BE582" s="208">
        <f>IF(N582="základní",J582,0)</f>
        <v>0</v>
      </c>
      <c r="BF582" s="208">
        <f>IF(N582="snížená",J582,0)</f>
        <v>0</v>
      </c>
      <c r="BG582" s="208">
        <f>IF(N582="zákl. přenesená",J582,0)</f>
        <v>0</v>
      </c>
      <c r="BH582" s="208">
        <f>IF(N582="sníž. přenesená",J582,0)</f>
        <v>0</v>
      </c>
      <c r="BI582" s="208">
        <f>IF(N582="nulová",J582,0)</f>
        <v>0</v>
      </c>
      <c r="BJ582" s="13" t="s">
        <v>84</v>
      </c>
      <c r="BK582" s="208">
        <f>ROUND(I582*H582,2)</f>
        <v>0</v>
      </c>
      <c r="BL582" s="13" t="s">
        <v>313</v>
      </c>
      <c r="BM582" s="207" t="s">
        <v>841</v>
      </c>
    </row>
    <row r="583" spans="2:51" s="209" customFormat="1" ht="12">
      <c r="B583" s="210"/>
      <c r="D583" s="211" t="s">
        <v>208</v>
      </c>
      <c r="E583" s="212" t="s">
        <v>1</v>
      </c>
      <c r="F583" s="213" t="s">
        <v>842</v>
      </c>
      <c r="H583" s="214">
        <v>266.261</v>
      </c>
      <c r="L583" s="210"/>
      <c r="M583" s="215"/>
      <c r="N583" s="216"/>
      <c r="O583" s="216"/>
      <c r="P583" s="216"/>
      <c r="Q583" s="216"/>
      <c r="R583" s="216"/>
      <c r="S583" s="216"/>
      <c r="T583" s="217"/>
      <c r="AT583" s="212" t="s">
        <v>208</v>
      </c>
      <c r="AU583" s="212" t="s">
        <v>86</v>
      </c>
      <c r="AV583" s="209" t="s">
        <v>86</v>
      </c>
      <c r="AW583" s="209" t="s">
        <v>32</v>
      </c>
      <c r="AX583" s="209" t="s">
        <v>84</v>
      </c>
      <c r="AY583" s="212" t="s">
        <v>199</v>
      </c>
    </row>
    <row r="584" spans="1:65" s="36" customFormat="1" ht="16.5" customHeight="1">
      <c r="A584" s="30"/>
      <c r="B584" s="31"/>
      <c r="C584" s="197" t="s">
        <v>843</v>
      </c>
      <c r="D584" s="197" t="s">
        <v>201</v>
      </c>
      <c r="E584" s="198" t="s">
        <v>844</v>
      </c>
      <c r="F584" s="199" t="s">
        <v>845</v>
      </c>
      <c r="G584" s="200" t="s">
        <v>252</v>
      </c>
      <c r="H584" s="201">
        <v>23.2</v>
      </c>
      <c r="I584" s="2"/>
      <c r="J584" s="202">
        <f>ROUND(I584*H584,2)</f>
        <v>0</v>
      </c>
      <c r="K584" s="199" t="s">
        <v>205</v>
      </c>
      <c r="L584" s="31"/>
      <c r="M584" s="203" t="s">
        <v>1</v>
      </c>
      <c r="N584" s="204" t="s">
        <v>41</v>
      </c>
      <c r="O584" s="78"/>
      <c r="P584" s="205">
        <f>O584*H584</f>
        <v>0</v>
      </c>
      <c r="Q584" s="205">
        <v>0.00036</v>
      </c>
      <c r="R584" s="205">
        <f>Q584*H584</f>
        <v>0.008352</v>
      </c>
      <c r="S584" s="205">
        <v>0</v>
      </c>
      <c r="T584" s="206">
        <f>S584*H584</f>
        <v>0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R584" s="207" t="s">
        <v>313</v>
      </c>
      <c r="AT584" s="207" t="s">
        <v>201</v>
      </c>
      <c r="AU584" s="207" t="s">
        <v>86</v>
      </c>
      <c r="AY584" s="13" t="s">
        <v>199</v>
      </c>
      <c r="BE584" s="208">
        <f>IF(N584="základní",J584,0)</f>
        <v>0</v>
      </c>
      <c r="BF584" s="208">
        <f>IF(N584="snížená",J584,0)</f>
        <v>0</v>
      </c>
      <c r="BG584" s="208">
        <f>IF(N584="zákl. přenesená",J584,0)</f>
        <v>0</v>
      </c>
      <c r="BH584" s="208">
        <f>IF(N584="sníž. přenesená",J584,0)</f>
        <v>0</v>
      </c>
      <c r="BI584" s="208">
        <f>IF(N584="nulová",J584,0)</f>
        <v>0</v>
      </c>
      <c r="BJ584" s="13" t="s">
        <v>84</v>
      </c>
      <c r="BK584" s="208">
        <f>ROUND(I584*H584,2)</f>
        <v>0</v>
      </c>
      <c r="BL584" s="13" t="s">
        <v>313</v>
      </c>
      <c r="BM584" s="207" t="s">
        <v>846</v>
      </c>
    </row>
    <row r="585" spans="2:51" s="209" customFormat="1" ht="12">
      <c r="B585" s="210"/>
      <c r="D585" s="211" t="s">
        <v>208</v>
      </c>
      <c r="E585" s="212" t="s">
        <v>1</v>
      </c>
      <c r="F585" s="213" t="s">
        <v>847</v>
      </c>
      <c r="H585" s="214">
        <v>23.2</v>
      </c>
      <c r="L585" s="210"/>
      <c r="M585" s="215"/>
      <c r="N585" s="216"/>
      <c r="O585" s="216"/>
      <c r="P585" s="216"/>
      <c r="Q585" s="216"/>
      <c r="R585" s="216"/>
      <c r="S585" s="216"/>
      <c r="T585" s="217"/>
      <c r="AT585" s="212" t="s">
        <v>208</v>
      </c>
      <c r="AU585" s="212" t="s">
        <v>86</v>
      </c>
      <c r="AV585" s="209" t="s">
        <v>86</v>
      </c>
      <c r="AW585" s="209" t="s">
        <v>32</v>
      </c>
      <c r="AX585" s="209" t="s">
        <v>84</v>
      </c>
      <c r="AY585" s="212" t="s">
        <v>199</v>
      </c>
    </row>
    <row r="586" spans="1:65" s="36" customFormat="1" ht="24.2" customHeight="1">
      <c r="A586" s="30"/>
      <c r="B586" s="31"/>
      <c r="C586" s="197" t="s">
        <v>848</v>
      </c>
      <c r="D586" s="197" t="s">
        <v>201</v>
      </c>
      <c r="E586" s="198" t="s">
        <v>849</v>
      </c>
      <c r="F586" s="199" t="s">
        <v>850</v>
      </c>
      <c r="G586" s="200" t="s">
        <v>245</v>
      </c>
      <c r="H586" s="201">
        <v>21.73</v>
      </c>
      <c r="I586" s="2"/>
      <c r="J586" s="202">
        <f>ROUND(I586*H586,2)</f>
        <v>0</v>
      </c>
      <c r="K586" s="199" t="s">
        <v>205</v>
      </c>
      <c r="L586" s="31"/>
      <c r="M586" s="203" t="s">
        <v>1</v>
      </c>
      <c r="N586" s="204" t="s">
        <v>41</v>
      </c>
      <c r="O586" s="78"/>
      <c r="P586" s="205">
        <f>O586*H586</f>
        <v>0</v>
      </c>
      <c r="Q586" s="205">
        <v>0.01324</v>
      </c>
      <c r="R586" s="205">
        <f>Q586*H586</f>
        <v>0.2877052</v>
      </c>
      <c r="S586" s="205">
        <v>0</v>
      </c>
      <c r="T586" s="206">
        <f>S586*H586</f>
        <v>0</v>
      </c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R586" s="207" t="s">
        <v>313</v>
      </c>
      <c r="AT586" s="207" t="s">
        <v>201</v>
      </c>
      <c r="AU586" s="207" t="s">
        <v>86</v>
      </c>
      <c r="AY586" s="13" t="s">
        <v>199</v>
      </c>
      <c r="BE586" s="208">
        <f>IF(N586="základní",J586,0)</f>
        <v>0</v>
      </c>
      <c r="BF586" s="208">
        <f>IF(N586="snížená",J586,0)</f>
        <v>0</v>
      </c>
      <c r="BG586" s="208">
        <f>IF(N586="zákl. přenesená",J586,0)</f>
        <v>0</v>
      </c>
      <c r="BH586" s="208">
        <f>IF(N586="sníž. přenesená",J586,0)</f>
        <v>0</v>
      </c>
      <c r="BI586" s="208">
        <f>IF(N586="nulová",J586,0)</f>
        <v>0</v>
      </c>
      <c r="BJ586" s="13" t="s">
        <v>84</v>
      </c>
      <c r="BK586" s="208">
        <f>ROUND(I586*H586,2)</f>
        <v>0</v>
      </c>
      <c r="BL586" s="13" t="s">
        <v>313</v>
      </c>
      <c r="BM586" s="207" t="s">
        <v>851</v>
      </c>
    </row>
    <row r="587" spans="2:51" s="226" customFormat="1" ht="12">
      <c r="B587" s="227"/>
      <c r="D587" s="211" t="s">
        <v>208</v>
      </c>
      <c r="E587" s="228" t="s">
        <v>1</v>
      </c>
      <c r="F587" s="229" t="s">
        <v>852</v>
      </c>
      <c r="H587" s="228" t="s">
        <v>1</v>
      </c>
      <c r="L587" s="227"/>
      <c r="M587" s="230"/>
      <c r="N587" s="231"/>
      <c r="O587" s="231"/>
      <c r="P587" s="231"/>
      <c r="Q587" s="231"/>
      <c r="R587" s="231"/>
      <c r="S587" s="231"/>
      <c r="T587" s="232"/>
      <c r="AT587" s="228" t="s">
        <v>208</v>
      </c>
      <c r="AU587" s="228" t="s">
        <v>86</v>
      </c>
      <c r="AV587" s="226" t="s">
        <v>84</v>
      </c>
      <c r="AW587" s="226" t="s">
        <v>32</v>
      </c>
      <c r="AX587" s="226" t="s">
        <v>76</v>
      </c>
      <c r="AY587" s="228" t="s">
        <v>199</v>
      </c>
    </row>
    <row r="588" spans="2:51" s="209" customFormat="1" ht="12">
      <c r="B588" s="210"/>
      <c r="D588" s="211" t="s">
        <v>208</v>
      </c>
      <c r="E588" s="212" t="s">
        <v>1</v>
      </c>
      <c r="F588" s="213" t="s">
        <v>853</v>
      </c>
      <c r="H588" s="214">
        <v>21.73</v>
      </c>
      <c r="L588" s="210"/>
      <c r="M588" s="215"/>
      <c r="N588" s="216"/>
      <c r="O588" s="216"/>
      <c r="P588" s="216"/>
      <c r="Q588" s="216"/>
      <c r="R588" s="216"/>
      <c r="S588" s="216"/>
      <c r="T588" s="217"/>
      <c r="AT588" s="212" t="s">
        <v>208</v>
      </c>
      <c r="AU588" s="212" t="s">
        <v>86</v>
      </c>
      <c r="AV588" s="209" t="s">
        <v>86</v>
      </c>
      <c r="AW588" s="209" t="s">
        <v>32</v>
      </c>
      <c r="AX588" s="209" t="s">
        <v>84</v>
      </c>
      <c r="AY588" s="212" t="s">
        <v>199</v>
      </c>
    </row>
    <row r="589" spans="1:65" s="36" customFormat="1" ht="24.2" customHeight="1">
      <c r="A589" s="30"/>
      <c r="B589" s="31"/>
      <c r="C589" s="197" t="s">
        <v>854</v>
      </c>
      <c r="D589" s="197" t="s">
        <v>201</v>
      </c>
      <c r="E589" s="198" t="s">
        <v>855</v>
      </c>
      <c r="F589" s="199" t="s">
        <v>856</v>
      </c>
      <c r="G589" s="200" t="s">
        <v>245</v>
      </c>
      <c r="H589" s="201">
        <v>7.6</v>
      </c>
      <c r="I589" s="2"/>
      <c r="J589" s="202">
        <f>ROUND(I589*H589,2)</f>
        <v>0</v>
      </c>
      <c r="K589" s="199" t="s">
        <v>1</v>
      </c>
      <c r="L589" s="31"/>
      <c r="M589" s="203" t="s">
        <v>1</v>
      </c>
      <c r="N589" s="204" t="s">
        <v>41</v>
      </c>
      <c r="O589" s="78"/>
      <c r="P589" s="205">
        <f>O589*H589</f>
        <v>0</v>
      </c>
      <c r="Q589" s="205">
        <v>0.01324</v>
      </c>
      <c r="R589" s="205">
        <f>Q589*H589</f>
        <v>0.10062399999999999</v>
      </c>
      <c r="S589" s="205">
        <v>0</v>
      </c>
      <c r="T589" s="206">
        <f>S589*H589</f>
        <v>0</v>
      </c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R589" s="207" t="s">
        <v>313</v>
      </c>
      <c r="AT589" s="207" t="s">
        <v>201</v>
      </c>
      <c r="AU589" s="207" t="s">
        <v>86</v>
      </c>
      <c r="AY589" s="13" t="s">
        <v>199</v>
      </c>
      <c r="BE589" s="208">
        <f>IF(N589="základní",J589,0)</f>
        <v>0</v>
      </c>
      <c r="BF589" s="208">
        <f>IF(N589="snížená",J589,0)</f>
        <v>0</v>
      </c>
      <c r="BG589" s="208">
        <f>IF(N589="zákl. přenesená",J589,0)</f>
        <v>0</v>
      </c>
      <c r="BH589" s="208">
        <f>IF(N589="sníž. přenesená",J589,0)</f>
        <v>0</v>
      </c>
      <c r="BI589" s="208">
        <f>IF(N589="nulová",J589,0)</f>
        <v>0</v>
      </c>
      <c r="BJ589" s="13" t="s">
        <v>84</v>
      </c>
      <c r="BK589" s="208">
        <f>ROUND(I589*H589,2)</f>
        <v>0</v>
      </c>
      <c r="BL589" s="13" t="s">
        <v>313</v>
      </c>
      <c r="BM589" s="207" t="s">
        <v>857</v>
      </c>
    </row>
    <row r="590" spans="2:51" s="226" customFormat="1" ht="12">
      <c r="B590" s="227"/>
      <c r="D590" s="211" t="s">
        <v>208</v>
      </c>
      <c r="E590" s="228" t="s">
        <v>1</v>
      </c>
      <c r="F590" s="229" t="s">
        <v>858</v>
      </c>
      <c r="H590" s="228" t="s">
        <v>1</v>
      </c>
      <c r="L590" s="227"/>
      <c r="M590" s="230"/>
      <c r="N590" s="231"/>
      <c r="O590" s="231"/>
      <c r="P590" s="231"/>
      <c r="Q590" s="231"/>
      <c r="R590" s="231"/>
      <c r="S590" s="231"/>
      <c r="T590" s="232"/>
      <c r="AT590" s="228" t="s">
        <v>208</v>
      </c>
      <c r="AU590" s="228" t="s">
        <v>86</v>
      </c>
      <c r="AV590" s="226" t="s">
        <v>84</v>
      </c>
      <c r="AW590" s="226" t="s">
        <v>32</v>
      </c>
      <c r="AX590" s="226" t="s">
        <v>76</v>
      </c>
      <c r="AY590" s="228" t="s">
        <v>199</v>
      </c>
    </row>
    <row r="591" spans="2:51" s="209" customFormat="1" ht="12">
      <c r="B591" s="210"/>
      <c r="D591" s="211" t="s">
        <v>208</v>
      </c>
      <c r="E591" s="212" t="s">
        <v>1</v>
      </c>
      <c r="F591" s="213" t="s">
        <v>859</v>
      </c>
      <c r="H591" s="214">
        <v>7.6</v>
      </c>
      <c r="L591" s="210"/>
      <c r="M591" s="215"/>
      <c r="N591" s="216"/>
      <c r="O591" s="216"/>
      <c r="P591" s="216"/>
      <c r="Q591" s="216"/>
      <c r="R591" s="216"/>
      <c r="S591" s="216"/>
      <c r="T591" s="217"/>
      <c r="AT591" s="212" t="s">
        <v>208</v>
      </c>
      <c r="AU591" s="212" t="s">
        <v>86</v>
      </c>
      <c r="AV591" s="209" t="s">
        <v>86</v>
      </c>
      <c r="AW591" s="209" t="s">
        <v>32</v>
      </c>
      <c r="AX591" s="209" t="s">
        <v>84</v>
      </c>
      <c r="AY591" s="212" t="s">
        <v>199</v>
      </c>
    </row>
    <row r="592" spans="1:65" s="36" customFormat="1" ht="33" customHeight="1">
      <c r="A592" s="30"/>
      <c r="B592" s="31"/>
      <c r="C592" s="197" t="s">
        <v>860</v>
      </c>
      <c r="D592" s="197" t="s">
        <v>201</v>
      </c>
      <c r="E592" s="198" t="s">
        <v>861</v>
      </c>
      <c r="F592" s="199" t="s">
        <v>862</v>
      </c>
      <c r="G592" s="200" t="s">
        <v>245</v>
      </c>
      <c r="H592" s="201">
        <v>11.13</v>
      </c>
      <c r="I592" s="2"/>
      <c r="J592" s="202">
        <f>ROUND(I592*H592,2)</f>
        <v>0</v>
      </c>
      <c r="K592" s="199" t="s">
        <v>1</v>
      </c>
      <c r="L592" s="31"/>
      <c r="M592" s="203" t="s">
        <v>1</v>
      </c>
      <c r="N592" s="204" t="s">
        <v>41</v>
      </c>
      <c r="O592" s="78"/>
      <c r="P592" s="205">
        <f>O592*H592</f>
        <v>0</v>
      </c>
      <c r="Q592" s="205">
        <v>0.01355</v>
      </c>
      <c r="R592" s="205">
        <f>Q592*H592</f>
        <v>0.15081150000000001</v>
      </c>
      <c r="S592" s="205">
        <v>0</v>
      </c>
      <c r="T592" s="206">
        <f>S592*H592</f>
        <v>0</v>
      </c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R592" s="207" t="s">
        <v>313</v>
      </c>
      <c r="AT592" s="207" t="s">
        <v>201</v>
      </c>
      <c r="AU592" s="207" t="s">
        <v>86</v>
      </c>
      <c r="AY592" s="13" t="s">
        <v>199</v>
      </c>
      <c r="BE592" s="208">
        <f>IF(N592="základní",J592,0)</f>
        <v>0</v>
      </c>
      <c r="BF592" s="208">
        <f>IF(N592="snížená",J592,0)</f>
        <v>0</v>
      </c>
      <c r="BG592" s="208">
        <f>IF(N592="zákl. přenesená",J592,0)</f>
        <v>0</v>
      </c>
      <c r="BH592" s="208">
        <f>IF(N592="sníž. přenesená",J592,0)</f>
        <v>0</v>
      </c>
      <c r="BI592" s="208">
        <f>IF(N592="nulová",J592,0)</f>
        <v>0</v>
      </c>
      <c r="BJ592" s="13" t="s">
        <v>84</v>
      </c>
      <c r="BK592" s="208">
        <f>ROUND(I592*H592,2)</f>
        <v>0</v>
      </c>
      <c r="BL592" s="13" t="s">
        <v>313</v>
      </c>
      <c r="BM592" s="207" t="s">
        <v>863</v>
      </c>
    </row>
    <row r="593" spans="2:51" s="226" customFormat="1" ht="12">
      <c r="B593" s="227"/>
      <c r="D593" s="211" t="s">
        <v>208</v>
      </c>
      <c r="E593" s="228" t="s">
        <v>1</v>
      </c>
      <c r="F593" s="229" t="s">
        <v>864</v>
      </c>
      <c r="H593" s="228" t="s">
        <v>1</v>
      </c>
      <c r="L593" s="227"/>
      <c r="M593" s="230"/>
      <c r="N593" s="231"/>
      <c r="O593" s="231"/>
      <c r="P593" s="231"/>
      <c r="Q593" s="231"/>
      <c r="R593" s="231"/>
      <c r="S593" s="231"/>
      <c r="T593" s="232"/>
      <c r="AT593" s="228" t="s">
        <v>208</v>
      </c>
      <c r="AU593" s="228" t="s">
        <v>86</v>
      </c>
      <c r="AV593" s="226" t="s">
        <v>84</v>
      </c>
      <c r="AW593" s="226" t="s">
        <v>32</v>
      </c>
      <c r="AX593" s="226" t="s">
        <v>76</v>
      </c>
      <c r="AY593" s="228" t="s">
        <v>199</v>
      </c>
    </row>
    <row r="594" spans="2:51" s="226" customFormat="1" ht="12">
      <c r="B594" s="227"/>
      <c r="D594" s="211" t="s">
        <v>208</v>
      </c>
      <c r="E594" s="228" t="s">
        <v>1</v>
      </c>
      <c r="F594" s="229" t="s">
        <v>224</v>
      </c>
      <c r="H594" s="228" t="s">
        <v>1</v>
      </c>
      <c r="L594" s="227"/>
      <c r="M594" s="230"/>
      <c r="N594" s="231"/>
      <c r="O594" s="231"/>
      <c r="P594" s="231"/>
      <c r="Q594" s="231"/>
      <c r="R594" s="231"/>
      <c r="S594" s="231"/>
      <c r="T594" s="232"/>
      <c r="AT594" s="228" t="s">
        <v>208</v>
      </c>
      <c r="AU594" s="228" t="s">
        <v>86</v>
      </c>
      <c r="AV594" s="226" t="s">
        <v>84</v>
      </c>
      <c r="AW594" s="226" t="s">
        <v>32</v>
      </c>
      <c r="AX594" s="226" t="s">
        <v>76</v>
      </c>
      <c r="AY594" s="228" t="s">
        <v>199</v>
      </c>
    </row>
    <row r="595" spans="2:51" s="209" customFormat="1" ht="12">
      <c r="B595" s="210"/>
      <c r="D595" s="211" t="s">
        <v>208</v>
      </c>
      <c r="E595" s="212" t="s">
        <v>1</v>
      </c>
      <c r="F595" s="213" t="s">
        <v>865</v>
      </c>
      <c r="H595" s="214">
        <v>1.12</v>
      </c>
      <c r="L595" s="210"/>
      <c r="M595" s="215"/>
      <c r="N595" s="216"/>
      <c r="O595" s="216"/>
      <c r="P595" s="216"/>
      <c r="Q595" s="216"/>
      <c r="R595" s="216"/>
      <c r="S595" s="216"/>
      <c r="T595" s="217"/>
      <c r="AT595" s="212" t="s">
        <v>208</v>
      </c>
      <c r="AU595" s="212" t="s">
        <v>86</v>
      </c>
      <c r="AV595" s="209" t="s">
        <v>86</v>
      </c>
      <c r="AW595" s="209" t="s">
        <v>32</v>
      </c>
      <c r="AX595" s="209" t="s">
        <v>76</v>
      </c>
      <c r="AY595" s="212" t="s">
        <v>199</v>
      </c>
    </row>
    <row r="596" spans="2:51" s="209" customFormat="1" ht="12">
      <c r="B596" s="210"/>
      <c r="D596" s="211" t="s">
        <v>208</v>
      </c>
      <c r="E596" s="212" t="s">
        <v>1</v>
      </c>
      <c r="F596" s="213" t="s">
        <v>866</v>
      </c>
      <c r="H596" s="214">
        <v>1.26</v>
      </c>
      <c r="L596" s="210"/>
      <c r="M596" s="215"/>
      <c r="N596" s="216"/>
      <c r="O596" s="216"/>
      <c r="P596" s="216"/>
      <c r="Q596" s="216"/>
      <c r="R596" s="216"/>
      <c r="S596" s="216"/>
      <c r="T596" s="217"/>
      <c r="AT596" s="212" t="s">
        <v>208</v>
      </c>
      <c r="AU596" s="212" t="s">
        <v>86</v>
      </c>
      <c r="AV596" s="209" t="s">
        <v>86</v>
      </c>
      <c r="AW596" s="209" t="s">
        <v>32</v>
      </c>
      <c r="AX596" s="209" t="s">
        <v>76</v>
      </c>
      <c r="AY596" s="212" t="s">
        <v>199</v>
      </c>
    </row>
    <row r="597" spans="2:51" s="209" customFormat="1" ht="12">
      <c r="B597" s="210"/>
      <c r="D597" s="211" t="s">
        <v>208</v>
      </c>
      <c r="E597" s="212" t="s">
        <v>1</v>
      </c>
      <c r="F597" s="213" t="s">
        <v>867</v>
      </c>
      <c r="H597" s="214">
        <v>1.4</v>
      </c>
      <c r="L597" s="210"/>
      <c r="M597" s="215"/>
      <c r="N597" s="216"/>
      <c r="O597" s="216"/>
      <c r="P597" s="216"/>
      <c r="Q597" s="216"/>
      <c r="R597" s="216"/>
      <c r="S597" s="216"/>
      <c r="T597" s="217"/>
      <c r="AT597" s="212" t="s">
        <v>208</v>
      </c>
      <c r="AU597" s="212" t="s">
        <v>86</v>
      </c>
      <c r="AV597" s="209" t="s">
        <v>86</v>
      </c>
      <c r="AW597" s="209" t="s">
        <v>32</v>
      </c>
      <c r="AX597" s="209" t="s">
        <v>76</v>
      </c>
      <c r="AY597" s="212" t="s">
        <v>199</v>
      </c>
    </row>
    <row r="598" spans="2:51" s="209" customFormat="1" ht="12">
      <c r="B598" s="210"/>
      <c r="D598" s="211" t="s">
        <v>208</v>
      </c>
      <c r="E598" s="212" t="s">
        <v>1</v>
      </c>
      <c r="F598" s="213" t="s">
        <v>868</v>
      </c>
      <c r="H598" s="214">
        <v>1.75</v>
      </c>
      <c r="L598" s="210"/>
      <c r="M598" s="215"/>
      <c r="N598" s="216"/>
      <c r="O598" s="216"/>
      <c r="P598" s="216"/>
      <c r="Q598" s="216"/>
      <c r="R598" s="216"/>
      <c r="S598" s="216"/>
      <c r="T598" s="217"/>
      <c r="AT598" s="212" t="s">
        <v>208</v>
      </c>
      <c r="AU598" s="212" t="s">
        <v>86</v>
      </c>
      <c r="AV598" s="209" t="s">
        <v>86</v>
      </c>
      <c r="AW598" s="209" t="s">
        <v>32</v>
      </c>
      <c r="AX598" s="209" t="s">
        <v>76</v>
      </c>
      <c r="AY598" s="212" t="s">
        <v>199</v>
      </c>
    </row>
    <row r="599" spans="2:51" s="209" customFormat="1" ht="12">
      <c r="B599" s="210"/>
      <c r="D599" s="211" t="s">
        <v>208</v>
      </c>
      <c r="E599" s="212" t="s">
        <v>1</v>
      </c>
      <c r="F599" s="213" t="s">
        <v>869</v>
      </c>
      <c r="H599" s="214">
        <v>2.24</v>
      </c>
      <c r="L599" s="210"/>
      <c r="M599" s="215"/>
      <c r="N599" s="216"/>
      <c r="O599" s="216"/>
      <c r="P599" s="216"/>
      <c r="Q599" s="216"/>
      <c r="R599" s="216"/>
      <c r="S599" s="216"/>
      <c r="T599" s="217"/>
      <c r="AT599" s="212" t="s">
        <v>208</v>
      </c>
      <c r="AU599" s="212" t="s">
        <v>86</v>
      </c>
      <c r="AV599" s="209" t="s">
        <v>86</v>
      </c>
      <c r="AW599" s="209" t="s">
        <v>32</v>
      </c>
      <c r="AX599" s="209" t="s">
        <v>76</v>
      </c>
      <c r="AY599" s="212" t="s">
        <v>199</v>
      </c>
    </row>
    <row r="600" spans="2:51" s="209" customFormat="1" ht="12">
      <c r="B600" s="210"/>
      <c r="D600" s="211" t="s">
        <v>208</v>
      </c>
      <c r="E600" s="212" t="s">
        <v>1</v>
      </c>
      <c r="F600" s="213" t="s">
        <v>870</v>
      </c>
      <c r="H600" s="214">
        <v>3.36</v>
      </c>
      <c r="L600" s="210"/>
      <c r="M600" s="215"/>
      <c r="N600" s="216"/>
      <c r="O600" s="216"/>
      <c r="P600" s="216"/>
      <c r="Q600" s="216"/>
      <c r="R600" s="216"/>
      <c r="S600" s="216"/>
      <c r="T600" s="217"/>
      <c r="AT600" s="212" t="s">
        <v>208</v>
      </c>
      <c r="AU600" s="212" t="s">
        <v>86</v>
      </c>
      <c r="AV600" s="209" t="s">
        <v>86</v>
      </c>
      <c r="AW600" s="209" t="s">
        <v>32</v>
      </c>
      <c r="AX600" s="209" t="s">
        <v>76</v>
      </c>
      <c r="AY600" s="212" t="s">
        <v>199</v>
      </c>
    </row>
    <row r="601" spans="2:51" s="218" customFormat="1" ht="12">
      <c r="B601" s="219"/>
      <c r="D601" s="211" t="s">
        <v>208</v>
      </c>
      <c r="E601" s="220" t="s">
        <v>1</v>
      </c>
      <c r="F601" s="221" t="s">
        <v>211</v>
      </c>
      <c r="H601" s="222">
        <v>11.13</v>
      </c>
      <c r="L601" s="219"/>
      <c r="M601" s="223"/>
      <c r="N601" s="224"/>
      <c r="O601" s="224"/>
      <c r="P601" s="224"/>
      <c r="Q601" s="224"/>
      <c r="R601" s="224"/>
      <c r="S601" s="224"/>
      <c r="T601" s="225"/>
      <c r="AT601" s="220" t="s">
        <v>208</v>
      </c>
      <c r="AU601" s="220" t="s">
        <v>86</v>
      </c>
      <c r="AV601" s="218" t="s">
        <v>206</v>
      </c>
      <c r="AW601" s="218" t="s">
        <v>32</v>
      </c>
      <c r="AX601" s="218" t="s">
        <v>84</v>
      </c>
      <c r="AY601" s="220" t="s">
        <v>199</v>
      </c>
    </row>
    <row r="602" spans="1:65" s="36" customFormat="1" ht="16.5" customHeight="1">
      <c r="A602" s="30"/>
      <c r="B602" s="31"/>
      <c r="C602" s="197" t="s">
        <v>406</v>
      </c>
      <c r="D602" s="197" t="s">
        <v>201</v>
      </c>
      <c r="E602" s="198" t="s">
        <v>871</v>
      </c>
      <c r="F602" s="199" t="s">
        <v>872</v>
      </c>
      <c r="G602" s="200" t="s">
        <v>245</v>
      </c>
      <c r="H602" s="201">
        <v>32.86</v>
      </c>
      <c r="I602" s="2"/>
      <c r="J602" s="202">
        <f>ROUND(I602*H602,2)</f>
        <v>0</v>
      </c>
      <c r="K602" s="199" t="s">
        <v>205</v>
      </c>
      <c r="L602" s="31"/>
      <c r="M602" s="203" t="s">
        <v>1</v>
      </c>
      <c r="N602" s="204" t="s">
        <v>41</v>
      </c>
      <c r="O602" s="78"/>
      <c r="P602" s="205">
        <f>O602*H602</f>
        <v>0</v>
      </c>
      <c r="Q602" s="205">
        <v>0.0001</v>
      </c>
      <c r="R602" s="205">
        <f>Q602*H602</f>
        <v>0.0032860000000000003</v>
      </c>
      <c r="S602" s="205">
        <v>0</v>
      </c>
      <c r="T602" s="206">
        <f>S602*H602</f>
        <v>0</v>
      </c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R602" s="207" t="s">
        <v>313</v>
      </c>
      <c r="AT602" s="207" t="s">
        <v>201</v>
      </c>
      <c r="AU602" s="207" t="s">
        <v>86</v>
      </c>
      <c r="AY602" s="13" t="s">
        <v>199</v>
      </c>
      <c r="BE602" s="208">
        <f>IF(N602="základní",J602,0)</f>
        <v>0</v>
      </c>
      <c r="BF602" s="208">
        <f>IF(N602="snížená",J602,0)</f>
        <v>0</v>
      </c>
      <c r="BG602" s="208">
        <f>IF(N602="zákl. přenesená",J602,0)</f>
        <v>0</v>
      </c>
      <c r="BH602" s="208">
        <f>IF(N602="sníž. přenesená",J602,0)</f>
        <v>0</v>
      </c>
      <c r="BI602" s="208">
        <f>IF(N602="nulová",J602,0)</f>
        <v>0</v>
      </c>
      <c r="BJ602" s="13" t="s">
        <v>84</v>
      </c>
      <c r="BK602" s="208">
        <f>ROUND(I602*H602,2)</f>
        <v>0</v>
      </c>
      <c r="BL602" s="13" t="s">
        <v>313</v>
      </c>
      <c r="BM602" s="207" t="s">
        <v>873</v>
      </c>
    </row>
    <row r="603" spans="2:51" s="209" customFormat="1" ht="12">
      <c r="B603" s="210"/>
      <c r="D603" s="211" t="s">
        <v>208</v>
      </c>
      <c r="E603" s="212" t="s">
        <v>1</v>
      </c>
      <c r="F603" s="213" t="s">
        <v>874</v>
      </c>
      <c r="H603" s="214">
        <v>32.86</v>
      </c>
      <c r="L603" s="210"/>
      <c r="M603" s="215"/>
      <c r="N603" s="216"/>
      <c r="O603" s="216"/>
      <c r="P603" s="216"/>
      <c r="Q603" s="216"/>
      <c r="R603" s="216"/>
      <c r="S603" s="216"/>
      <c r="T603" s="217"/>
      <c r="AT603" s="212" t="s">
        <v>208</v>
      </c>
      <c r="AU603" s="212" t="s">
        <v>86</v>
      </c>
      <c r="AV603" s="209" t="s">
        <v>86</v>
      </c>
      <c r="AW603" s="209" t="s">
        <v>32</v>
      </c>
      <c r="AX603" s="209" t="s">
        <v>84</v>
      </c>
      <c r="AY603" s="212" t="s">
        <v>199</v>
      </c>
    </row>
    <row r="604" spans="1:65" s="36" customFormat="1" ht="24.2" customHeight="1">
      <c r="A604" s="30"/>
      <c r="B604" s="31"/>
      <c r="C604" s="197" t="s">
        <v>875</v>
      </c>
      <c r="D604" s="197" t="s">
        <v>201</v>
      </c>
      <c r="E604" s="198" t="s">
        <v>876</v>
      </c>
      <c r="F604" s="199" t="s">
        <v>877</v>
      </c>
      <c r="G604" s="200" t="s">
        <v>245</v>
      </c>
      <c r="H604" s="201">
        <v>228.41</v>
      </c>
      <c r="I604" s="2"/>
      <c r="J604" s="202">
        <f>ROUND(I604*H604,2)</f>
        <v>0</v>
      </c>
      <c r="K604" s="199" t="s">
        <v>205</v>
      </c>
      <c r="L604" s="31"/>
      <c r="M604" s="203" t="s">
        <v>1</v>
      </c>
      <c r="N604" s="204" t="s">
        <v>41</v>
      </c>
      <c r="O604" s="78"/>
      <c r="P604" s="205">
        <f>O604*H604</f>
        <v>0</v>
      </c>
      <c r="Q604" s="205">
        <v>0.01217</v>
      </c>
      <c r="R604" s="205">
        <f>Q604*H604</f>
        <v>2.7797497</v>
      </c>
      <c r="S604" s="205">
        <v>0</v>
      </c>
      <c r="T604" s="206">
        <f>S604*H604</f>
        <v>0</v>
      </c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R604" s="207" t="s">
        <v>313</v>
      </c>
      <c r="AT604" s="207" t="s">
        <v>201</v>
      </c>
      <c r="AU604" s="207" t="s">
        <v>86</v>
      </c>
      <c r="AY604" s="13" t="s">
        <v>199</v>
      </c>
      <c r="BE604" s="208">
        <f>IF(N604="základní",J604,0)</f>
        <v>0</v>
      </c>
      <c r="BF604" s="208">
        <f>IF(N604="snížená",J604,0)</f>
        <v>0</v>
      </c>
      <c r="BG604" s="208">
        <f>IF(N604="zákl. přenesená",J604,0)</f>
        <v>0</v>
      </c>
      <c r="BH604" s="208">
        <f>IF(N604="sníž. přenesená",J604,0)</f>
        <v>0</v>
      </c>
      <c r="BI604" s="208">
        <f>IF(N604="nulová",J604,0)</f>
        <v>0</v>
      </c>
      <c r="BJ604" s="13" t="s">
        <v>84</v>
      </c>
      <c r="BK604" s="208">
        <f>ROUND(I604*H604,2)</f>
        <v>0</v>
      </c>
      <c r="BL604" s="13" t="s">
        <v>313</v>
      </c>
      <c r="BM604" s="207" t="s">
        <v>878</v>
      </c>
    </row>
    <row r="605" spans="2:51" s="226" customFormat="1" ht="12">
      <c r="B605" s="227"/>
      <c r="D605" s="211" t="s">
        <v>208</v>
      </c>
      <c r="E605" s="228" t="s">
        <v>1</v>
      </c>
      <c r="F605" s="229" t="s">
        <v>224</v>
      </c>
      <c r="H605" s="228" t="s">
        <v>1</v>
      </c>
      <c r="L605" s="227"/>
      <c r="M605" s="230"/>
      <c r="N605" s="231"/>
      <c r="O605" s="231"/>
      <c r="P605" s="231"/>
      <c r="Q605" s="231"/>
      <c r="R605" s="231"/>
      <c r="S605" s="231"/>
      <c r="T605" s="232"/>
      <c r="AT605" s="228" t="s">
        <v>208</v>
      </c>
      <c r="AU605" s="228" t="s">
        <v>86</v>
      </c>
      <c r="AV605" s="226" t="s">
        <v>84</v>
      </c>
      <c r="AW605" s="226" t="s">
        <v>32</v>
      </c>
      <c r="AX605" s="226" t="s">
        <v>76</v>
      </c>
      <c r="AY605" s="228" t="s">
        <v>199</v>
      </c>
    </row>
    <row r="606" spans="2:51" s="226" customFormat="1" ht="12">
      <c r="B606" s="227"/>
      <c r="D606" s="211" t="s">
        <v>208</v>
      </c>
      <c r="E606" s="228" t="s">
        <v>1</v>
      </c>
      <c r="F606" s="229" t="s">
        <v>879</v>
      </c>
      <c r="H606" s="228" t="s">
        <v>1</v>
      </c>
      <c r="L606" s="227"/>
      <c r="M606" s="230"/>
      <c r="N606" s="231"/>
      <c r="O606" s="231"/>
      <c r="P606" s="231"/>
      <c r="Q606" s="231"/>
      <c r="R606" s="231"/>
      <c r="S606" s="231"/>
      <c r="T606" s="232"/>
      <c r="AT606" s="228" t="s">
        <v>208</v>
      </c>
      <c r="AU606" s="228" t="s">
        <v>86</v>
      </c>
      <c r="AV606" s="226" t="s">
        <v>84</v>
      </c>
      <c r="AW606" s="226" t="s">
        <v>32</v>
      </c>
      <c r="AX606" s="226" t="s">
        <v>76</v>
      </c>
      <c r="AY606" s="228" t="s">
        <v>199</v>
      </c>
    </row>
    <row r="607" spans="2:51" s="209" customFormat="1" ht="12">
      <c r="B607" s="210"/>
      <c r="D607" s="211" t="s">
        <v>208</v>
      </c>
      <c r="E607" s="212" t="s">
        <v>1</v>
      </c>
      <c r="F607" s="213" t="s">
        <v>880</v>
      </c>
      <c r="H607" s="214">
        <v>94.87</v>
      </c>
      <c r="L607" s="210"/>
      <c r="M607" s="215"/>
      <c r="N607" s="216"/>
      <c r="O607" s="216"/>
      <c r="P607" s="216"/>
      <c r="Q607" s="216"/>
      <c r="R607" s="216"/>
      <c r="S607" s="216"/>
      <c r="T607" s="217"/>
      <c r="AT607" s="212" t="s">
        <v>208</v>
      </c>
      <c r="AU607" s="212" t="s">
        <v>86</v>
      </c>
      <c r="AV607" s="209" t="s">
        <v>86</v>
      </c>
      <c r="AW607" s="209" t="s">
        <v>32</v>
      </c>
      <c r="AX607" s="209" t="s">
        <v>76</v>
      </c>
      <c r="AY607" s="212" t="s">
        <v>199</v>
      </c>
    </row>
    <row r="608" spans="2:51" s="209" customFormat="1" ht="12">
      <c r="B608" s="210"/>
      <c r="D608" s="211" t="s">
        <v>208</v>
      </c>
      <c r="E608" s="212" t="s">
        <v>1</v>
      </c>
      <c r="F608" s="213" t="s">
        <v>881</v>
      </c>
      <c r="H608" s="214">
        <v>133.54</v>
      </c>
      <c r="L608" s="210"/>
      <c r="M608" s="215"/>
      <c r="N608" s="216"/>
      <c r="O608" s="216"/>
      <c r="P608" s="216"/>
      <c r="Q608" s="216"/>
      <c r="R608" s="216"/>
      <c r="S608" s="216"/>
      <c r="T608" s="217"/>
      <c r="AT608" s="212" t="s">
        <v>208</v>
      </c>
      <c r="AU608" s="212" t="s">
        <v>86</v>
      </c>
      <c r="AV608" s="209" t="s">
        <v>86</v>
      </c>
      <c r="AW608" s="209" t="s">
        <v>32</v>
      </c>
      <c r="AX608" s="209" t="s">
        <v>76</v>
      </c>
      <c r="AY608" s="212" t="s">
        <v>199</v>
      </c>
    </row>
    <row r="609" spans="2:51" s="218" customFormat="1" ht="12">
      <c r="B609" s="219"/>
      <c r="D609" s="211" t="s">
        <v>208</v>
      </c>
      <c r="E609" s="220" t="s">
        <v>1</v>
      </c>
      <c r="F609" s="221" t="s">
        <v>211</v>
      </c>
      <c r="H609" s="222">
        <v>228.41</v>
      </c>
      <c r="L609" s="219"/>
      <c r="M609" s="223"/>
      <c r="N609" s="224"/>
      <c r="O609" s="224"/>
      <c r="P609" s="224"/>
      <c r="Q609" s="224"/>
      <c r="R609" s="224"/>
      <c r="S609" s="224"/>
      <c r="T609" s="225"/>
      <c r="AT609" s="220" t="s">
        <v>208</v>
      </c>
      <c r="AU609" s="220" t="s">
        <v>86</v>
      </c>
      <c r="AV609" s="218" t="s">
        <v>206</v>
      </c>
      <c r="AW609" s="218" t="s">
        <v>32</v>
      </c>
      <c r="AX609" s="218" t="s">
        <v>84</v>
      </c>
      <c r="AY609" s="220" t="s">
        <v>199</v>
      </c>
    </row>
    <row r="610" spans="1:65" s="36" customFormat="1" ht="16.5" customHeight="1">
      <c r="A610" s="30"/>
      <c r="B610" s="31"/>
      <c r="C610" s="197" t="s">
        <v>882</v>
      </c>
      <c r="D610" s="197" t="s">
        <v>201</v>
      </c>
      <c r="E610" s="198" t="s">
        <v>883</v>
      </c>
      <c r="F610" s="199" t="s">
        <v>884</v>
      </c>
      <c r="G610" s="200" t="s">
        <v>245</v>
      </c>
      <c r="H610" s="201">
        <v>228.41</v>
      </c>
      <c r="I610" s="2"/>
      <c r="J610" s="202">
        <f>ROUND(I610*H610,2)</f>
        <v>0</v>
      </c>
      <c r="K610" s="199" t="s">
        <v>205</v>
      </c>
      <c r="L610" s="31"/>
      <c r="M610" s="203" t="s">
        <v>1</v>
      </c>
      <c r="N610" s="204" t="s">
        <v>41</v>
      </c>
      <c r="O610" s="78"/>
      <c r="P610" s="205">
        <f>O610*H610</f>
        <v>0</v>
      </c>
      <c r="Q610" s="205">
        <v>0.0001</v>
      </c>
      <c r="R610" s="205">
        <f>Q610*H610</f>
        <v>0.022841</v>
      </c>
      <c r="S610" s="205">
        <v>0</v>
      </c>
      <c r="T610" s="206">
        <f>S610*H610</f>
        <v>0</v>
      </c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R610" s="207" t="s">
        <v>313</v>
      </c>
      <c r="AT610" s="207" t="s">
        <v>201</v>
      </c>
      <c r="AU610" s="207" t="s">
        <v>86</v>
      </c>
      <c r="AY610" s="13" t="s">
        <v>199</v>
      </c>
      <c r="BE610" s="208">
        <f>IF(N610="základní",J610,0)</f>
        <v>0</v>
      </c>
      <c r="BF610" s="208">
        <f>IF(N610="snížená",J610,0)</f>
        <v>0</v>
      </c>
      <c r="BG610" s="208">
        <f>IF(N610="zákl. přenesená",J610,0)</f>
        <v>0</v>
      </c>
      <c r="BH610" s="208">
        <f>IF(N610="sníž. přenesená",J610,0)</f>
        <v>0</v>
      </c>
      <c r="BI610" s="208">
        <f>IF(N610="nulová",J610,0)</f>
        <v>0</v>
      </c>
      <c r="BJ610" s="13" t="s">
        <v>84</v>
      </c>
      <c r="BK610" s="208">
        <f>ROUND(I610*H610,2)</f>
        <v>0</v>
      </c>
      <c r="BL610" s="13" t="s">
        <v>313</v>
      </c>
      <c r="BM610" s="207" t="s">
        <v>885</v>
      </c>
    </row>
    <row r="611" spans="1:65" s="36" customFormat="1" ht="24.2" customHeight="1">
      <c r="A611" s="30"/>
      <c r="B611" s="31"/>
      <c r="C611" s="197" t="s">
        <v>886</v>
      </c>
      <c r="D611" s="197" t="s">
        <v>201</v>
      </c>
      <c r="E611" s="198" t="s">
        <v>887</v>
      </c>
      <c r="F611" s="199" t="s">
        <v>888</v>
      </c>
      <c r="G611" s="200" t="s">
        <v>245</v>
      </c>
      <c r="H611" s="201">
        <v>20.28</v>
      </c>
      <c r="I611" s="2"/>
      <c r="J611" s="202">
        <f>ROUND(I611*H611,2)</f>
        <v>0</v>
      </c>
      <c r="K611" s="199" t="s">
        <v>205</v>
      </c>
      <c r="L611" s="31"/>
      <c r="M611" s="203" t="s">
        <v>1</v>
      </c>
      <c r="N611" s="204" t="s">
        <v>41</v>
      </c>
      <c r="O611" s="78"/>
      <c r="P611" s="205">
        <f>O611*H611</f>
        <v>0</v>
      </c>
      <c r="Q611" s="205">
        <v>0</v>
      </c>
      <c r="R611" s="205">
        <f>Q611*H611</f>
        <v>0</v>
      </c>
      <c r="S611" s="205">
        <v>0.01725</v>
      </c>
      <c r="T611" s="206">
        <f>S611*H611</f>
        <v>0.34983000000000003</v>
      </c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R611" s="207" t="s">
        <v>313</v>
      </c>
      <c r="AT611" s="207" t="s">
        <v>201</v>
      </c>
      <c r="AU611" s="207" t="s">
        <v>86</v>
      </c>
      <c r="AY611" s="13" t="s">
        <v>199</v>
      </c>
      <c r="BE611" s="208">
        <f>IF(N611="základní",J611,0)</f>
        <v>0</v>
      </c>
      <c r="BF611" s="208">
        <f>IF(N611="snížená",J611,0)</f>
        <v>0</v>
      </c>
      <c r="BG611" s="208">
        <f>IF(N611="zákl. přenesená",J611,0)</f>
        <v>0</v>
      </c>
      <c r="BH611" s="208">
        <f>IF(N611="sníž. přenesená",J611,0)</f>
        <v>0</v>
      </c>
      <c r="BI611" s="208">
        <f>IF(N611="nulová",J611,0)</f>
        <v>0</v>
      </c>
      <c r="BJ611" s="13" t="s">
        <v>84</v>
      </c>
      <c r="BK611" s="208">
        <f>ROUND(I611*H611,2)</f>
        <v>0</v>
      </c>
      <c r="BL611" s="13" t="s">
        <v>313</v>
      </c>
      <c r="BM611" s="207" t="s">
        <v>889</v>
      </c>
    </row>
    <row r="612" spans="2:51" s="226" customFormat="1" ht="12">
      <c r="B612" s="227"/>
      <c r="D612" s="211" t="s">
        <v>208</v>
      </c>
      <c r="E612" s="228" t="s">
        <v>1</v>
      </c>
      <c r="F612" s="229" t="s">
        <v>890</v>
      </c>
      <c r="H612" s="228" t="s">
        <v>1</v>
      </c>
      <c r="L612" s="227"/>
      <c r="M612" s="230"/>
      <c r="N612" s="231"/>
      <c r="O612" s="231"/>
      <c r="P612" s="231"/>
      <c r="Q612" s="231"/>
      <c r="R612" s="231"/>
      <c r="S612" s="231"/>
      <c r="T612" s="232"/>
      <c r="AT612" s="228" t="s">
        <v>208</v>
      </c>
      <c r="AU612" s="228" t="s">
        <v>86</v>
      </c>
      <c r="AV612" s="226" t="s">
        <v>84</v>
      </c>
      <c r="AW612" s="226" t="s">
        <v>32</v>
      </c>
      <c r="AX612" s="226" t="s">
        <v>76</v>
      </c>
      <c r="AY612" s="228" t="s">
        <v>199</v>
      </c>
    </row>
    <row r="613" spans="2:51" s="209" customFormat="1" ht="12">
      <c r="B613" s="210"/>
      <c r="D613" s="211" t="s">
        <v>208</v>
      </c>
      <c r="E613" s="212" t="s">
        <v>1</v>
      </c>
      <c r="F613" s="213" t="s">
        <v>891</v>
      </c>
      <c r="H613" s="214">
        <v>20.28</v>
      </c>
      <c r="L613" s="210"/>
      <c r="M613" s="215"/>
      <c r="N613" s="216"/>
      <c r="O613" s="216"/>
      <c r="P613" s="216"/>
      <c r="Q613" s="216"/>
      <c r="R613" s="216"/>
      <c r="S613" s="216"/>
      <c r="T613" s="217"/>
      <c r="AT613" s="212" t="s">
        <v>208</v>
      </c>
      <c r="AU613" s="212" t="s">
        <v>86</v>
      </c>
      <c r="AV613" s="209" t="s">
        <v>86</v>
      </c>
      <c r="AW613" s="209" t="s">
        <v>32</v>
      </c>
      <c r="AX613" s="209" t="s">
        <v>84</v>
      </c>
      <c r="AY613" s="212" t="s">
        <v>199</v>
      </c>
    </row>
    <row r="614" spans="1:65" s="36" customFormat="1" ht="24.2" customHeight="1">
      <c r="A614" s="30"/>
      <c r="B614" s="31"/>
      <c r="C614" s="197" t="s">
        <v>892</v>
      </c>
      <c r="D614" s="197" t="s">
        <v>201</v>
      </c>
      <c r="E614" s="198" t="s">
        <v>893</v>
      </c>
      <c r="F614" s="199" t="s">
        <v>894</v>
      </c>
      <c r="G614" s="200" t="s">
        <v>204</v>
      </c>
      <c r="H614" s="201">
        <v>5</v>
      </c>
      <c r="I614" s="2"/>
      <c r="J614" s="202">
        <f>ROUND(I614*H614,2)</f>
        <v>0</v>
      </c>
      <c r="K614" s="199" t="s">
        <v>1</v>
      </c>
      <c r="L614" s="31"/>
      <c r="M614" s="203" t="s">
        <v>1</v>
      </c>
      <c r="N614" s="204" t="s">
        <v>41</v>
      </c>
      <c r="O614" s="78"/>
      <c r="P614" s="205">
        <f>O614*H614</f>
        <v>0</v>
      </c>
      <c r="Q614" s="205">
        <v>0.00212</v>
      </c>
      <c r="R614" s="205">
        <f>Q614*H614</f>
        <v>0.0106</v>
      </c>
      <c r="S614" s="205">
        <v>0.022</v>
      </c>
      <c r="T614" s="206">
        <f>S614*H614</f>
        <v>0.10999999999999999</v>
      </c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R614" s="207" t="s">
        <v>313</v>
      </c>
      <c r="AT614" s="207" t="s">
        <v>201</v>
      </c>
      <c r="AU614" s="207" t="s">
        <v>86</v>
      </c>
      <c r="AY614" s="13" t="s">
        <v>199</v>
      </c>
      <c r="BE614" s="208">
        <f>IF(N614="základní",J614,0)</f>
        <v>0</v>
      </c>
      <c r="BF614" s="208">
        <f>IF(N614="snížená",J614,0)</f>
        <v>0</v>
      </c>
      <c r="BG614" s="208">
        <f>IF(N614="zákl. přenesená",J614,0)</f>
        <v>0</v>
      </c>
      <c r="BH614" s="208">
        <f>IF(N614="sníž. přenesená",J614,0)</f>
        <v>0</v>
      </c>
      <c r="BI614" s="208">
        <f>IF(N614="nulová",J614,0)</f>
        <v>0</v>
      </c>
      <c r="BJ614" s="13" t="s">
        <v>84</v>
      </c>
      <c r="BK614" s="208">
        <f>ROUND(I614*H614,2)</f>
        <v>0</v>
      </c>
      <c r="BL614" s="13" t="s">
        <v>313</v>
      </c>
      <c r="BM614" s="207" t="s">
        <v>895</v>
      </c>
    </row>
    <row r="615" spans="2:51" s="209" customFormat="1" ht="12">
      <c r="B615" s="210"/>
      <c r="D615" s="211" t="s">
        <v>208</v>
      </c>
      <c r="E615" s="212" t="s">
        <v>1</v>
      </c>
      <c r="F615" s="213" t="s">
        <v>896</v>
      </c>
      <c r="H615" s="214">
        <v>1</v>
      </c>
      <c r="L615" s="210"/>
      <c r="M615" s="215"/>
      <c r="N615" s="216"/>
      <c r="O615" s="216"/>
      <c r="P615" s="216"/>
      <c r="Q615" s="216"/>
      <c r="R615" s="216"/>
      <c r="S615" s="216"/>
      <c r="T615" s="217"/>
      <c r="AT615" s="212" t="s">
        <v>208</v>
      </c>
      <c r="AU615" s="212" t="s">
        <v>86</v>
      </c>
      <c r="AV615" s="209" t="s">
        <v>86</v>
      </c>
      <c r="AW615" s="209" t="s">
        <v>32</v>
      </c>
      <c r="AX615" s="209" t="s">
        <v>76</v>
      </c>
      <c r="AY615" s="212" t="s">
        <v>199</v>
      </c>
    </row>
    <row r="616" spans="2:51" s="209" customFormat="1" ht="12">
      <c r="B616" s="210"/>
      <c r="D616" s="211" t="s">
        <v>208</v>
      </c>
      <c r="E616" s="212" t="s">
        <v>1</v>
      </c>
      <c r="F616" s="213" t="s">
        <v>897</v>
      </c>
      <c r="H616" s="214">
        <v>1</v>
      </c>
      <c r="L616" s="210"/>
      <c r="M616" s="215"/>
      <c r="N616" s="216"/>
      <c r="O616" s="216"/>
      <c r="P616" s="216"/>
      <c r="Q616" s="216"/>
      <c r="R616" s="216"/>
      <c r="S616" s="216"/>
      <c r="T616" s="217"/>
      <c r="AT616" s="212" t="s">
        <v>208</v>
      </c>
      <c r="AU616" s="212" t="s">
        <v>86</v>
      </c>
      <c r="AV616" s="209" t="s">
        <v>86</v>
      </c>
      <c r="AW616" s="209" t="s">
        <v>32</v>
      </c>
      <c r="AX616" s="209" t="s">
        <v>76</v>
      </c>
      <c r="AY616" s="212" t="s">
        <v>199</v>
      </c>
    </row>
    <row r="617" spans="2:51" s="209" customFormat="1" ht="12">
      <c r="B617" s="210"/>
      <c r="D617" s="211" t="s">
        <v>208</v>
      </c>
      <c r="E617" s="212" t="s">
        <v>1</v>
      </c>
      <c r="F617" s="213" t="s">
        <v>898</v>
      </c>
      <c r="H617" s="214">
        <v>1</v>
      </c>
      <c r="L617" s="210"/>
      <c r="M617" s="215"/>
      <c r="N617" s="216"/>
      <c r="O617" s="216"/>
      <c r="P617" s="216"/>
      <c r="Q617" s="216"/>
      <c r="R617" s="216"/>
      <c r="S617" s="216"/>
      <c r="T617" s="217"/>
      <c r="AT617" s="212" t="s">
        <v>208</v>
      </c>
      <c r="AU617" s="212" t="s">
        <v>86</v>
      </c>
      <c r="AV617" s="209" t="s">
        <v>86</v>
      </c>
      <c r="AW617" s="209" t="s">
        <v>32</v>
      </c>
      <c r="AX617" s="209" t="s">
        <v>76</v>
      </c>
      <c r="AY617" s="212" t="s">
        <v>199</v>
      </c>
    </row>
    <row r="618" spans="2:51" s="209" customFormat="1" ht="12">
      <c r="B618" s="210"/>
      <c r="D618" s="211" t="s">
        <v>208</v>
      </c>
      <c r="E618" s="212" t="s">
        <v>1</v>
      </c>
      <c r="F618" s="213" t="s">
        <v>899</v>
      </c>
      <c r="H618" s="214">
        <v>1</v>
      </c>
      <c r="L618" s="210"/>
      <c r="M618" s="215"/>
      <c r="N618" s="216"/>
      <c r="O618" s="216"/>
      <c r="P618" s="216"/>
      <c r="Q618" s="216"/>
      <c r="R618" s="216"/>
      <c r="S618" s="216"/>
      <c r="T618" s="217"/>
      <c r="AT618" s="212" t="s">
        <v>208</v>
      </c>
      <c r="AU618" s="212" t="s">
        <v>86</v>
      </c>
      <c r="AV618" s="209" t="s">
        <v>86</v>
      </c>
      <c r="AW618" s="209" t="s">
        <v>32</v>
      </c>
      <c r="AX618" s="209" t="s">
        <v>76</v>
      </c>
      <c r="AY618" s="212" t="s">
        <v>199</v>
      </c>
    </row>
    <row r="619" spans="2:51" s="209" customFormat="1" ht="12">
      <c r="B619" s="210"/>
      <c r="D619" s="211" t="s">
        <v>208</v>
      </c>
      <c r="E619" s="212" t="s">
        <v>1</v>
      </c>
      <c r="F619" s="213" t="s">
        <v>900</v>
      </c>
      <c r="H619" s="214">
        <v>1</v>
      </c>
      <c r="L619" s="210"/>
      <c r="M619" s="215"/>
      <c r="N619" s="216"/>
      <c r="O619" s="216"/>
      <c r="P619" s="216"/>
      <c r="Q619" s="216"/>
      <c r="R619" s="216"/>
      <c r="S619" s="216"/>
      <c r="T619" s="217"/>
      <c r="AT619" s="212" t="s">
        <v>208</v>
      </c>
      <c r="AU619" s="212" t="s">
        <v>86</v>
      </c>
      <c r="AV619" s="209" t="s">
        <v>86</v>
      </c>
      <c r="AW619" s="209" t="s">
        <v>32</v>
      </c>
      <c r="AX619" s="209" t="s">
        <v>76</v>
      </c>
      <c r="AY619" s="212" t="s">
        <v>199</v>
      </c>
    </row>
    <row r="620" spans="2:51" s="218" customFormat="1" ht="12">
      <c r="B620" s="219"/>
      <c r="D620" s="211" t="s">
        <v>208</v>
      </c>
      <c r="E620" s="220" t="s">
        <v>1</v>
      </c>
      <c r="F620" s="221" t="s">
        <v>211</v>
      </c>
      <c r="H620" s="222">
        <v>5</v>
      </c>
      <c r="L620" s="219"/>
      <c r="M620" s="223"/>
      <c r="N620" s="224"/>
      <c r="O620" s="224"/>
      <c r="P620" s="224"/>
      <c r="Q620" s="224"/>
      <c r="R620" s="224"/>
      <c r="S620" s="224"/>
      <c r="T620" s="225"/>
      <c r="AT620" s="220" t="s">
        <v>208</v>
      </c>
      <c r="AU620" s="220" t="s">
        <v>86</v>
      </c>
      <c r="AV620" s="218" t="s">
        <v>206</v>
      </c>
      <c r="AW620" s="218" t="s">
        <v>32</v>
      </c>
      <c r="AX620" s="218" t="s">
        <v>84</v>
      </c>
      <c r="AY620" s="220" t="s">
        <v>199</v>
      </c>
    </row>
    <row r="621" spans="1:65" s="36" customFormat="1" ht="24.2" customHeight="1">
      <c r="A621" s="30"/>
      <c r="B621" s="31"/>
      <c r="C621" s="197" t="s">
        <v>901</v>
      </c>
      <c r="D621" s="197" t="s">
        <v>201</v>
      </c>
      <c r="E621" s="198" t="s">
        <v>902</v>
      </c>
      <c r="F621" s="199" t="s">
        <v>903</v>
      </c>
      <c r="G621" s="200" t="s">
        <v>204</v>
      </c>
      <c r="H621" s="201">
        <v>1</v>
      </c>
      <c r="I621" s="2"/>
      <c r="J621" s="202">
        <f>ROUND(I621*H621,2)</f>
        <v>0</v>
      </c>
      <c r="K621" s="199" t="s">
        <v>1</v>
      </c>
      <c r="L621" s="31"/>
      <c r="M621" s="203" t="s">
        <v>1</v>
      </c>
      <c r="N621" s="204" t="s">
        <v>41</v>
      </c>
      <c r="O621" s="78"/>
      <c r="P621" s="205">
        <f>O621*H621</f>
        <v>0</v>
      </c>
      <c r="Q621" s="205">
        <v>0.00298</v>
      </c>
      <c r="R621" s="205">
        <f>Q621*H621</f>
        <v>0.00298</v>
      </c>
      <c r="S621" s="205">
        <v>0.044</v>
      </c>
      <c r="T621" s="206">
        <f>S621*H621</f>
        <v>0.044</v>
      </c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R621" s="207" t="s">
        <v>313</v>
      </c>
      <c r="AT621" s="207" t="s">
        <v>201</v>
      </c>
      <c r="AU621" s="207" t="s">
        <v>86</v>
      </c>
      <c r="AY621" s="13" t="s">
        <v>199</v>
      </c>
      <c r="BE621" s="208">
        <f>IF(N621="základní",J621,0)</f>
        <v>0</v>
      </c>
      <c r="BF621" s="208">
        <f>IF(N621="snížená",J621,0)</f>
        <v>0</v>
      </c>
      <c r="BG621" s="208">
        <f>IF(N621="zákl. přenesená",J621,0)</f>
        <v>0</v>
      </c>
      <c r="BH621" s="208">
        <f>IF(N621="sníž. přenesená",J621,0)</f>
        <v>0</v>
      </c>
      <c r="BI621" s="208">
        <f>IF(N621="nulová",J621,0)</f>
        <v>0</v>
      </c>
      <c r="BJ621" s="13" t="s">
        <v>84</v>
      </c>
      <c r="BK621" s="208">
        <f>ROUND(I621*H621,2)</f>
        <v>0</v>
      </c>
      <c r="BL621" s="13" t="s">
        <v>313</v>
      </c>
      <c r="BM621" s="207" t="s">
        <v>904</v>
      </c>
    </row>
    <row r="622" spans="2:51" s="209" customFormat="1" ht="12">
      <c r="B622" s="210"/>
      <c r="D622" s="211" t="s">
        <v>208</v>
      </c>
      <c r="E622" s="212" t="s">
        <v>1</v>
      </c>
      <c r="F622" s="213" t="s">
        <v>905</v>
      </c>
      <c r="H622" s="214">
        <v>1</v>
      </c>
      <c r="L622" s="210"/>
      <c r="M622" s="215"/>
      <c r="N622" s="216"/>
      <c r="O622" s="216"/>
      <c r="P622" s="216"/>
      <c r="Q622" s="216"/>
      <c r="R622" s="216"/>
      <c r="S622" s="216"/>
      <c r="T622" s="217"/>
      <c r="AT622" s="212" t="s">
        <v>208</v>
      </c>
      <c r="AU622" s="212" t="s">
        <v>86</v>
      </c>
      <c r="AV622" s="209" t="s">
        <v>86</v>
      </c>
      <c r="AW622" s="209" t="s">
        <v>32</v>
      </c>
      <c r="AX622" s="209" t="s">
        <v>84</v>
      </c>
      <c r="AY622" s="212" t="s">
        <v>199</v>
      </c>
    </row>
    <row r="623" spans="1:65" s="36" customFormat="1" ht="24.2" customHeight="1">
      <c r="A623" s="30"/>
      <c r="B623" s="31"/>
      <c r="C623" s="197" t="s">
        <v>906</v>
      </c>
      <c r="D623" s="197" t="s">
        <v>201</v>
      </c>
      <c r="E623" s="198" t="s">
        <v>907</v>
      </c>
      <c r="F623" s="199" t="s">
        <v>908</v>
      </c>
      <c r="G623" s="200" t="s">
        <v>204</v>
      </c>
      <c r="H623" s="201">
        <v>4</v>
      </c>
      <c r="I623" s="2"/>
      <c r="J623" s="202">
        <f>ROUND(I623*H623,2)</f>
        <v>0</v>
      </c>
      <c r="K623" s="199" t="s">
        <v>1</v>
      </c>
      <c r="L623" s="31"/>
      <c r="M623" s="203" t="s">
        <v>1</v>
      </c>
      <c r="N623" s="204" t="s">
        <v>41</v>
      </c>
      <c r="O623" s="78"/>
      <c r="P623" s="205">
        <f>O623*H623</f>
        <v>0</v>
      </c>
      <c r="Q623" s="205">
        <v>0.01965</v>
      </c>
      <c r="R623" s="205">
        <f>Q623*H623</f>
        <v>0.0786</v>
      </c>
      <c r="S623" s="205">
        <v>0.088</v>
      </c>
      <c r="T623" s="206">
        <f>S623*H623</f>
        <v>0.352</v>
      </c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R623" s="207" t="s">
        <v>313</v>
      </c>
      <c r="AT623" s="207" t="s">
        <v>201</v>
      </c>
      <c r="AU623" s="207" t="s">
        <v>86</v>
      </c>
      <c r="AY623" s="13" t="s">
        <v>199</v>
      </c>
      <c r="BE623" s="208">
        <f>IF(N623="základní",J623,0)</f>
        <v>0</v>
      </c>
      <c r="BF623" s="208">
        <f>IF(N623="snížená",J623,0)</f>
        <v>0</v>
      </c>
      <c r="BG623" s="208">
        <f>IF(N623="zákl. přenesená",J623,0)</f>
        <v>0</v>
      </c>
      <c r="BH623" s="208">
        <f>IF(N623="sníž. přenesená",J623,0)</f>
        <v>0</v>
      </c>
      <c r="BI623" s="208">
        <f>IF(N623="nulová",J623,0)</f>
        <v>0</v>
      </c>
      <c r="BJ623" s="13" t="s">
        <v>84</v>
      </c>
      <c r="BK623" s="208">
        <f>ROUND(I623*H623,2)</f>
        <v>0</v>
      </c>
      <c r="BL623" s="13" t="s">
        <v>313</v>
      </c>
      <c r="BM623" s="207" t="s">
        <v>909</v>
      </c>
    </row>
    <row r="624" spans="2:51" s="209" customFormat="1" ht="12">
      <c r="B624" s="210"/>
      <c r="D624" s="211" t="s">
        <v>208</v>
      </c>
      <c r="E624" s="212" t="s">
        <v>1</v>
      </c>
      <c r="F624" s="213" t="s">
        <v>910</v>
      </c>
      <c r="H624" s="214">
        <v>1</v>
      </c>
      <c r="L624" s="210"/>
      <c r="M624" s="215"/>
      <c r="N624" s="216"/>
      <c r="O624" s="216"/>
      <c r="P624" s="216"/>
      <c r="Q624" s="216"/>
      <c r="R624" s="216"/>
      <c r="S624" s="216"/>
      <c r="T624" s="217"/>
      <c r="AT624" s="212" t="s">
        <v>208</v>
      </c>
      <c r="AU624" s="212" t="s">
        <v>86</v>
      </c>
      <c r="AV624" s="209" t="s">
        <v>86</v>
      </c>
      <c r="AW624" s="209" t="s">
        <v>32</v>
      </c>
      <c r="AX624" s="209" t="s">
        <v>76</v>
      </c>
      <c r="AY624" s="212" t="s">
        <v>199</v>
      </c>
    </row>
    <row r="625" spans="2:51" s="209" customFormat="1" ht="12">
      <c r="B625" s="210"/>
      <c r="D625" s="211" t="s">
        <v>208</v>
      </c>
      <c r="E625" s="212" t="s">
        <v>1</v>
      </c>
      <c r="F625" s="213" t="s">
        <v>911</v>
      </c>
      <c r="H625" s="214">
        <v>1</v>
      </c>
      <c r="L625" s="210"/>
      <c r="M625" s="215"/>
      <c r="N625" s="216"/>
      <c r="O625" s="216"/>
      <c r="P625" s="216"/>
      <c r="Q625" s="216"/>
      <c r="R625" s="216"/>
      <c r="S625" s="216"/>
      <c r="T625" s="217"/>
      <c r="AT625" s="212" t="s">
        <v>208</v>
      </c>
      <c r="AU625" s="212" t="s">
        <v>86</v>
      </c>
      <c r="AV625" s="209" t="s">
        <v>86</v>
      </c>
      <c r="AW625" s="209" t="s">
        <v>32</v>
      </c>
      <c r="AX625" s="209" t="s">
        <v>76</v>
      </c>
      <c r="AY625" s="212" t="s">
        <v>199</v>
      </c>
    </row>
    <row r="626" spans="2:51" s="209" customFormat="1" ht="12">
      <c r="B626" s="210"/>
      <c r="D626" s="211" t="s">
        <v>208</v>
      </c>
      <c r="E626" s="212" t="s">
        <v>1</v>
      </c>
      <c r="F626" s="213" t="s">
        <v>912</v>
      </c>
      <c r="H626" s="214">
        <v>2</v>
      </c>
      <c r="L626" s="210"/>
      <c r="M626" s="215"/>
      <c r="N626" s="216"/>
      <c r="O626" s="216"/>
      <c r="P626" s="216"/>
      <c r="Q626" s="216"/>
      <c r="R626" s="216"/>
      <c r="S626" s="216"/>
      <c r="T626" s="217"/>
      <c r="AT626" s="212" t="s">
        <v>208</v>
      </c>
      <c r="AU626" s="212" t="s">
        <v>86</v>
      </c>
      <c r="AV626" s="209" t="s">
        <v>86</v>
      </c>
      <c r="AW626" s="209" t="s">
        <v>32</v>
      </c>
      <c r="AX626" s="209" t="s">
        <v>76</v>
      </c>
      <c r="AY626" s="212" t="s">
        <v>199</v>
      </c>
    </row>
    <row r="627" spans="2:51" s="218" customFormat="1" ht="12">
      <c r="B627" s="219"/>
      <c r="D627" s="211" t="s">
        <v>208</v>
      </c>
      <c r="E627" s="220" t="s">
        <v>1</v>
      </c>
      <c r="F627" s="221" t="s">
        <v>211</v>
      </c>
      <c r="H627" s="222">
        <v>4</v>
      </c>
      <c r="L627" s="219"/>
      <c r="M627" s="223"/>
      <c r="N627" s="224"/>
      <c r="O627" s="224"/>
      <c r="P627" s="224"/>
      <c r="Q627" s="224"/>
      <c r="R627" s="224"/>
      <c r="S627" s="224"/>
      <c r="T627" s="225"/>
      <c r="AT627" s="220" t="s">
        <v>208</v>
      </c>
      <c r="AU627" s="220" t="s">
        <v>86</v>
      </c>
      <c r="AV627" s="218" t="s">
        <v>206</v>
      </c>
      <c r="AW627" s="218" t="s">
        <v>32</v>
      </c>
      <c r="AX627" s="218" t="s">
        <v>84</v>
      </c>
      <c r="AY627" s="220" t="s">
        <v>199</v>
      </c>
    </row>
    <row r="628" spans="1:65" s="36" customFormat="1" ht="24.2" customHeight="1">
      <c r="A628" s="30"/>
      <c r="B628" s="31"/>
      <c r="C628" s="197" t="s">
        <v>913</v>
      </c>
      <c r="D628" s="197" t="s">
        <v>201</v>
      </c>
      <c r="E628" s="198" t="s">
        <v>914</v>
      </c>
      <c r="F628" s="199" t="s">
        <v>915</v>
      </c>
      <c r="G628" s="200" t="s">
        <v>204</v>
      </c>
      <c r="H628" s="201">
        <v>3</v>
      </c>
      <c r="I628" s="2"/>
      <c r="J628" s="202">
        <f>ROUND(I628*H628,2)</f>
        <v>0</v>
      </c>
      <c r="K628" s="199" t="s">
        <v>205</v>
      </c>
      <c r="L628" s="31"/>
      <c r="M628" s="203" t="s">
        <v>1</v>
      </c>
      <c r="N628" s="204" t="s">
        <v>41</v>
      </c>
      <c r="O628" s="78"/>
      <c r="P628" s="205">
        <f>O628*H628</f>
        <v>0</v>
      </c>
      <c r="Q628" s="205">
        <v>0.01867</v>
      </c>
      <c r="R628" s="205">
        <f>Q628*H628</f>
        <v>0.05601</v>
      </c>
      <c r="S628" s="205">
        <v>0.01518</v>
      </c>
      <c r="T628" s="206">
        <f>S628*H628</f>
        <v>0.045540000000000004</v>
      </c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R628" s="207" t="s">
        <v>313</v>
      </c>
      <c r="AT628" s="207" t="s">
        <v>201</v>
      </c>
      <c r="AU628" s="207" t="s">
        <v>86</v>
      </c>
      <c r="AY628" s="13" t="s">
        <v>199</v>
      </c>
      <c r="BE628" s="208">
        <f>IF(N628="základní",J628,0)</f>
        <v>0</v>
      </c>
      <c r="BF628" s="208">
        <f>IF(N628="snížená",J628,0)</f>
        <v>0</v>
      </c>
      <c r="BG628" s="208">
        <f>IF(N628="zákl. přenesená",J628,0)</f>
        <v>0</v>
      </c>
      <c r="BH628" s="208">
        <f>IF(N628="sníž. přenesená",J628,0)</f>
        <v>0</v>
      </c>
      <c r="BI628" s="208">
        <f>IF(N628="nulová",J628,0)</f>
        <v>0</v>
      </c>
      <c r="BJ628" s="13" t="s">
        <v>84</v>
      </c>
      <c r="BK628" s="208">
        <f>ROUND(I628*H628,2)</f>
        <v>0</v>
      </c>
      <c r="BL628" s="13" t="s">
        <v>313</v>
      </c>
      <c r="BM628" s="207" t="s">
        <v>916</v>
      </c>
    </row>
    <row r="629" spans="2:51" s="226" customFormat="1" ht="12">
      <c r="B629" s="227"/>
      <c r="D629" s="211" t="s">
        <v>208</v>
      </c>
      <c r="E629" s="228" t="s">
        <v>1</v>
      </c>
      <c r="F629" s="229" t="s">
        <v>917</v>
      </c>
      <c r="H629" s="228" t="s">
        <v>1</v>
      </c>
      <c r="L629" s="227"/>
      <c r="M629" s="230"/>
      <c r="N629" s="231"/>
      <c r="O629" s="231"/>
      <c r="P629" s="231"/>
      <c r="Q629" s="231"/>
      <c r="R629" s="231"/>
      <c r="S629" s="231"/>
      <c r="T629" s="232"/>
      <c r="AT629" s="228" t="s">
        <v>208</v>
      </c>
      <c r="AU629" s="228" t="s">
        <v>86</v>
      </c>
      <c r="AV629" s="226" t="s">
        <v>84</v>
      </c>
      <c r="AW629" s="226" t="s">
        <v>32</v>
      </c>
      <c r="AX629" s="226" t="s">
        <v>76</v>
      </c>
      <c r="AY629" s="228" t="s">
        <v>199</v>
      </c>
    </row>
    <row r="630" spans="2:51" s="209" customFormat="1" ht="12">
      <c r="B630" s="210"/>
      <c r="D630" s="211" t="s">
        <v>208</v>
      </c>
      <c r="E630" s="212" t="s">
        <v>1</v>
      </c>
      <c r="F630" s="213" t="s">
        <v>114</v>
      </c>
      <c r="H630" s="214">
        <v>3</v>
      </c>
      <c r="L630" s="210"/>
      <c r="M630" s="215"/>
      <c r="N630" s="216"/>
      <c r="O630" s="216"/>
      <c r="P630" s="216"/>
      <c r="Q630" s="216"/>
      <c r="R630" s="216"/>
      <c r="S630" s="216"/>
      <c r="T630" s="217"/>
      <c r="AT630" s="212" t="s">
        <v>208</v>
      </c>
      <c r="AU630" s="212" t="s">
        <v>86</v>
      </c>
      <c r="AV630" s="209" t="s">
        <v>86</v>
      </c>
      <c r="AW630" s="209" t="s">
        <v>32</v>
      </c>
      <c r="AX630" s="209" t="s">
        <v>84</v>
      </c>
      <c r="AY630" s="212" t="s">
        <v>199</v>
      </c>
    </row>
    <row r="631" spans="1:65" s="36" customFormat="1" ht="33" customHeight="1">
      <c r="A631" s="30"/>
      <c r="B631" s="31"/>
      <c r="C631" s="197" t="s">
        <v>918</v>
      </c>
      <c r="D631" s="197" t="s">
        <v>201</v>
      </c>
      <c r="E631" s="198" t="s">
        <v>919</v>
      </c>
      <c r="F631" s="199" t="s">
        <v>920</v>
      </c>
      <c r="G631" s="200" t="s">
        <v>245</v>
      </c>
      <c r="H631" s="201">
        <v>132.572</v>
      </c>
      <c r="I631" s="2"/>
      <c r="J631" s="202">
        <f>ROUND(I631*H631,2)</f>
        <v>0</v>
      </c>
      <c r="K631" s="199" t="s">
        <v>205</v>
      </c>
      <c r="L631" s="31"/>
      <c r="M631" s="203" t="s">
        <v>1</v>
      </c>
      <c r="N631" s="204" t="s">
        <v>41</v>
      </c>
      <c r="O631" s="78"/>
      <c r="P631" s="205">
        <f>O631*H631</f>
        <v>0</v>
      </c>
      <c r="Q631" s="205">
        <v>0.00125</v>
      </c>
      <c r="R631" s="205">
        <f>Q631*H631</f>
        <v>0.165715</v>
      </c>
      <c r="S631" s="205">
        <v>0</v>
      </c>
      <c r="T631" s="206">
        <f>S631*H631</f>
        <v>0</v>
      </c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R631" s="207" t="s">
        <v>313</v>
      </c>
      <c r="AT631" s="207" t="s">
        <v>201</v>
      </c>
      <c r="AU631" s="207" t="s">
        <v>86</v>
      </c>
      <c r="AY631" s="13" t="s">
        <v>199</v>
      </c>
      <c r="BE631" s="208">
        <f>IF(N631="základní",J631,0)</f>
        <v>0</v>
      </c>
      <c r="BF631" s="208">
        <f>IF(N631="snížená",J631,0)</f>
        <v>0</v>
      </c>
      <c r="BG631" s="208">
        <f>IF(N631="zákl. přenesená",J631,0)</f>
        <v>0</v>
      </c>
      <c r="BH631" s="208">
        <f>IF(N631="sníž. přenesená",J631,0)</f>
        <v>0</v>
      </c>
      <c r="BI631" s="208">
        <f>IF(N631="nulová",J631,0)</f>
        <v>0</v>
      </c>
      <c r="BJ631" s="13" t="s">
        <v>84</v>
      </c>
      <c r="BK631" s="208">
        <f>ROUND(I631*H631,2)</f>
        <v>0</v>
      </c>
      <c r="BL631" s="13" t="s">
        <v>313</v>
      </c>
      <c r="BM631" s="207" t="s">
        <v>921</v>
      </c>
    </row>
    <row r="632" spans="2:51" s="226" customFormat="1" ht="12">
      <c r="B632" s="227"/>
      <c r="D632" s="211" t="s">
        <v>208</v>
      </c>
      <c r="E632" s="228" t="s">
        <v>1</v>
      </c>
      <c r="F632" s="229" t="s">
        <v>224</v>
      </c>
      <c r="H632" s="228" t="s">
        <v>1</v>
      </c>
      <c r="L632" s="227"/>
      <c r="M632" s="230"/>
      <c r="N632" s="231"/>
      <c r="O632" s="231"/>
      <c r="P632" s="231"/>
      <c r="Q632" s="231"/>
      <c r="R632" s="231"/>
      <c r="S632" s="231"/>
      <c r="T632" s="232"/>
      <c r="AT632" s="228" t="s">
        <v>208</v>
      </c>
      <c r="AU632" s="228" t="s">
        <v>86</v>
      </c>
      <c r="AV632" s="226" t="s">
        <v>84</v>
      </c>
      <c r="AW632" s="226" t="s">
        <v>32</v>
      </c>
      <c r="AX632" s="226" t="s">
        <v>76</v>
      </c>
      <c r="AY632" s="228" t="s">
        <v>199</v>
      </c>
    </row>
    <row r="633" spans="2:51" s="226" customFormat="1" ht="12">
      <c r="B633" s="227"/>
      <c r="D633" s="211" t="s">
        <v>208</v>
      </c>
      <c r="E633" s="228" t="s">
        <v>1</v>
      </c>
      <c r="F633" s="229" t="s">
        <v>922</v>
      </c>
      <c r="H633" s="228" t="s">
        <v>1</v>
      </c>
      <c r="L633" s="227"/>
      <c r="M633" s="230"/>
      <c r="N633" s="231"/>
      <c r="O633" s="231"/>
      <c r="P633" s="231"/>
      <c r="Q633" s="231"/>
      <c r="R633" s="231"/>
      <c r="S633" s="231"/>
      <c r="T633" s="232"/>
      <c r="AT633" s="228" t="s">
        <v>208</v>
      </c>
      <c r="AU633" s="228" t="s">
        <v>86</v>
      </c>
      <c r="AV633" s="226" t="s">
        <v>84</v>
      </c>
      <c r="AW633" s="226" t="s">
        <v>32</v>
      </c>
      <c r="AX633" s="226" t="s">
        <v>76</v>
      </c>
      <c r="AY633" s="228" t="s">
        <v>199</v>
      </c>
    </row>
    <row r="634" spans="2:51" s="209" customFormat="1" ht="12">
      <c r="B634" s="210"/>
      <c r="D634" s="211" t="s">
        <v>208</v>
      </c>
      <c r="E634" s="212" t="s">
        <v>1</v>
      </c>
      <c r="F634" s="213" t="s">
        <v>923</v>
      </c>
      <c r="H634" s="214">
        <v>81.98</v>
      </c>
      <c r="L634" s="210"/>
      <c r="M634" s="215"/>
      <c r="N634" s="216"/>
      <c r="O634" s="216"/>
      <c r="P634" s="216"/>
      <c r="Q634" s="216"/>
      <c r="R634" s="216"/>
      <c r="S634" s="216"/>
      <c r="T634" s="217"/>
      <c r="AT634" s="212" t="s">
        <v>208</v>
      </c>
      <c r="AU634" s="212" t="s">
        <v>86</v>
      </c>
      <c r="AV634" s="209" t="s">
        <v>86</v>
      </c>
      <c r="AW634" s="209" t="s">
        <v>32</v>
      </c>
      <c r="AX634" s="209" t="s">
        <v>76</v>
      </c>
      <c r="AY634" s="212" t="s">
        <v>199</v>
      </c>
    </row>
    <row r="635" spans="2:51" s="209" customFormat="1" ht="12">
      <c r="B635" s="210"/>
      <c r="D635" s="211" t="s">
        <v>208</v>
      </c>
      <c r="E635" s="212" t="s">
        <v>1</v>
      </c>
      <c r="F635" s="213" t="s">
        <v>924</v>
      </c>
      <c r="H635" s="214">
        <v>0.536</v>
      </c>
      <c r="L635" s="210"/>
      <c r="M635" s="215"/>
      <c r="N635" s="216"/>
      <c r="O635" s="216"/>
      <c r="P635" s="216"/>
      <c r="Q635" s="216"/>
      <c r="R635" s="216"/>
      <c r="S635" s="216"/>
      <c r="T635" s="217"/>
      <c r="AT635" s="212" t="s">
        <v>208</v>
      </c>
      <c r="AU635" s="212" t="s">
        <v>86</v>
      </c>
      <c r="AV635" s="209" t="s">
        <v>86</v>
      </c>
      <c r="AW635" s="209" t="s">
        <v>32</v>
      </c>
      <c r="AX635" s="209" t="s">
        <v>76</v>
      </c>
      <c r="AY635" s="212" t="s">
        <v>199</v>
      </c>
    </row>
    <row r="636" spans="2:51" s="209" customFormat="1" ht="12">
      <c r="B636" s="210"/>
      <c r="D636" s="211" t="s">
        <v>208</v>
      </c>
      <c r="E636" s="212" t="s">
        <v>1</v>
      </c>
      <c r="F636" s="213" t="s">
        <v>925</v>
      </c>
      <c r="H636" s="214">
        <v>1.074</v>
      </c>
      <c r="L636" s="210"/>
      <c r="M636" s="215"/>
      <c r="N636" s="216"/>
      <c r="O636" s="216"/>
      <c r="P636" s="216"/>
      <c r="Q636" s="216"/>
      <c r="R636" s="216"/>
      <c r="S636" s="216"/>
      <c r="T636" s="217"/>
      <c r="AT636" s="212" t="s">
        <v>208</v>
      </c>
      <c r="AU636" s="212" t="s">
        <v>86</v>
      </c>
      <c r="AV636" s="209" t="s">
        <v>86</v>
      </c>
      <c r="AW636" s="209" t="s">
        <v>32</v>
      </c>
      <c r="AX636" s="209" t="s">
        <v>76</v>
      </c>
      <c r="AY636" s="212" t="s">
        <v>199</v>
      </c>
    </row>
    <row r="637" spans="2:51" s="209" customFormat="1" ht="12">
      <c r="B637" s="210"/>
      <c r="D637" s="211" t="s">
        <v>208</v>
      </c>
      <c r="E637" s="212" t="s">
        <v>1</v>
      </c>
      <c r="F637" s="213" t="s">
        <v>926</v>
      </c>
      <c r="H637" s="214">
        <v>3.222</v>
      </c>
      <c r="L637" s="210"/>
      <c r="M637" s="215"/>
      <c r="N637" s="216"/>
      <c r="O637" s="216"/>
      <c r="P637" s="216"/>
      <c r="Q637" s="216"/>
      <c r="R637" s="216"/>
      <c r="S637" s="216"/>
      <c r="T637" s="217"/>
      <c r="AT637" s="212" t="s">
        <v>208</v>
      </c>
      <c r="AU637" s="212" t="s">
        <v>86</v>
      </c>
      <c r="AV637" s="209" t="s">
        <v>86</v>
      </c>
      <c r="AW637" s="209" t="s">
        <v>32</v>
      </c>
      <c r="AX637" s="209" t="s">
        <v>76</v>
      </c>
      <c r="AY637" s="212" t="s">
        <v>199</v>
      </c>
    </row>
    <row r="638" spans="2:51" s="209" customFormat="1" ht="12">
      <c r="B638" s="210"/>
      <c r="D638" s="211" t="s">
        <v>208</v>
      </c>
      <c r="E638" s="212" t="s">
        <v>1</v>
      </c>
      <c r="F638" s="213" t="s">
        <v>927</v>
      </c>
      <c r="H638" s="214">
        <v>0.868</v>
      </c>
      <c r="L638" s="210"/>
      <c r="M638" s="215"/>
      <c r="N638" s="216"/>
      <c r="O638" s="216"/>
      <c r="P638" s="216"/>
      <c r="Q638" s="216"/>
      <c r="R638" s="216"/>
      <c r="S638" s="216"/>
      <c r="T638" s="217"/>
      <c r="AT638" s="212" t="s">
        <v>208</v>
      </c>
      <c r="AU638" s="212" t="s">
        <v>86</v>
      </c>
      <c r="AV638" s="209" t="s">
        <v>86</v>
      </c>
      <c r="AW638" s="209" t="s">
        <v>32</v>
      </c>
      <c r="AX638" s="209" t="s">
        <v>76</v>
      </c>
      <c r="AY638" s="212" t="s">
        <v>199</v>
      </c>
    </row>
    <row r="639" spans="2:51" s="209" customFormat="1" ht="12">
      <c r="B639" s="210"/>
      <c r="D639" s="211" t="s">
        <v>208</v>
      </c>
      <c r="E639" s="212" t="s">
        <v>1</v>
      </c>
      <c r="F639" s="213" t="s">
        <v>928</v>
      </c>
      <c r="H639" s="214">
        <v>0.946</v>
      </c>
      <c r="L639" s="210"/>
      <c r="M639" s="215"/>
      <c r="N639" s="216"/>
      <c r="O639" s="216"/>
      <c r="P639" s="216"/>
      <c r="Q639" s="216"/>
      <c r="R639" s="216"/>
      <c r="S639" s="216"/>
      <c r="T639" s="217"/>
      <c r="AT639" s="212" t="s">
        <v>208</v>
      </c>
      <c r="AU639" s="212" t="s">
        <v>86</v>
      </c>
      <c r="AV639" s="209" t="s">
        <v>86</v>
      </c>
      <c r="AW639" s="209" t="s">
        <v>32</v>
      </c>
      <c r="AX639" s="209" t="s">
        <v>76</v>
      </c>
      <c r="AY639" s="212" t="s">
        <v>199</v>
      </c>
    </row>
    <row r="640" spans="2:51" s="226" customFormat="1" ht="12">
      <c r="B640" s="227"/>
      <c r="D640" s="211" t="s">
        <v>208</v>
      </c>
      <c r="E640" s="228" t="s">
        <v>1</v>
      </c>
      <c r="F640" s="229" t="s">
        <v>929</v>
      </c>
      <c r="H640" s="228" t="s">
        <v>1</v>
      </c>
      <c r="L640" s="227"/>
      <c r="M640" s="230"/>
      <c r="N640" s="231"/>
      <c r="O640" s="231"/>
      <c r="P640" s="231"/>
      <c r="Q640" s="231"/>
      <c r="R640" s="231"/>
      <c r="S640" s="231"/>
      <c r="T640" s="232"/>
      <c r="AT640" s="228" t="s">
        <v>208</v>
      </c>
      <c r="AU640" s="228" t="s">
        <v>86</v>
      </c>
      <c r="AV640" s="226" t="s">
        <v>84</v>
      </c>
      <c r="AW640" s="226" t="s">
        <v>32</v>
      </c>
      <c r="AX640" s="226" t="s">
        <v>76</v>
      </c>
      <c r="AY640" s="228" t="s">
        <v>199</v>
      </c>
    </row>
    <row r="641" spans="2:51" s="226" customFormat="1" ht="12">
      <c r="B641" s="227"/>
      <c r="D641" s="211" t="s">
        <v>208</v>
      </c>
      <c r="E641" s="228" t="s">
        <v>1</v>
      </c>
      <c r="F641" s="229" t="s">
        <v>930</v>
      </c>
      <c r="H641" s="228" t="s">
        <v>1</v>
      </c>
      <c r="L641" s="227"/>
      <c r="M641" s="230"/>
      <c r="N641" s="231"/>
      <c r="O641" s="231"/>
      <c r="P641" s="231"/>
      <c r="Q641" s="231"/>
      <c r="R641" s="231"/>
      <c r="S641" s="231"/>
      <c r="T641" s="232"/>
      <c r="AT641" s="228" t="s">
        <v>208</v>
      </c>
      <c r="AU641" s="228" t="s">
        <v>86</v>
      </c>
      <c r="AV641" s="226" t="s">
        <v>84</v>
      </c>
      <c r="AW641" s="226" t="s">
        <v>32</v>
      </c>
      <c r="AX641" s="226" t="s">
        <v>76</v>
      </c>
      <c r="AY641" s="228" t="s">
        <v>199</v>
      </c>
    </row>
    <row r="642" spans="2:51" s="209" customFormat="1" ht="12">
      <c r="B642" s="210"/>
      <c r="D642" s="211" t="s">
        <v>208</v>
      </c>
      <c r="E642" s="212" t="s">
        <v>1</v>
      </c>
      <c r="F642" s="213" t="s">
        <v>931</v>
      </c>
      <c r="H642" s="214">
        <v>18.68</v>
      </c>
      <c r="L642" s="210"/>
      <c r="M642" s="215"/>
      <c r="N642" s="216"/>
      <c r="O642" s="216"/>
      <c r="P642" s="216"/>
      <c r="Q642" s="216"/>
      <c r="R642" s="216"/>
      <c r="S642" s="216"/>
      <c r="T642" s="217"/>
      <c r="AT642" s="212" t="s">
        <v>208</v>
      </c>
      <c r="AU642" s="212" t="s">
        <v>86</v>
      </c>
      <c r="AV642" s="209" t="s">
        <v>86</v>
      </c>
      <c r="AW642" s="209" t="s">
        <v>32</v>
      </c>
      <c r="AX642" s="209" t="s">
        <v>76</v>
      </c>
      <c r="AY642" s="212" t="s">
        <v>199</v>
      </c>
    </row>
    <row r="643" spans="2:51" s="226" customFormat="1" ht="12">
      <c r="B643" s="227"/>
      <c r="D643" s="211" t="s">
        <v>208</v>
      </c>
      <c r="E643" s="228" t="s">
        <v>1</v>
      </c>
      <c r="F643" s="229" t="s">
        <v>619</v>
      </c>
      <c r="H643" s="228" t="s">
        <v>1</v>
      </c>
      <c r="L643" s="227"/>
      <c r="M643" s="230"/>
      <c r="N643" s="231"/>
      <c r="O643" s="231"/>
      <c r="P643" s="231"/>
      <c r="Q643" s="231"/>
      <c r="R643" s="231"/>
      <c r="S643" s="231"/>
      <c r="T643" s="232"/>
      <c r="AT643" s="228" t="s">
        <v>208</v>
      </c>
      <c r="AU643" s="228" t="s">
        <v>86</v>
      </c>
      <c r="AV643" s="226" t="s">
        <v>84</v>
      </c>
      <c r="AW643" s="226" t="s">
        <v>32</v>
      </c>
      <c r="AX643" s="226" t="s">
        <v>76</v>
      </c>
      <c r="AY643" s="228" t="s">
        <v>199</v>
      </c>
    </row>
    <row r="644" spans="2:51" s="226" customFormat="1" ht="12">
      <c r="B644" s="227"/>
      <c r="D644" s="211" t="s">
        <v>208</v>
      </c>
      <c r="E644" s="228" t="s">
        <v>1</v>
      </c>
      <c r="F644" s="229" t="s">
        <v>932</v>
      </c>
      <c r="H644" s="228" t="s">
        <v>1</v>
      </c>
      <c r="L644" s="227"/>
      <c r="M644" s="230"/>
      <c r="N644" s="231"/>
      <c r="O644" s="231"/>
      <c r="P644" s="231"/>
      <c r="Q644" s="231"/>
      <c r="R644" s="231"/>
      <c r="S644" s="231"/>
      <c r="T644" s="232"/>
      <c r="AT644" s="228" t="s">
        <v>208</v>
      </c>
      <c r="AU644" s="228" t="s">
        <v>86</v>
      </c>
      <c r="AV644" s="226" t="s">
        <v>84</v>
      </c>
      <c r="AW644" s="226" t="s">
        <v>32</v>
      </c>
      <c r="AX644" s="226" t="s">
        <v>76</v>
      </c>
      <c r="AY644" s="228" t="s">
        <v>199</v>
      </c>
    </row>
    <row r="645" spans="2:51" s="209" customFormat="1" ht="12">
      <c r="B645" s="210"/>
      <c r="D645" s="211" t="s">
        <v>208</v>
      </c>
      <c r="E645" s="212" t="s">
        <v>1</v>
      </c>
      <c r="F645" s="213" t="s">
        <v>933</v>
      </c>
      <c r="H645" s="214">
        <v>5.088</v>
      </c>
      <c r="L645" s="210"/>
      <c r="M645" s="215"/>
      <c r="N645" s="216"/>
      <c r="O645" s="216"/>
      <c r="P645" s="216"/>
      <c r="Q645" s="216"/>
      <c r="R645" s="216"/>
      <c r="S645" s="216"/>
      <c r="T645" s="217"/>
      <c r="AT645" s="212" t="s">
        <v>208</v>
      </c>
      <c r="AU645" s="212" t="s">
        <v>86</v>
      </c>
      <c r="AV645" s="209" t="s">
        <v>86</v>
      </c>
      <c r="AW645" s="209" t="s">
        <v>32</v>
      </c>
      <c r="AX645" s="209" t="s">
        <v>76</v>
      </c>
      <c r="AY645" s="212" t="s">
        <v>199</v>
      </c>
    </row>
    <row r="646" spans="2:51" s="209" customFormat="1" ht="12">
      <c r="B646" s="210"/>
      <c r="D646" s="211" t="s">
        <v>208</v>
      </c>
      <c r="E646" s="212" t="s">
        <v>1</v>
      </c>
      <c r="F646" s="213" t="s">
        <v>934</v>
      </c>
      <c r="H646" s="214">
        <v>19.03</v>
      </c>
      <c r="L646" s="210"/>
      <c r="M646" s="215"/>
      <c r="N646" s="216"/>
      <c r="O646" s="216"/>
      <c r="P646" s="216"/>
      <c r="Q646" s="216"/>
      <c r="R646" s="216"/>
      <c r="S646" s="216"/>
      <c r="T646" s="217"/>
      <c r="AT646" s="212" t="s">
        <v>208</v>
      </c>
      <c r="AU646" s="212" t="s">
        <v>86</v>
      </c>
      <c r="AV646" s="209" t="s">
        <v>86</v>
      </c>
      <c r="AW646" s="209" t="s">
        <v>32</v>
      </c>
      <c r="AX646" s="209" t="s">
        <v>76</v>
      </c>
      <c r="AY646" s="212" t="s">
        <v>199</v>
      </c>
    </row>
    <row r="647" spans="2:51" s="209" customFormat="1" ht="12">
      <c r="B647" s="210"/>
      <c r="D647" s="211" t="s">
        <v>208</v>
      </c>
      <c r="E647" s="212" t="s">
        <v>1</v>
      </c>
      <c r="F647" s="213" t="s">
        <v>935</v>
      </c>
      <c r="H647" s="214">
        <v>1.148</v>
      </c>
      <c r="L647" s="210"/>
      <c r="M647" s="215"/>
      <c r="N647" s="216"/>
      <c r="O647" s="216"/>
      <c r="P647" s="216"/>
      <c r="Q647" s="216"/>
      <c r="R647" s="216"/>
      <c r="S647" s="216"/>
      <c r="T647" s="217"/>
      <c r="AT647" s="212" t="s">
        <v>208</v>
      </c>
      <c r="AU647" s="212" t="s">
        <v>86</v>
      </c>
      <c r="AV647" s="209" t="s">
        <v>86</v>
      </c>
      <c r="AW647" s="209" t="s">
        <v>32</v>
      </c>
      <c r="AX647" s="209" t="s">
        <v>76</v>
      </c>
      <c r="AY647" s="212" t="s">
        <v>199</v>
      </c>
    </row>
    <row r="648" spans="2:51" s="218" customFormat="1" ht="12">
      <c r="B648" s="219"/>
      <c r="D648" s="211" t="s">
        <v>208</v>
      </c>
      <c r="E648" s="220" t="s">
        <v>1</v>
      </c>
      <c r="F648" s="221" t="s">
        <v>211</v>
      </c>
      <c r="H648" s="222">
        <v>132.572</v>
      </c>
      <c r="L648" s="219"/>
      <c r="M648" s="223"/>
      <c r="N648" s="224"/>
      <c r="O648" s="224"/>
      <c r="P648" s="224"/>
      <c r="Q648" s="224"/>
      <c r="R648" s="224"/>
      <c r="S648" s="224"/>
      <c r="T648" s="225"/>
      <c r="AT648" s="220" t="s">
        <v>208</v>
      </c>
      <c r="AU648" s="220" t="s">
        <v>86</v>
      </c>
      <c r="AV648" s="218" t="s">
        <v>206</v>
      </c>
      <c r="AW648" s="218" t="s">
        <v>32</v>
      </c>
      <c r="AX648" s="218" t="s">
        <v>84</v>
      </c>
      <c r="AY648" s="220" t="s">
        <v>199</v>
      </c>
    </row>
    <row r="649" spans="1:65" s="36" customFormat="1" ht="24.2" customHeight="1">
      <c r="A649" s="30"/>
      <c r="B649" s="31"/>
      <c r="C649" s="241" t="s">
        <v>936</v>
      </c>
      <c r="D649" s="241" t="s">
        <v>297</v>
      </c>
      <c r="E649" s="242" t="s">
        <v>937</v>
      </c>
      <c r="F649" s="243" t="s">
        <v>938</v>
      </c>
      <c r="G649" s="244" t="s">
        <v>245</v>
      </c>
      <c r="H649" s="245">
        <v>139.201</v>
      </c>
      <c r="I649" s="3"/>
      <c r="J649" s="246">
        <f>ROUND(I649*H649,2)</f>
        <v>0</v>
      </c>
      <c r="K649" s="243" t="s">
        <v>1</v>
      </c>
      <c r="L649" s="247"/>
      <c r="M649" s="248" t="s">
        <v>1</v>
      </c>
      <c r="N649" s="249" t="s">
        <v>41</v>
      </c>
      <c r="O649" s="78"/>
      <c r="P649" s="205">
        <f>O649*H649</f>
        <v>0</v>
      </c>
      <c r="Q649" s="205">
        <v>0.008</v>
      </c>
      <c r="R649" s="205">
        <f>Q649*H649</f>
        <v>1.113608</v>
      </c>
      <c r="S649" s="205">
        <v>0</v>
      </c>
      <c r="T649" s="206">
        <f>S649*H649</f>
        <v>0</v>
      </c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R649" s="207" t="s">
        <v>456</v>
      </c>
      <c r="AT649" s="207" t="s">
        <v>297</v>
      </c>
      <c r="AU649" s="207" t="s">
        <v>86</v>
      </c>
      <c r="AY649" s="13" t="s">
        <v>199</v>
      </c>
      <c r="BE649" s="208">
        <f>IF(N649="základní",J649,0)</f>
        <v>0</v>
      </c>
      <c r="BF649" s="208">
        <f>IF(N649="snížená",J649,0)</f>
        <v>0</v>
      </c>
      <c r="BG649" s="208">
        <f>IF(N649="zákl. přenesená",J649,0)</f>
        <v>0</v>
      </c>
      <c r="BH649" s="208">
        <f>IF(N649="sníž. přenesená",J649,0)</f>
        <v>0</v>
      </c>
      <c r="BI649" s="208">
        <f>IF(N649="nulová",J649,0)</f>
        <v>0</v>
      </c>
      <c r="BJ649" s="13" t="s">
        <v>84</v>
      </c>
      <c r="BK649" s="208">
        <f>ROUND(I649*H649,2)</f>
        <v>0</v>
      </c>
      <c r="BL649" s="13" t="s">
        <v>313</v>
      </c>
      <c r="BM649" s="207" t="s">
        <v>939</v>
      </c>
    </row>
    <row r="650" spans="2:51" s="209" customFormat="1" ht="12">
      <c r="B650" s="210"/>
      <c r="D650" s="211" t="s">
        <v>208</v>
      </c>
      <c r="F650" s="213" t="s">
        <v>940</v>
      </c>
      <c r="H650" s="214">
        <v>139.201</v>
      </c>
      <c r="L650" s="210"/>
      <c r="M650" s="215"/>
      <c r="N650" s="216"/>
      <c r="O650" s="216"/>
      <c r="P650" s="216"/>
      <c r="Q650" s="216"/>
      <c r="R650" s="216"/>
      <c r="S650" s="216"/>
      <c r="T650" s="217"/>
      <c r="AT650" s="212" t="s">
        <v>208</v>
      </c>
      <c r="AU650" s="212" t="s">
        <v>86</v>
      </c>
      <c r="AV650" s="209" t="s">
        <v>86</v>
      </c>
      <c r="AW650" s="209" t="s">
        <v>3</v>
      </c>
      <c r="AX650" s="209" t="s">
        <v>84</v>
      </c>
      <c r="AY650" s="212" t="s">
        <v>199</v>
      </c>
    </row>
    <row r="651" spans="1:65" s="36" customFormat="1" ht="33" customHeight="1">
      <c r="A651" s="30"/>
      <c r="B651" s="31"/>
      <c r="C651" s="197" t="s">
        <v>941</v>
      </c>
      <c r="D651" s="197" t="s">
        <v>201</v>
      </c>
      <c r="E651" s="198" t="s">
        <v>919</v>
      </c>
      <c r="F651" s="199" t="s">
        <v>920</v>
      </c>
      <c r="G651" s="200" t="s">
        <v>245</v>
      </c>
      <c r="H651" s="201">
        <v>61.868</v>
      </c>
      <c r="I651" s="2"/>
      <c r="J651" s="202">
        <f>ROUND(I651*H651,2)</f>
        <v>0</v>
      </c>
      <c r="K651" s="199" t="s">
        <v>205</v>
      </c>
      <c r="L651" s="31"/>
      <c r="M651" s="203" t="s">
        <v>1</v>
      </c>
      <c r="N651" s="204" t="s">
        <v>41</v>
      </c>
      <c r="O651" s="78"/>
      <c r="P651" s="205">
        <f>O651*H651</f>
        <v>0</v>
      </c>
      <c r="Q651" s="205">
        <v>0.00125</v>
      </c>
      <c r="R651" s="205">
        <f>Q651*H651</f>
        <v>0.077335</v>
      </c>
      <c r="S651" s="205">
        <v>0</v>
      </c>
      <c r="T651" s="206">
        <f>S651*H651</f>
        <v>0</v>
      </c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R651" s="207" t="s">
        <v>313</v>
      </c>
      <c r="AT651" s="207" t="s">
        <v>201</v>
      </c>
      <c r="AU651" s="207" t="s">
        <v>86</v>
      </c>
      <c r="AY651" s="13" t="s">
        <v>199</v>
      </c>
      <c r="BE651" s="208">
        <f>IF(N651="základní",J651,0)</f>
        <v>0</v>
      </c>
      <c r="BF651" s="208">
        <f>IF(N651="snížená",J651,0)</f>
        <v>0</v>
      </c>
      <c r="BG651" s="208">
        <f>IF(N651="zákl. přenesená",J651,0)</f>
        <v>0</v>
      </c>
      <c r="BH651" s="208">
        <f>IF(N651="sníž. přenesená",J651,0)</f>
        <v>0</v>
      </c>
      <c r="BI651" s="208">
        <f>IF(N651="nulová",J651,0)</f>
        <v>0</v>
      </c>
      <c r="BJ651" s="13" t="s">
        <v>84</v>
      </c>
      <c r="BK651" s="208">
        <f>ROUND(I651*H651,2)</f>
        <v>0</v>
      </c>
      <c r="BL651" s="13" t="s">
        <v>313</v>
      </c>
      <c r="BM651" s="207" t="s">
        <v>942</v>
      </c>
    </row>
    <row r="652" spans="2:51" s="226" customFormat="1" ht="12">
      <c r="B652" s="227"/>
      <c r="D652" s="211" t="s">
        <v>208</v>
      </c>
      <c r="E652" s="228" t="s">
        <v>1</v>
      </c>
      <c r="F652" s="229" t="s">
        <v>224</v>
      </c>
      <c r="H652" s="228" t="s">
        <v>1</v>
      </c>
      <c r="L652" s="227"/>
      <c r="M652" s="230"/>
      <c r="N652" s="231"/>
      <c r="O652" s="231"/>
      <c r="P652" s="231"/>
      <c r="Q652" s="231"/>
      <c r="R652" s="231"/>
      <c r="S652" s="231"/>
      <c r="T652" s="232"/>
      <c r="AT652" s="228" t="s">
        <v>208</v>
      </c>
      <c r="AU652" s="228" t="s">
        <v>86</v>
      </c>
      <c r="AV652" s="226" t="s">
        <v>84</v>
      </c>
      <c r="AW652" s="226" t="s">
        <v>32</v>
      </c>
      <c r="AX652" s="226" t="s">
        <v>76</v>
      </c>
      <c r="AY652" s="228" t="s">
        <v>199</v>
      </c>
    </row>
    <row r="653" spans="2:51" s="226" customFormat="1" ht="12">
      <c r="B653" s="227"/>
      <c r="D653" s="211" t="s">
        <v>208</v>
      </c>
      <c r="E653" s="228" t="s">
        <v>1</v>
      </c>
      <c r="F653" s="229" t="s">
        <v>943</v>
      </c>
      <c r="H653" s="228" t="s">
        <v>1</v>
      </c>
      <c r="L653" s="227"/>
      <c r="M653" s="230"/>
      <c r="N653" s="231"/>
      <c r="O653" s="231"/>
      <c r="P653" s="231"/>
      <c r="Q653" s="231"/>
      <c r="R653" s="231"/>
      <c r="S653" s="231"/>
      <c r="T653" s="232"/>
      <c r="AT653" s="228" t="s">
        <v>208</v>
      </c>
      <c r="AU653" s="228" t="s">
        <v>86</v>
      </c>
      <c r="AV653" s="226" t="s">
        <v>84</v>
      </c>
      <c r="AW653" s="226" t="s">
        <v>32</v>
      </c>
      <c r="AX653" s="226" t="s">
        <v>76</v>
      </c>
      <c r="AY653" s="228" t="s">
        <v>199</v>
      </c>
    </row>
    <row r="654" spans="2:51" s="209" customFormat="1" ht="12">
      <c r="B654" s="210"/>
      <c r="D654" s="211" t="s">
        <v>208</v>
      </c>
      <c r="E654" s="212" t="s">
        <v>1</v>
      </c>
      <c r="F654" s="213" t="s">
        <v>944</v>
      </c>
      <c r="H654" s="214">
        <v>36.22</v>
      </c>
      <c r="L654" s="210"/>
      <c r="M654" s="215"/>
      <c r="N654" s="216"/>
      <c r="O654" s="216"/>
      <c r="P654" s="216"/>
      <c r="Q654" s="216"/>
      <c r="R654" s="216"/>
      <c r="S654" s="216"/>
      <c r="T654" s="217"/>
      <c r="AT654" s="212" t="s">
        <v>208</v>
      </c>
      <c r="AU654" s="212" t="s">
        <v>86</v>
      </c>
      <c r="AV654" s="209" t="s">
        <v>86</v>
      </c>
      <c r="AW654" s="209" t="s">
        <v>32</v>
      </c>
      <c r="AX654" s="209" t="s">
        <v>76</v>
      </c>
      <c r="AY654" s="212" t="s">
        <v>199</v>
      </c>
    </row>
    <row r="655" spans="2:51" s="209" customFormat="1" ht="12">
      <c r="B655" s="210"/>
      <c r="D655" s="211" t="s">
        <v>208</v>
      </c>
      <c r="E655" s="212" t="s">
        <v>1</v>
      </c>
      <c r="F655" s="213" t="s">
        <v>945</v>
      </c>
      <c r="H655" s="214">
        <v>18.04</v>
      </c>
      <c r="L655" s="210"/>
      <c r="M655" s="215"/>
      <c r="N655" s="216"/>
      <c r="O655" s="216"/>
      <c r="P655" s="216"/>
      <c r="Q655" s="216"/>
      <c r="R655" s="216"/>
      <c r="S655" s="216"/>
      <c r="T655" s="217"/>
      <c r="AT655" s="212" t="s">
        <v>208</v>
      </c>
      <c r="AU655" s="212" t="s">
        <v>86</v>
      </c>
      <c r="AV655" s="209" t="s">
        <v>86</v>
      </c>
      <c r="AW655" s="209" t="s">
        <v>32</v>
      </c>
      <c r="AX655" s="209" t="s">
        <v>76</v>
      </c>
      <c r="AY655" s="212" t="s">
        <v>199</v>
      </c>
    </row>
    <row r="656" spans="2:51" s="233" customFormat="1" ht="12">
      <c r="B656" s="234"/>
      <c r="D656" s="211" t="s">
        <v>208</v>
      </c>
      <c r="E656" s="235" t="s">
        <v>1</v>
      </c>
      <c r="F656" s="236" t="s">
        <v>240</v>
      </c>
      <c r="H656" s="237">
        <v>54.26</v>
      </c>
      <c r="L656" s="234"/>
      <c r="M656" s="238"/>
      <c r="N656" s="239"/>
      <c r="O656" s="239"/>
      <c r="P656" s="239"/>
      <c r="Q656" s="239"/>
      <c r="R656" s="239"/>
      <c r="S656" s="239"/>
      <c r="T656" s="240"/>
      <c r="AT656" s="235" t="s">
        <v>208</v>
      </c>
      <c r="AU656" s="235" t="s">
        <v>86</v>
      </c>
      <c r="AV656" s="233" t="s">
        <v>114</v>
      </c>
      <c r="AW656" s="233" t="s">
        <v>32</v>
      </c>
      <c r="AX656" s="233" t="s">
        <v>76</v>
      </c>
      <c r="AY656" s="235" t="s">
        <v>199</v>
      </c>
    </row>
    <row r="657" spans="2:51" s="226" customFormat="1" ht="12">
      <c r="B657" s="227"/>
      <c r="D657" s="211" t="s">
        <v>208</v>
      </c>
      <c r="E657" s="228" t="s">
        <v>1</v>
      </c>
      <c r="F657" s="229" t="s">
        <v>946</v>
      </c>
      <c r="H657" s="228" t="s">
        <v>1</v>
      </c>
      <c r="L657" s="227"/>
      <c r="M657" s="230"/>
      <c r="N657" s="231"/>
      <c r="O657" s="231"/>
      <c r="P657" s="231"/>
      <c r="Q657" s="231"/>
      <c r="R657" s="231"/>
      <c r="S657" s="231"/>
      <c r="T657" s="232"/>
      <c r="AT657" s="228" t="s">
        <v>208</v>
      </c>
      <c r="AU657" s="228" t="s">
        <v>86</v>
      </c>
      <c r="AV657" s="226" t="s">
        <v>84</v>
      </c>
      <c r="AW657" s="226" t="s">
        <v>32</v>
      </c>
      <c r="AX657" s="226" t="s">
        <v>76</v>
      </c>
      <c r="AY657" s="228" t="s">
        <v>199</v>
      </c>
    </row>
    <row r="658" spans="2:51" s="209" customFormat="1" ht="12">
      <c r="B658" s="210"/>
      <c r="D658" s="211" t="s">
        <v>208</v>
      </c>
      <c r="E658" s="212" t="s">
        <v>1</v>
      </c>
      <c r="F658" s="213" t="s">
        <v>947</v>
      </c>
      <c r="H658" s="214">
        <v>3.645</v>
      </c>
      <c r="L658" s="210"/>
      <c r="M658" s="215"/>
      <c r="N658" s="216"/>
      <c r="O658" s="216"/>
      <c r="P658" s="216"/>
      <c r="Q658" s="216"/>
      <c r="R658" s="216"/>
      <c r="S658" s="216"/>
      <c r="T658" s="217"/>
      <c r="AT658" s="212" t="s">
        <v>208</v>
      </c>
      <c r="AU658" s="212" t="s">
        <v>86</v>
      </c>
      <c r="AV658" s="209" t="s">
        <v>86</v>
      </c>
      <c r="AW658" s="209" t="s">
        <v>32</v>
      </c>
      <c r="AX658" s="209" t="s">
        <v>76</v>
      </c>
      <c r="AY658" s="212" t="s">
        <v>199</v>
      </c>
    </row>
    <row r="659" spans="2:51" s="209" customFormat="1" ht="12">
      <c r="B659" s="210"/>
      <c r="D659" s="211" t="s">
        <v>208</v>
      </c>
      <c r="E659" s="212" t="s">
        <v>1</v>
      </c>
      <c r="F659" s="213" t="s">
        <v>948</v>
      </c>
      <c r="H659" s="214">
        <v>3.168</v>
      </c>
      <c r="L659" s="210"/>
      <c r="M659" s="215"/>
      <c r="N659" s="216"/>
      <c r="O659" s="216"/>
      <c r="P659" s="216"/>
      <c r="Q659" s="216"/>
      <c r="R659" s="216"/>
      <c r="S659" s="216"/>
      <c r="T659" s="217"/>
      <c r="AT659" s="212" t="s">
        <v>208</v>
      </c>
      <c r="AU659" s="212" t="s">
        <v>86</v>
      </c>
      <c r="AV659" s="209" t="s">
        <v>86</v>
      </c>
      <c r="AW659" s="209" t="s">
        <v>32</v>
      </c>
      <c r="AX659" s="209" t="s">
        <v>76</v>
      </c>
      <c r="AY659" s="212" t="s">
        <v>199</v>
      </c>
    </row>
    <row r="660" spans="2:51" s="209" customFormat="1" ht="12">
      <c r="B660" s="210"/>
      <c r="D660" s="211" t="s">
        <v>208</v>
      </c>
      <c r="E660" s="212" t="s">
        <v>1</v>
      </c>
      <c r="F660" s="213" t="s">
        <v>949</v>
      </c>
      <c r="H660" s="214">
        <v>0.795</v>
      </c>
      <c r="L660" s="210"/>
      <c r="M660" s="215"/>
      <c r="N660" s="216"/>
      <c r="O660" s="216"/>
      <c r="P660" s="216"/>
      <c r="Q660" s="216"/>
      <c r="R660" s="216"/>
      <c r="S660" s="216"/>
      <c r="T660" s="217"/>
      <c r="AT660" s="212" t="s">
        <v>208</v>
      </c>
      <c r="AU660" s="212" t="s">
        <v>86</v>
      </c>
      <c r="AV660" s="209" t="s">
        <v>86</v>
      </c>
      <c r="AW660" s="209" t="s">
        <v>32</v>
      </c>
      <c r="AX660" s="209" t="s">
        <v>76</v>
      </c>
      <c r="AY660" s="212" t="s">
        <v>199</v>
      </c>
    </row>
    <row r="661" spans="2:51" s="233" customFormat="1" ht="12">
      <c r="B661" s="234"/>
      <c r="D661" s="211" t="s">
        <v>208</v>
      </c>
      <c r="E661" s="235" t="s">
        <v>1</v>
      </c>
      <c r="F661" s="236" t="s">
        <v>240</v>
      </c>
      <c r="H661" s="237">
        <v>7.608</v>
      </c>
      <c r="L661" s="234"/>
      <c r="M661" s="238"/>
      <c r="N661" s="239"/>
      <c r="O661" s="239"/>
      <c r="P661" s="239"/>
      <c r="Q661" s="239"/>
      <c r="R661" s="239"/>
      <c r="S661" s="239"/>
      <c r="T661" s="240"/>
      <c r="AT661" s="235" t="s">
        <v>208</v>
      </c>
      <c r="AU661" s="235" t="s">
        <v>86</v>
      </c>
      <c r="AV661" s="233" t="s">
        <v>114</v>
      </c>
      <c r="AW661" s="233" t="s">
        <v>32</v>
      </c>
      <c r="AX661" s="233" t="s">
        <v>76</v>
      </c>
      <c r="AY661" s="235" t="s">
        <v>199</v>
      </c>
    </row>
    <row r="662" spans="2:51" s="218" customFormat="1" ht="12">
      <c r="B662" s="219"/>
      <c r="D662" s="211" t="s">
        <v>208</v>
      </c>
      <c r="E662" s="220" t="s">
        <v>1</v>
      </c>
      <c r="F662" s="221" t="s">
        <v>211</v>
      </c>
      <c r="H662" s="222">
        <v>61.868</v>
      </c>
      <c r="L662" s="219"/>
      <c r="M662" s="223"/>
      <c r="N662" s="224"/>
      <c r="O662" s="224"/>
      <c r="P662" s="224"/>
      <c r="Q662" s="224"/>
      <c r="R662" s="224"/>
      <c r="S662" s="224"/>
      <c r="T662" s="225"/>
      <c r="AT662" s="220" t="s">
        <v>208</v>
      </c>
      <c r="AU662" s="220" t="s">
        <v>86</v>
      </c>
      <c r="AV662" s="218" t="s">
        <v>206</v>
      </c>
      <c r="AW662" s="218" t="s">
        <v>32</v>
      </c>
      <c r="AX662" s="218" t="s">
        <v>84</v>
      </c>
      <c r="AY662" s="220" t="s">
        <v>199</v>
      </c>
    </row>
    <row r="663" spans="1:65" s="36" customFormat="1" ht="24.2" customHeight="1">
      <c r="A663" s="30"/>
      <c r="B663" s="31"/>
      <c r="C663" s="241" t="s">
        <v>950</v>
      </c>
      <c r="D663" s="241" t="s">
        <v>297</v>
      </c>
      <c r="E663" s="242" t="s">
        <v>951</v>
      </c>
      <c r="F663" s="243" t="s">
        <v>952</v>
      </c>
      <c r="G663" s="244" t="s">
        <v>245</v>
      </c>
      <c r="H663" s="245">
        <v>64.961</v>
      </c>
      <c r="I663" s="3"/>
      <c r="J663" s="246">
        <f>ROUND(I663*H663,2)</f>
        <v>0</v>
      </c>
      <c r="K663" s="243" t="s">
        <v>1</v>
      </c>
      <c r="L663" s="247"/>
      <c r="M663" s="248" t="s">
        <v>1</v>
      </c>
      <c r="N663" s="249" t="s">
        <v>41</v>
      </c>
      <c r="O663" s="78"/>
      <c r="P663" s="205">
        <f>O663*H663</f>
        <v>0</v>
      </c>
      <c r="Q663" s="205">
        <v>0.007</v>
      </c>
      <c r="R663" s="205">
        <f>Q663*H663</f>
        <v>0.454727</v>
      </c>
      <c r="S663" s="205">
        <v>0</v>
      </c>
      <c r="T663" s="206">
        <f>S663*H663</f>
        <v>0</v>
      </c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R663" s="207" t="s">
        <v>456</v>
      </c>
      <c r="AT663" s="207" t="s">
        <v>297</v>
      </c>
      <c r="AU663" s="207" t="s">
        <v>86</v>
      </c>
      <c r="AY663" s="13" t="s">
        <v>199</v>
      </c>
      <c r="BE663" s="208">
        <f>IF(N663="základní",J663,0)</f>
        <v>0</v>
      </c>
      <c r="BF663" s="208">
        <f>IF(N663="snížená",J663,0)</f>
        <v>0</v>
      </c>
      <c r="BG663" s="208">
        <f>IF(N663="zákl. přenesená",J663,0)</f>
        <v>0</v>
      </c>
      <c r="BH663" s="208">
        <f>IF(N663="sníž. přenesená",J663,0)</f>
        <v>0</v>
      </c>
      <c r="BI663" s="208">
        <f>IF(N663="nulová",J663,0)</f>
        <v>0</v>
      </c>
      <c r="BJ663" s="13" t="s">
        <v>84</v>
      </c>
      <c r="BK663" s="208">
        <f>ROUND(I663*H663,2)</f>
        <v>0</v>
      </c>
      <c r="BL663" s="13" t="s">
        <v>313</v>
      </c>
      <c r="BM663" s="207" t="s">
        <v>953</v>
      </c>
    </row>
    <row r="664" spans="2:51" s="209" customFormat="1" ht="12">
      <c r="B664" s="210"/>
      <c r="D664" s="211" t="s">
        <v>208</v>
      </c>
      <c r="F664" s="213" t="s">
        <v>954</v>
      </c>
      <c r="H664" s="214">
        <v>64.961</v>
      </c>
      <c r="L664" s="210"/>
      <c r="M664" s="215"/>
      <c r="N664" s="216"/>
      <c r="O664" s="216"/>
      <c r="P664" s="216"/>
      <c r="Q664" s="216"/>
      <c r="R664" s="216"/>
      <c r="S664" s="216"/>
      <c r="T664" s="217"/>
      <c r="AT664" s="212" t="s">
        <v>208</v>
      </c>
      <c r="AU664" s="212" t="s">
        <v>86</v>
      </c>
      <c r="AV664" s="209" t="s">
        <v>86</v>
      </c>
      <c r="AW664" s="209" t="s">
        <v>3</v>
      </c>
      <c r="AX664" s="209" t="s">
        <v>84</v>
      </c>
      <c r="AY664" s="212" t="s">
        <v>199</v>
      </c>
    </row>
    <row r="665" spans="1:65" s="36" customFormat="1" ht="24.2" customHeight="1">
      <c r="A665" s="30"/>
      <c r="B665" s="31"/>
      <c r="C665" s="197" t="s">
        <v>955</v>
      </c>
      <c r="D665" s="197" t="s">
        <v>201</v>
      </c>
      <c r="E665" s="198" t="s">
        <v>956</v>
      </c>
      <c r="F665" s="199" t="s">
        <v>957</v>
      </c>
      <c r="G665" s="200" t="s">
        <v>245</v>
      </c>
      <c r="H665" s="201">
        <v>378.648</v>
      </c>
      <c r="I665" s="2"/>
      <c r="J665" s="202">
        <f>ROUND(I665*H665,2)</f>
        <v>0</v>
      </c>
      <c r="K665" s="199" t="s">
        <v>205</v>
      </c>
      <c r="L665" s="31"/>
      <c r="M665" s="203" t="s">
        <v>1</v>
      </c>
      <c r="N665" s="204" t="s">
        <v>41</v>
      </c>
      <c r="O665" s="78"/>
      <c r="P665" s="205">
        <f>O665*H665</f>
        <v>0</v>
      </c>
      <c r="Q665" s="205">
        <v>0</v>
      </c>
      <c r="R665" s="205">
        <f>Q665*H665</f>
        <v>0</v>
      </c>
      <c r="S665" s="205">
        <v>0.01049</v>
      </c>
      <c r="T665" s="206">
        <f>S665*H665</f>
        <v>3.97201752</v>
      </c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R665" s="207" t="s">
        <v>313</v>
      </c>
      <c r="AT665" s="207" t="s">
        <v>201</v>
      </c>
      <c r="AU665" s="207" t="s">
        <v>86</v>
      </c>
      <c r="AY665" s="13" t="s">
        <v>199</v>
      </c>
      <c r="BE665" s="208">
        <f>IF(N665="základní",J665,0)</f>
        <v>0</v>
      </c>
      <c r="BF665" s="208">
        <f>IF(N665="snížená",J665,0)</f>
        <v>0</v>
      </c>
      <c r="BG665" s="208">
        <f>IF(N665="zákl. přenesená",J665,0)</f>
        <v>0</v>
      </c>
      <c r="BH665" s="208">
        <f>IF(N665="sníž. přenesená",J665,0)</f>
        <v>0</v>
      </c>
      <c r="BI665" s="208">
        <f>IF(N665="nulová",J665,0)</f>
        <v>0</v>
      </c>
      <c r="BJ665" s="13" t="s">
        <v>84</v>
      </c>
      <c r="BK665" s="208">
        <f>ROUND(I665*H665,2)</f>
        <v>0</v>
      </c>
      <c r="BL665" s="13" t="s">
        <v>313</v>
      </c>
      <c r="BM665" s="207" t="s">
        <v>958</v>
      </c>
    </row>
    <row r="666" spans="2:51" s="226" customFormat="1" ht="12">
      <c r="B666" s="227"/>
      <c r="D666" s="211" t="s">
        <v>208</v>
      </c>
      <c r="E666" s="228" t="s">
        <v>1</v>
      </c>
      <c r="F666" s="229" t="s">
        <v>224</v>
      </c>
      <c r="H666" s="228" t="s">
        <v>1</v>
      </c>
      <c r="L666" s="227"/>
      <c r="M666" s="230"/>
      <c r="N666" s="231"/>
      <c r="O666" s="231"/>
      <c r="P666" s="231"/>
      <c r="Q666" s="231"/>
      <c r="R666" s="231"/>
      <c r="S666" s="231"/>
      <c r="T666" s="232"/>
      <c r="AT666" s="228" t="s">
        <v>208</v>
      </c>
      <c r="AU666" s="228" t="s">
        <v>86</v>
      </c>
      <c r="AV666" s="226" t="s">
        <v>84</v>
      </c>
      <c r="AW666" s="226" t="s">
        <v>32</v>
      </c>
      <c r="AX666" s="226" t="s">
        <v>76</v>
      </c>
      <c r="AY666" s="228" t="s">
        <v>199</v>
      </c>
    </row>
    <row r="667" spans="2:51" s="209" customFormat="1" ht="12">
      <c r="B667" s="210"/>
      <c r="D667" s="211" t="s">
        <v>208</v>
      </c>
      <c r="E667" s="212" t="s">
        <v>1</v>
      </c>
      <c r="F667" s="213" t="s">
        <v>959</v>
      </c>
      <c r="H667" s="214">
        <v>169.83</v>
      </c>
      <c r="L667" s="210"/>
      <c r="M667" s="215"/>
      <c r="N667" s="216"/>
      <c r="O667" s="216"/>
      <c r="P667" s="216"/>
      <c r="Q667" s="216"/>
      <c r="R667" s="216"/>
      <c r="S667" s="216"/>
      <c r="T667" s="217"/>
      <c r="AT667" s="212" t="s">
        <v>208</v>
      </c>
      <c r="AU667" s="212" t="s">
        <v>86</v>
      </c>
      <c r="AV667" s="209" t="s">
        <v>86</v>
      </c>
      <c r="AW667" s="209" t="s">
        <v>32</v>
      </c>
      <c r="AX667" s="209" t="s">
        <v>76</v>
      </c>
      <c r="AY667" s="212" t="s">
        <v>199</v>
      </c>
    </row>
    <row r="668" spans="2:51" s="209" customFormat="1" ht="12">
      <c r="B668" s="210"/>
      <c r="D668" s="211" t="s">
        <v>208</v>
      </c>
      <c r="E668" s="212" t="s">
        <v>1</v>
      </c>
      <c r="F668" s="213" t="s">
        <v>960</v>
      </c>
      <c r="H668" s="214">
        <v>7.79</v>
      </c>
      <c r="L668" s="210"/>
      <c r="M668" s="215"/>
      <c r="N668" s="216"/>
      <c r="O668" s="216"/>
      <c r="P668" s="216"/>
      <c r="Q668" s="216"/>
      <c r="R668" s="216"/>
      <c r="S668" s="216"/>
      <c r="T668" s="217"/>
      <c r="AT668" s="212" t="s">
        <v>208</v>
      </c>
      <c r="AU668" s="212" t="s">
        <v>86</v>
      </c>
      <c r="AV668" s="209" t="s">
        <v>86</v>
      </c>
      <c r="AW668" s="209" t="s">
        <v>32</v>
      </c>
      <c r="AX668" s="209" t="s">
        <v>76</v>
      </c>
      <c r="AY668" s="212" t="s">
        <v>199</v>
      </c>
    </row>
    <row r="669" spans="2:51" s="209" customFormat="1" ht="12">
      <c r="B669" s="210"/>
      <c r="D669" s="211" t="s">
        <v>208</v>
      </c>
      <c r="E669" s="212" t="s">
        <v>1</v>
      </c>
      <c r="F669" s="213" t="s">
        <v>961</v>
      </c>
      <c r="H669" s="214">
        <v>122.23</v>
      </c>
      <c r="L669" s="210"/>
      <c r="M669" s="215"/>
      <c r="N669" s="216"/>
      <c r="O669" s="216"/>
      <c r="P669" s="216"/>
      <c r="Q669" s="216"/>
      <c r="R669" s="216"/>
      <c r="S669" s="216"/>
      <c r="T669" s="217"/>
      <c r="AT669" s="212" t="s">
        <v>208</v>
      </c>
      <c r="AU669" s="212" t="s">
        <v>86</v>
      </c>
      <c r="AV669" s="209" t="s">
        <v>86</v>
      </c>
      <c r="AW669" s="209" t="s">
        <v>32</v>
      </c>
      <c r="AX669" s="209" t="s">
        <v>76</v>
      </c>
      <c r="AY669" s="212" t="s">
        <v>199</v>
      </c>
    </row>
    <row r="670" spans="2:51" s="209" customFormat="1" ht="12">
      <c r="B670" s="210"/>
      <c r="D670" s="211" t="s">
        <v>208</v>
      </c>
      <c r="E670" s="212" t="s">
        <v>1</v>
      </c>
      <c r="F670" s="213" t="s">
        <v>962</v>
      </c>
      <c r="H670" s="214">
        <v>53.79</v>
      </c>
      <c r="L670" s="210"/>
      <c r="M670" s="215"/>
      <c r="N670" s="216"/>
      <c r="O670" s="216"/>
      <c r="P670" s="216"/>
      <c r="Q670" s="216"/>
      <c r="R670" s="216"/>
      <c r="S670" s="216"/>
      <c r="T670" s="217"/>
      <c r="AT670" s="212" t="s">
        <v>208</v>
      </c>
      <c r="AU670" s="212" t="s">
        <v>86</v>
      </c>
      <c r="AV670" s="209" t="s">
        <v>86</v>
      </c>
      <c r="AW670" s="209" t="s">
        <v>32</v>
      </c>
      <c r="AX670" s="209" t="s">
        <v>76</v>
      </c>
      <c r="AY670" s="212" t="s">
        <v>199</v>
      </c>
    </row>
    <row r="671" spans="2:51" s="233" customFormat="1" ht="12">
      <c r="B671" s="234"/>
      <c r="D671" s="211" t="s">
        <v>208</v>
      </c>
      <c r="E671" s="235" t="s">
        <v>1</v>
      </c>
      <c r="F671" s="236" t="s">
        <v>240</v>
      </c>
      <c r="H671" s="237">
        <v>353.64</v>
      </c>
      <c r="L671" s="234"/>
      <c r="M671" s="238"/>
      <c r="N671" s="239"/>
      <c r="O671" s="239"/>
      <c r="P671" s="239"/>
      <c r="Q671" s="239"/>
      <c r="R671" s="239"/>
      <c r="S671" s="239"/>
      <c r="T671" s="240"/>
      <c r="AT671" s="235" t="s">
        <v>208</v>
      </c>
      <c r="AU671" s="235" t="s">
        <v>86</v>
      </c>
      <c r="AV671" s="233" t="s">
        <v>114</v>
      </c>
      <c r="AW671" s="233" t="s">
        <v>32</v>
      </c>
      <c r="AX671" s="233" t="s">
        <v>76</v>
      </c>
      <c r="AY671" s="235" t="s">
        <v>199</v>
      </c>
    </row>
    <row r="672" spans="2:51" s="226" customFormat="1" ht="12">
      <c r="B672" s="227"/>
      <c r="D672" s="211" t="s">
        <v>208</v>
      </c>
      <c r="E672" s="228" t="s">
        <v>1</v>
      </c>
      <c r="F672" s="229" t="s">
        <v>929</v>
      </c>
      <c r="H672" s="228" t="s">
        <v>1</v>
      </c>
      <c r="L672" s="227"/>
      <c r="M672" s="230"/>
      <c r="N672" s="231"/>
      <c r="O672" s="231"/>
      <c r="P672" s="231"/>
      <c r="Q672" s="231"/>
      <c r="R672" s="231"/>
      <c r="S672" s="231"/>
      <c r="T672" s="232"/>
      <c r="AT672" s="228" t="s">
        <v>208</v>
      </c>
      <c r="AU672" s="228" t="s">
        <v>86</v>
      </c>
      <c r="AV672" s="226" t="s">
        <v>84</v>
      </c>
      <c r="AW672" s="226" t="s">
        <v>32</v>
      </c>
      <c r="AX672" s="226" t="s">
        <v>76</v>
      </c>
      <c r="AY672" s="228" t="s">
        <v>199</v>
      </c>
    </row>
    <row r="673" spans="2:51" s="226" customFormat="1" ht="12">
      <c r="B673" s="227"/>
      <c r="D673" s="211" t="s">
        <v>208</v>
      </c>
      <c r="E673" s="228" t="s">
        <v>1</v>
      </c>
      <c r="F673" s="229" t="s">
        <v>930</v>
      </c>
      <c r="H673" s="228" t="s">
        <v>1</v>
      </c>
      <c r="L673" s="227"/>
      <c r="M673" s="230"/>
      <c r="N673" s="231"/>
      <c r="O673" s="231"/>
      <c r="P673" s="231"/>
      <c r="Q673" s="231"/>
      <c r="R673" s="231"/>
      <c r="S673" s="231"/>
      <c r="T673" s="232"/>
      <c r="AT673" s="228" t="s">
        <v>208</v>
      </c>
      <c r="AU673" s="228" t="s">
        <v>86</v>
      </c>
      <c r="AV673" s="226" t="s">
        <v>84</v>
      </c>
      <c r="AW673" s="226" t="s">
        <v>32</v>
      </c>
      <c r="AX673" s="226" t="s">
        <v>76</v>
      </c>
      <c r="AY673" s="228" t="s">
        <v>199</v>
      </c>
    </row>
    <row r="674" spans="2:51" s="209" customFormat="1" ht="12">
      <c r="B674" s="210"/>
      <c r="D674" s="211" t="s">
        <v>208</v>
      </c>
      <c r="E674" s="212" t="s">
        <v>1</v>
      </c>
      <c r="F674" s="213" t="s">
        <v>963</v>
      </c>
      <c r="H674" s="214">
        <v>19.92</v>
      </c>
      <c r="L674" s="210"/>
      <c r="M674" s="215"/>
      <c r="N674" s="216"/>
      <c r="O674" s="216"/>
      <c r="P674" s="216"/>
      <c r="Q674" s="216"/>
      <c r="R674" s="216"/>
      <c r="S674" s="216"/>
      <c r="T674" s="217"/>
      <c r="AT674" s="212" t="s">
        <v>208</v>
      </c>
      <c r="AU674" s="212" t="s">
        <v>86</v>
      </c>
      <c r="AV674" s="209" t="s">
        <v>86</v>
      </c>
      <c r="AW674" s="209" t="s">
        <v>32</v>
      </c>
      <c r="AX674" s="209" t="s">
        <v>76</v>
      </c>
      <c r="AY674" s="212" t="s">
        <v>199</v>
      </c>
    </row>
    <row r="675" spans="2:51" s="226" customFormat="1" ht="12">
      <c r="B675" s="227"/>
      <c r="D675" s="211" t="s">
        <v>208</v>
      </c>
      <c r="E675" s="228" t="s">
        <v>1</v>
      </c>
      <c r="F675" s="229" t="s">
        <v>619</v>
      </c>
      <c r="H675" s="228" t="s">
        <v>1</v>
      </c>
      <c r="L675" s="227"/>
      <c r="M675" s="230"/>
      <c r="N675" s="231"/>
      <c r="O675" s="231"/>
      <c r="P675" s="231"/>
      <c r="Q675" s="231"/>
      <c r="R675" s="231"/>
      <c r="S675" s="231"/>
      <c r="T675" s="232"/>
      <c r="AT675" s="228" t="s">
        <v>208</v>
      </c>
      <c r="AU675" s="228" t="s">
        <v>86</v>
      </c>
      <c r="AV675" s="226" t="s">
        <v>84</v>
      </c>
      <c r="AW675" s="226" t="s">
        <v>32</v>
      </c>
      <c r="AX675" s="226" t="s">
        <v>76</v>
      </c>
      <c r="AY675" s="228" t="s">
        <v>199</v>
      </c>
    </row>
    <row r="676" spans="2:51" s="226" customFormat="1" ht="12">
      <c r="B676" s="227"/>
      <c r="D676" s="211" t="s">
        <v>208</v>
      </c>
      <c r="E676" s="228" t="s">
        <v>1</v>
      </c>
      <c r="F676" s="229" t="s">
        <v>964</v>
      </c>
      <c r="H676" s="228" t="s">
        <v>1</v>
      </c>
      <c r="L676" s="227"/>
      <c r="M676" s="230"/>
      <c r="N676" s="231"/>
      <c r="O676" s="231"/>
      <c r="P676" s="231"/>
      <c r="Q676" s="231"/>
      <c r="R676" s="231"/>
      <c r="S676" s="231"/>
      <c r="T676" s="232"/>
      <c r="AT676" s="228" t="s">
        <v>208</v>
      </c>
      <c r="AU676" s="228" t="s">
        <v>86</v>
      </c>
      <c r="AV676" s="226" t="s">
        <v>84</v>
      </c>
      <c r="AW676" s="226" t="s">
        <v>32</v>
      </c>
      <c r="AX676" s="226" t="s">
        <v>76</v>
      </c>
      <c r="AY676" s="228" t="s">
        <v>199</v>
      </c>
    </row>
    <row r="677" spans="2:51" s="209" customFormat="1" ht="12">
      <c r="B677" s="210"/>
      <c r="D677" s="211" t="s">
        <v>208</v>
      </c>
      <c r="E677" s="212" t="s">
        <v>1</v>
      </c>
      <c r="F677" s="213" t="s">
        <v>933</v>
      </c>
      <c r="H677" s="214">
        <v>5.088</v>
      </c>
      <c r="L677" s="210"/>
      <c r="M677" s="215"/>
      <c r="N677" s="216"/>
      <c r="O677" s="216"/>
      <c r="P677" s="216"/>
      <c r="Q677" s="216"/>
      <c r="R677" s="216"/>
      <c r="S677" s="216"/>
      <c r="T677" s="217"/>
      <c r="AT677" s="212" t="s">
        <v>208</v>
      </c>
      <c r="AU677" s="212" t="s">
        <v>86</v>
      </c>
      <c r="AV677" s="209" t="s">
        <v>86</v>
      </c>
      <c r="AW677" s="209" t="s">
        <v>32</v>
      </c>
      <c r="AX677" s="209" t="s">
        <v>76</v>
      </c>
      <c r="AY677" s="212" t="s">
        <v>199</v>
      </c>
    </row>
    <row r="678" spans="2:51" s="218" customFormat="1" ht="12">
      <c r="B678" s="219"/>
      <c r="D678" s="211" t="s">
        <v>208</v>
      </c>
      <c r="E678" s="220" t="s">
        <v>1</v>
      </c>
      <c r="F678" s="221" t="s">
        <v>211</v>
      </c>
      <c r="H678" s="222">
        <v>378.648</v>
      </c>
      <c r="L678" s="219"/>
      <c r="M678" s="223"/>
      <c r="N678" s="224"/>
      <c r="O678" s="224"/>
      <c r="P678" s="224"/>
      <c r="Q678" s="224"/>
      <c r="R678" s="224"/>
      <c r="S678" s="224"/>
      <c r="T678" s="225"/>
      <c r="AT678" s="220" t="s">
        <v>208</v>
      </c>
      <c r="AU678" s="220" t="s">
        <v>86</v>
      </c>
      <c r="AV678" s="218" t="s">
        <v>206</v>
      </c>
      <c r="AW678" s="218" t="s">
        <v>32</v>
      </c>
      <c r="AX678" s="218" t="s">
        <v>84</v>
      </c>
      <c r="AY678" s="220" t="s">
        <v>199</v>
      </c>
    </row>
    <row r="679" spans="1:65" s="36" customFormat="1" ht="21.75" customHeight="1">
      <c r="A679" s="30"/>
      <c r="B679" s="31"/>
      <c r="C679" s="197" t="s">
        <v>965</v>
      </c>
      <c r="D679" s="197" t="s">
        <v>201</v>
      </c>
      <c r="E679" s="198" t="s">
        <v>966</v>
      </c>
      <c r="F679" s="199" t="s">
        <v>967</v>
      </c>
      <c r="G679" s="200" t="s">
        <v>252</v>
      </c>
      <c r="H679" s="201">
        <v>18.5</v>
      </c>
      <c r="I679" s="2"/>
      <c r="J679" s="202">
        <f>ROUND(I679*H679,2)</f>
        <v>0</v>
      </c>
      <c r="K679" s="199" t="s">
        <v>205</v>
      </c>
      <c r="L679" s="31"/>
      <c r="M679" s="203" t="s">
        <v>1</v>
      </c>
      <c r="N679" s="204" t="s">
        <v>41</v>
      </c>
      <c r="O679" s="78"/>
      <c r="P679" s="205">
        <f>O679*H679</f>
        <v>0</v>
      </c>
      <c r="Q679" s="205">
        <v>0.01846</v>
      </c>
      <c r="R679" s="205">
        <f>Q679*H679</f>
        <v>0.34151000000000004</v>
      </c>
      <c r="S679" s="205">
        <v>0</v>
      </c>
      <c r="T679" s="206">
        <f>S679*H679</f>
        <v>0</v>
      </c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R679" s="207" t="s">
        <v>313</v>
      </c>
      <c r="AT679" s="207" t="s">
        <v>201</v>
      </c>
      <c r="AU679" s="207" t="s">
        <v>86</v>
      </c>
      <c r="AY679" s="13" t="s">
        <v>199</v>
      </c>
      <c r="BE679" s="208">
        <f>IF(N679="základní",J679,0)</f>
        <v>0</v>
      </c>
      <c r="BF679" s="208">
        <f>IF(N679="snížená",J679,0)</f>
        <v>0</v>
      </c>
      <c r="BG679" s="208">
        <f>IF(N679="zákl. přenesená",J679,0)</f>
        <v>0</v>
      </c>
      <c r="BH679" s="208">
        <f>IF(N679="sníž. přenesená",J679,0)</f>
        <v>0</v>
      </c>
      <c r="BI679" s="208">
        <f>IF(N679="nulová",J679,0)</f>
        <v>0</v>
      </c>
      <c r="BJ679" s="13" t="s">
        <v>84</v>
      </c>
      <c r="BK679" s="208">
        <f>ROUND(I679*H679,2)</f>
        <v>0</v>
      </c>
      <c r="BL679" s="13" t="s">
        <v>313</v>
      </c>
      <c r="BM679" s="207" t="s">
        <v>968</v>
      </c>
    </row>
    <row r="680" spans="2:51" s="226" customFormat="1" ht="12">
      <c r="B680" s="227"/>
      <c r="D680" s="211" t="s">
        <v>208</v>
      </c>
      <c r="E680" s="228" t="s">
        <v>1</v>
      </c>
      <c r="F680" s="229" t="s">
        <v>969</v>
      </c>
      <c r="H680" s="228" t="s">
        <v>1</v>
      </c>
      <c r="L680" s="227"/>
      <c r="M680" s="230"/>
      <c r="N680" s="231"/>
      <c r="O680" s="231"/>
      <c r="P680" s="231"/>
      <c r="Q680" s="231"/>
      <c r="R680" s="231"/>
      <c r="S680" s="231"/>
      <c r="T680" s="232"/>
      <c r="AT680" s="228" t="s">
        <v>208</v>
      </c>
      <c r="AU680" s="228" t="s">
        <v>86</v>
      </c>
      <c r="AV680" s="226" t="s">
        <v>84</v>
      </c>
      <c r="AW680" s="226" t="s">
        <v>32</v>
      </c>
      <c r="AX680" s="226" t="s">
        <v>76</v>
      </c>
      <c r="AY680" s="228" t="s">
        <v>199</v>
      </c>
    </row>
    <row r="681" spans="2:51" s="209" customFormat="1" ht="12">
      <c r="B681" s="210"/>
      <c r="D681" s="211" t="s">
        <v>208</v>
      </c>
      <c r="E681" s="212" t="s">
        <v>1</v>
      </c>
      <c r="F681" s="213" t="s">
        <v>970</v>
      </c>
      <c r="H681" s="214">
        <v>18.5</v>
      </c>
      <c r="L681" s="210"/>
      <c r="M681" s="215"/>
      <c r="N681" s="216"/>
      <c r="O681" s="216"/>
      <c r="P681" s="216"/>
      <c r="Q681" s="216"/>
      <c r="R681" s="216"/>
      <c r="S681" s="216"/>
      <c r="T681" s="217"/>
      <c r="AT681" s="212" t="s">
        <v>208</v>
      </c>
      <c r="AU681" s="212" t="s">
        <v>86</v>
      </c>
      <c r="AV681" s="209" t="s">
        <v>86</v>
      </c>
      <c r="AW681" s="209" t="s">
        <v>32</v>
      </c>
      <c r="AX681" s="209" t="s">
        <v>84</v>
      </c>
      <c r="AY681" s="212" t="s">
        <v>199</v>
      </c>
    </row>
    <row r="682" spans="1:65" s="36" customFormat="1" ht="21.75" customHeight="1">
      <c r="A682" s="30"/>
      <c r="B682" s="31"/>
      <c r="C682" s="197" t="s">
        <v>971</v>
      </c>
      <c r="D682" s="197" t="s">
        <v>201</v>
      </c>
      <c r="E682" s="198" t="s">
        <v>972</v>
      </c>
      <c r="F682" s="199" t="s">
        <v>973</v>
      </c>
      <c r="G682" s="200" t="s">
        <v>245</v>
      </c>
      <c r="H682" s="201">
        <v>52.36</v>
      </c>
      <c r="I682" s="2"/>
      <c r="J682" s="202">
        <f>ROUND(I682*H682,2)</f>
        <v>0</v>
      </c>
      <c r="K682" s="199" t="s">
        <v>205</v>
      </c>
      <c r="L682" s="31"/>
      <c r="M682" s="203" t="s">
        <v>1</v>
      </c>
      <c r="N682" s="204" t="s">
        <v>41</v>
      </c>
      <c r="O682" s="78"/>
      <c r="P682" s="205">
        <f>O682*H682</f>
        <v>0</v>
      </c>
      <c r="Q682" s="205">
        <v>0.01246</v>
      </c>
      <c r="R682" s="205">
        <f>Q682*H682</f>
        <v>0.6524056</v>
      </c>
      <c r="S682" s="205">
        <v>0</v>
      </c>
      <c r="T682" s="206">
        <f>S682*H682</f>
        <v>0</v>
      </c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R682" s="207" t="s">
        <v>313</v>
      </c>
      <c r="AT682" s="207" t="s">
        <v>201</v>
      </c>
      <c r="AU682" s="207" t="s">
        <v>86</v>
      </c>
      <c r="AY682" s="13" t="s">
        <v>199</v>
      </c>
      <c r="BE682" s="208">
        <f>IF(N682="základní",J682,0)</f>
        <v>0</v>
      </c>
      <c r="BF682" s="208">
        <f>IF(N682="snížená",J682,0)</f>
        <v>0</v>
      </c>
      <c r="BG682" s="208">
        <f>IF(N682="zákl. přenesená",J682,0)</f>
        <v>0</v>
      </c>
      <c r="BH682" s="208">
        <f>IF(N682="sníž. přenesená",J682,0)</f>
        <v>0</v>
      </c>
      <c r="BI682" s="208">
        <f>IF(N682="nulová",J682,0)</f>
        <v>0</v>
      </c>
      <c r="BJ682" s="13" t="s">
        <v>84</v>
      </c>
      <c r="BK682" s="208">
        <f>ROUND(I682*H682,2)</f>
        <v>0</v>
      </c>
      <c r="BL682" s="13" t="s">
        <v>313</v>
      </c>
      <c r="BM682" s="207" t="s">
        <v>974</v>
      </c>
    </row>
    <row r="683" spans="2:51" s="226" customFormat="1" ht="12">
      <c r="B683" s="227"/>
      <c r="D683" s="211" t="s">
        <v>208</v>
      </c>
      <c r="E683" s="228" t="s">
        <v>1</v>
      </c>
      <c r="F683" s="229" t="s">
        <v>975</v>
      </c>
      <c r="H683" s="228" t="s">
        <v>1</v>
      </c>
      <c r="L683" s="227"/>
      <c r="M683" s="230"/>
      <c r="N683" s="231"/>
      <c r="O683" s="231"/>
      <c r="P683" s="231"/>
      <c r="Q683" s="231"/>
      <c r="R683" s="231"/>
      <c r="S683" s="231"/>
      <c r="T683" s="232"/>
      <c r="AT683" s="228" t="s">
        <v>208</v>
      </c>
      <c r="AU683" s="228" t="s">
        <v>86</v>
      </c>
      <c r="AV683" s="226" t="s">
        <v>84</v>
      </c>
      <c r="AW683" s="226" t="s">
        <v>32</v>
      </c>
      <c r="AX683" s="226" t="s">
        <v>76</v>
      </c>
      <c r="AY683" s="228" t="s">
        <v>199</v>
      </c>
    </row>
    <row r="684" spans="2:51" s="226" customFormat="1" ht="12">
      <c r="B684" s="227"/>
      <c r="D684" s="211" t="s">
        <v>208</v>
      </c>
      <c r="E684" s="228" t="s">
        <v>1</v>
      </c>
      <c r="F684" s="229" t="s">
        <v>976</v>
      </c>
      <c r="H684" s="228" t="s">
        <v>1</v>
      </c>
      <c r="L684" s="227"/>
      <c r="M684" s="230"/>
      <c r="N684" s="231"/>
      <c r="O684" s="231"/>
      <c r="P684" s="231"/>
      <c r="Q684" s="231"/>
      <c r="R684" s="231"/>
      <c r="S684" s="231"/>
      <c r="T684" s="232"/>
      <c r="AT684" s="228" t="s">
        <v>208</v>
      </c>
      <c r="AU684" s="228" t="s">
        <v>86</v>
      </c>
      <c r="AV684" s="226" t="s">
        <v>84</v>
      </c>
      <c r="AW684" s="226" t="s">
        <v>32</v>
      </c>
      <c r="AX684" s="226" t="s">
        <v>76</v>
      </c>
      <c r="AY684" s="228" t="s">
        <v>199</v>
      </c>
    </row>
    <row r="685" spans="2:51" s="209" customFormat="1" ht="12">
      <c r="B685" s="210"/>
      <c r="D685" s="211" t="s">
        <v>208</v>
      </c>
      <c r="E685" s="212" t="s">
        <v>1</v>
      </c>
      <c r="F685" s="213" t="s">
        <v>977</v>
      </c>
      <c r="H685" s="214">
        <v>29.26</v>
      </c>
      <c r="L685" s="210"/>
      <c r="M685" s="215"/>
      <c r="N685" s="216"/>
      <c r="O685" s="216"/>
      <c r="P685" s="216"/>
      <c r="Q685" s="216"/>
      <c r="R685" s="216"/>
      <c r="S685" s="216"/>
      <c r="T685" s="217"/>
      <c r="AT685" s="212" t="s">
        <v>208</v>
      </c>
      <c r="AU685" s="212" t="s">
        <v>86</v>
      </c>
      <c r="AV685" s="209" t="s">
        <v>86</v>
      </c>
      <c r="AW685" s="209" t="s">
        <v>32</v>
      </c>
      <c r="AX685" s="209" t="s">
        <v>76</v>
      </c>
      <c r="AY685" s="212" t="s">
        <v>199</v>
      </c>
    </row>
    <row r="686" spans="2:51" s="226" customFormat="1" ht="12">
      <c r="B686" s="227"/>
      <c r="D686" s="211" t="s">
        <v>208</v>
      </c>
      <c r="E686" s="228" t="s">
        <v>1</v>
      </c>
      <c r="F686" s="229" t="s">
        <v>978</v>
      </c>
      <c r="H686" s="228" t="s">
        <v>1</v>
      </c>
      <c r="L686" s="227"/>
      <c r="M686" s="230"/>
      <c r="N686" s="231"/>
      <c r="O686" s="231"/>
      <c r="P686" s="231"/>
      <c r="Q686" s="231"/>
      <c r="R686" s="231"/>
      <c r="S686" s="231"/>
      <c r="T686" s="232"/>
      <c r="AT686" s="228" t="s">
        <v>208</v>
      </c>
      <c r="AU686" s="228" t="s">
        <v>86</v>
      </c>
      <c r="AV686" s="226" t="s">
        <v>84</v>
      </c>
      <c r="AW686" s="226" t="s">
        <v>32</v>
      </c>
      <c r="AX686" s="226" t="s">
        <v>76</v>
      </c>
      <c r="AY686" s="228" t="s">
        <v>199</v>
      </c>
    </row>
    <row r="687" spans="2:51" s="209" customFormat="1" ht="12">
      <c r="B687" s="210"/>
      <c r="D687" s="211" t="s">
        <v>208</v>
      </c>
      <c r="E687" s="212" t="s">
        <v>1</v>
      </c>
      <c r="F687" s="213" t="s">
        <v>979</v>
      </c>
      <c r="H687" s="214">
        <v>11.55</v>
      </c>
      <c r="L687" s="210"/>
      <c r="M687" s="215"/>
      <c r="N687" s="216"/>
      <c r="O687" s="216"/>
      <c r="P687" s="216"/>
      <c r="Q687" s="216"/>
      <c r="R687" s="216"/>
      <c r="S687" s="216"/>
      <c r="T687" s="217"/>
      <c r="AT687" s="212" t="s">
        <v>208</v>
      </c>
      <c r="AU687" s="212" t="s">
        <v>86</v>
      </c>
      <c r="AV687" s="209" t="s">
        <v>86</v>
      </c>
      <c r="AW687" s="209" t="s">
        <v>32</v>
      </c>
      <c r="AX687" s="209" t="s">
        <v>76</v>
      </c>
      <c r="AY687" s="212" t="s">
        <v>199</v>
      </c>
    </row>
    <row r="688" spans="2:51" s="226" customFormat="1" ht="12">
      <c r="B688" s="227"/>
      <c r="D688" s="211" t="s">
        <v>208</v>
      </c>
      <c r="E688" s="228" t="s">
        <v>1</v>
      </c>
      <c r="F688" s="229" t="s">
        <v>980</v>
      </c>
      <c r="H688" s="228" t="s">
        <v>1</v>
      </c>
      <c r="L688" s="227"/>
      <c r="M688" s="230"/>
      <c r="N688" s="231"/>
      <c r="O688" s="231"/>
      <c r="P688" s="231"/>
      <c r="Q688" s="231"/>
      <c r="R688" s="231"/>
      <c r="S688" s="231"/>
      <c r="T688" s="232"/>
      <c r="AT688" s="228" t="s">
        <v>208</v>
      </c>
      <c r="AU688" s="228" t="s">
        <v>86</v>
      </c>
      <c r="AV688" s="226" t="s">
        <v>84</v>
      </c>
      <c r="AW688" s="226" t="s">
        <v>32</v>
      </c>
      <c r="AX688" s="226" t="s">
        <v>76</v>
      </c>
      <c r="AY688" s="228" t="s">
        <v>199</v>
      </c>
    </row>
    <row r="689" spans="2:51" s="209" customFormat="1" ht="12">
      <c r="B689" s="210"/>
      <c r="D689" s="211" t="s">
        <v>208</v>
      </c>
      <c r="E689" s="212" t="s">
        <v>1</v>
      </c>
      <c r="F689" s="213" t="s">
        <v>979</v>
      </c>
      <c r="H689" s="214">
        <v>11.55</v>
      </c>
      <c r="L689" s="210"/>
      <c r="M689" s="215"/>
      <c r="N689" s="216"/>
      <c r="O689" s="216"/>
      <c r="P689" s="216"/>
      <c r="Q689" s="216"/>
      <c r="R689" s="216"/>
      <c r="S689" s="216"/>
      <c r="T689" s="217"/>
      <c r="AT689" s="212" t="s">
        <v>208</v>
      </c>
      <c r="AU689" s="212" t="s">
        <v>86</v>
      </c>
      <c r="AV689" s="209" t="s">
        <v>86</v>
      </c>
      <c r="AW689" s="209" t="s">
        <v>32</v>
      </c>
      <c r="AX689" s="209" t="s">
        <v>76</v>
      </c>
      <c r="AY689" s="212" t="s">
        <v>199</v>
      </c>
    </row>
    <row r="690" spans="2:51" s="218" customFormat="1" ht="12">
      <c r="B690" s="219"/>
      <c r="D690" s="211" t="s">
        <v>208</v>
      </c>
      <c r="E690" s="220" t="s">
        <v>1</v>
      </c>
      <c r="F690" s="221" t="s">
        <v>211</v>
      </c>
      <c r="H690" s="222">
        <v>52.36</v>
      </c>
      <c r="L690" s="219"/>
      <c r="M690" s="223"/>
      <c r="N690" s="224"/>
      <c r="O690" s="224"/>
      <c r="P690" s="224"/>
      <c r="Q690" s="224"/>
      <c r="R690" s="224"/>
      <c r="S690" s="224"/>
      <c r="T690" s="225"/>
      <c r="AT690" s="220" t="s">
        <v>208</v>
      </c>
      <c r="AU690" s="220" t="s">
        <v>86</v>
      </c>
      <c r="AV690" s="218" t="s">
        <v>206</v>
      </c>
      <c r="AW690" s="218" t="s">
        <v>32</v>
      </c>
      <c r="AX690" s="218" t="s">
        <v>84</v>
      </c>
      <c r="AY690" s="220" t="s">
        <v>199</v>
      </c>
    </row>
    <row r="691" spans="1:65" s="36" customFormat="1" ht="24.2" customHeight="1">
      <c r="A691" s="30"/>
      <c r="B691" s="31"/>
      <c r="C691" s="197" t="s">
        <v>981</v>
      </c>
      <c r="D691" s="197" t="s">
        <v>201</v>
      </c>
      <c r="E691" s="198" t="s">
        <v>982</v>
      </c>
      <c r="F691" s="199" t="s">
        <v>983</v>
      </c>
      <c r="G691" s="200" t="s">
        <v>204</v>
      </c>
      <c r="H691" s="201">
        <v>3</v>
      </c>
      <c r="I691" s="2"/>
      <c r="J691" s="202">
        <f>ROUND(I691*H691,2)</f>
        <v>0</v>
      </c>
      <c r="K691" s="199" t="s">
        <v>205</v>
      </c>
      <c r="L691" s="31"/>
      <c r="M691" s="203" t="s">
        <v>1</v>
      </c>
      <c r="N691" s="204" t="s">
        <v>41</v>
      </c>
      <c r="O691" s="78"/>
      <c r="P691" s="205">
        <f>O691*H691</f>
        <v>0</v>
      </c>
      <c r="Q691" s="205">
        <v>3E-05</v>
      </c>
      <c r="R691" s="205">
        <f>Q691*H691</f>
        <v>9E-05</v>
      </c>
      <c r="S691" s="205">
        <v>0</v>
      </c>
      <c r="T691" s="206">
        <f>S691*H691</f>
        <v>0</v>
      </c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R691" s="207" t="s">
        <v>313</v>
      </c>
      <c r="AT691" s="207" t="s">
        <v>201</v>
      </c>
      <c r="AU691" s="207" t="s">
        <v>86</v>
      </c>
      <c r="AY691" s="13" t="s">
        <v>199</v>
      </c>
      <c r="BE691" s="208">
        <f>IF(N691="základní",J691,0)</f>
        <v>0</v>
      </c>
      <c r="BF691" s="208">
        <f>IF(N691="snížená",J691,0)</f>
        <v>0</v>
      </c>
      <c r="BG691" s="208">
        <f>IF(N691="zákl. přenesená",J691,0)</f>
        <v>0</v>
      </c>
      <c r="BH691" s="208">
        <f>IF(N691="sníž. přenesená",J691,0)</f>
        <v>0</v>
      </c>
      <c r="BI691" s="208">
        <f>IF(N691="nulová",J691,0)</f>
        <v>0</v>
      </c>
      <c r="BJ691" s="13" t="s">
        <v>84</v>
      </c>
      <c r="BK691" s="208">
        <f>ROUND(I691*H691,2)</f>
        <v>0</v>
      </c>
      <c r="BL691" s="13" t="s">
        <v>313</v>
      </c>
      <c r="BM691" s="207" t="s">
        <v>984</v>
      </c>
    </row>
    <row r="692" spans="2:51" s="226" customFormat="1" ht="12">
      <c r="B692" s="227"/>
      <c r="D692" s="211" t="s">
        <v>208</v>
      </c>
      <c r="E692" s="228" t="s">
        <v>1</v>
      </c>
      <c r="F692" s="229" t="s">
        <v>985</v>
      </c>
      <c r="H692" s="228" t="s">
        <v>1</v>
      </c>
      <c r="L692" s="227"/>
      <c r="M692" s="230"/>
      <c r="N692" s="231"/>
      <c r="O692" s="231"/>
      <c r="P692" s="231"/>
      <c r="Q692" s="231"/>
      <c r="R692" s="231"/>
      <c r="S692" s="231"/>
      <c r="T692" s="232"/>
      <c r="AT692" s="228" t="s">
        <v>208</v>
      </c>
      <c r="AU692" s="228" t="s">
        <v>86</v>
      </c>
      <c r="AV692" s="226" t="s">
        <v>84</v>
      </c>
      <c r="AW692" s="226" t="s">
        <v>32</v>
      </c>
      <c r="AX692" s="226" t="s">
        <v>76</v>
      </c>
      <c r="AY692" s="228" t="s">
        <v>199</v>
      </c>
    </row>
    <row r="693" spans="2:51" s="226" customFormat="1" ht="12">
      <c r="B693" s="227"/>
      <c r="D693" s="211" t="s">
        <v>208</v>
      </c>
      <c r="E693" s="228" t="s">
        <v>1</v>
      </c>
      <c r="F693" s="229" t="s">
        <v>758</v>
      </c>
      <c r="H693" s="228" t="s">
        <v>1</v>
      </c>
      <c r="L693" s="227"/>
      <c r="M693" s="230"/>
      <c r="N693" s="231"/>
      <c r="O693" s="231"/>
      <c r="P693" s="231"/>
      <c r="Q693" s="231"/>
      <c r="R693" s="231"/>
      <c r="S693" s="231"/>
      <c r="T693" s="232"/>
      <c r="AT693" s="228" t="s">
        <v>208</v>
      </c>
      <c r="AU693" s="228" t="s">
        <v>86</v>
      </c>
      <c r="AV693" s="226" t="s">
        <v>84</v>
      </c>
      <c r="AW693" s="226" t="s">
        <v>32</v>
      </c>
      <c r="AX693" s="226" t="s">
        <v>76</v>
      </c>
      <c r="AY693" s="228" t="s">
        <v>199</v>
      </c>
    </row>
    <row r="694" spans="2:51" s="209" customFormat="1" ht="12">
      <c r="B694" s="210"/>
      <c r="D694" s="211" t="s">
        <v>208</v>
      </c>
      <c r="E694" s="212" t="s">
        <v>1</v>
      </c>
      <c r="F694" s="213" t="s">
        <v>986</v>
      </c>
      <c r="H694" s="214">
        <v>3</v>
      </c>
      <c r="L694" s="210"/>
      <c r="M694" s="215"/>
      <c r="N694" s="216"/>
      <c r="O694" s="216"/>
      <c r="P694" s="216"/>
      <c r="Q694" s="216"/>
      <c r="R694" s="216"/>
      <c r="S694" s="216"/>
      <c r="T694" s="217"/>
      <c r="AT694" s="212" t="s">
        <v>208</v>
      </c>
      <c r="AU694" s="212" t="s">
        <v>86</v>
      </c>
      <c r="AV694" s="209" t="s">
        <v>86</v>
      </c>
      <c r="AW694" s="209" t="s">
        <v>32</v>
      </c>
      <c r="AX694" s="209" t="s">
        <v>84</v>
      </c>
      <c r="AY694" s="212" t="s">
        <v>199</v>
      </c>
    </row>
    <row r="695" spans="1:65" s="36" customFormat="1" ht="24.2" customHeight="1">
      <c r="A695" s="30"/>
      <c r="B695" s="31"/>
      <c r="C695" s="241" t="s">
        <v>987</v>
      </c>
      <c r="D695" s="241" t="s">
        <v>297</v>
      </c>
      <c r="E695" s="242" t="s">
        <v>988</v>
      </c>
      <c r="F695" s="243" t="s">
        <v>989</v>
      </c>
      <c r="G695" s="244" t="s">
        <v>204</v>
      </c>
      <c r="H695" s="245">
        <v>3</v>
      </c>
      <c r="I695" s="3"/>
      <c r="J695" s="246">
        <f>ROUND(I695*H695,2)</f>
        <v>0</v>
      </c>
      <c r="K695" s="243" t="s">
        <v>205</v>
      </c>
      <c r="L695" s="247"/>
      <c r="M695" s="248" t="s">
        <v>1</v>
      </c>
      <c r="N695" s="249" t="s">
        <v>41</v>
      </c>
      <c r="O695" s="78"/>
      <c r="P695" s="205">
        <f>O695*H695</f>
        <v>0</v>
      </c>
      <c r="Q695" s="205">
        <v>0.0032</v>
      </c>
      <c r="R695" s="205">
        <f>Q695*H695</f>
        <v>0.009600000000000001</v>
      </c>
      <c r="S695" s="205">
        <v>0</v>
      </c>
      <c r="T695" s="206">
        <f>S695*H695</f>
        <v>0</v>
      </c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R695" s="207" t="s">
        <v>456</v>
      </c>
      <c r="AT695" s="207" t="s">
        <v>297</v>
      </c>
      <c r="AU695" s="207" t="s">
        <v>86</v>
      </c>
      <c r="AY695" s="13" t="s">
        <v>199</v>
      </c>
      <c r="BE695" s="208">
        <f>IF(N695="základní",J695,0)</f>
        <v>0</v>
      </c>
      <c r="BF695" s="208">
        <f>IF(N695="snížená",J695,0)</f>
        <v>0</v>
      </c>
      <c r="BG695" s="208">
        <f>IF(N695="zákl. přenesená",J695,0)</f>
        <v>0</v>
      </c>
      <c r="BH695" s="208">
        <f>IF(N695="sníž. přenesená",J695,0)</f>
        <v>0</v>
      </c>
      <c r="BI695" s="208">
        <f>IF(N695="nulová",J695,0)</f>
        <v>0</v>
      </c>
      <c r="BJ695" s="13" t="s">
        <v>84</v>
      </c>
      <c r="BK695" s="208">
        <f>ROUND(I695*H695,2)</f>
        <v>0</v>
      </c>
      <c r="BL695" s="13" t="s">
        <v>313</v>
      </c>
      <c r="BM695" s="207" t="s">
        <v>990</v>
      </c>
    </row>
    <row r="696" spans="1:65" s="36" customFormat="1" ht="24.2" customHeight="1">
      <c r="A696" s="30"/>
      <c r="B696" s="31"/>
      <c r="C696" s="197" t="s">
        <v>991</v>
      </c>
      <c r="D696" s="197" t="s">
        <v>201</v>
      </c>
      <c r="E696" s="198" t="s">
        <v>992</v>
      </c>
      <c r="F696" s="199" t="s">
        <v>993</v>
      </c>
      <c r="G696" s="200" t="s">
        <v>204</v>
      </c>
      <c r="H696" s="201">
        <v>11</v>
      </c>
      <c r="I696" s="2"/>
      <c r="J696" s="202">
        <f>ROUND(I696*H696,2)</f>
        <v>0</v>
      </c>
      <c r="K696" s="199" t="s">
        <v>205</v>
      </c>
      <c r="L696" s="31"/>
      <c r="M696" s="203" t="s">
        <v>1</v>
      </c>
      <c r="N696" s="204" t="s">
        <v>41</v>
      </c>
      <c r="O696" s="78"/>
      <c r="P696" s="205">
        <f>O696*H696</f>
        <v>0</v>
      </c>
      <c r="Q696" s="205">
        <v>3E-05</v>
      </c>
      <c r="R696" s="205">
        <f>Q696*H696</f>
        <v>0.00033</v>
      </c>
      <c r="S696" s="205">
        <v>0</v>
      </c>
      <c r="T696" s="206">
        <f>S696*H696</f>
        <v>0</v>
      </c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R696" s="207" t="s">
        <v>313</v>
      </c>
      <c r="AT696" s="207" t="s">
        <v>201</v>
      </c>
      <c r="AU696" s="207" t="s">
        <v>86</v>
      </c>
      <c r="AY696" s="13" t="s">
        <v>199</v>
      </c>
      <c r="BE696" s="208">
        <f>IF(N696="základní",J696,0)</f>
        <v>0</v>
      </c>
      <c r="BF696" s="208">
        <f>IF(N696="snížená",J696,0)</f>
        <v>0</v>
      </c>
      <c r="BG696" s="208">
        <f>IF(N696="zákl. přenesená",J696,0)</f>
        <v>0</v>
      </c>
      <c r="BH696" s="208">
        <f>IF(N696="sníž. přenesená",J696,0)</f>
        <v>0</v>
      </c>
      <c r="BI696" s="208">
        <f>IF(N696="nulová",J696,0)</f>
        <v>0</v>
      </c>
      <c r="BJ696" s="13" t="s">
        <v>84</v>
      </c>
      <c r="BK696" s="208">
        <f>ROUND(I696*H696,2)</f>
        <v>0</v>
      </c>
      <c r="BL696" s="13" t="s">
        <v>313</v>
      </c>
      <c r="BM696" s="207" t="s">
        <v>994</v>
      </c>
    </row>
    <row r="697" spans="2:51" s="226" customFormat="1" ht="12">
      <c r="B697" s="227"/>
      <c r="D697" s="211" t="s">
        <v>208</v>
      </c>
      <c r="E697" s="228" t="s">
        <v>1</v>
      </c>
      <c r="F697" s="229" t="s">
        <v>995</v>
      </c>
      <c r="H697" s="228" t="s">
        <v>1</v>
      </c>
      <c r="L697" s="227"/>
      <c r="M697" s="230"/>
      <c r="N697" s="231"/>
      <c r="O697" s="231"/>
      <c r="P697" s="231"/>
      <c r="Q697" s="231"/>
      <c r="R697" s="231"/>
      <c r="S697" s="231"/>
      <c r="T697" s="232"/>
      <c r="AT697" s="228" t="s">
        <v>208</v>
      </c>
      <c r="AU697" s="228" t="s">
        <v>86</v>
      </c>
      <c r="AV697" s="226" t="s">
        <v>84</v>
      </c>
      <c r="AW697" s="226" t="s">
        <v>32</v>
      </c>
      <c r="AX697" s="226" t="s">
        <v>76</v>
      </c>
      <c r="AY697" s="228" t="s">
        <v>199</v>
      </c>
    </row>
    <row r="698" spans="2:51" s="209" customFormat="1" ht="12">
      <c r="B698" s="210"/>
      <c r="D698" s="211" t="s">
        <v>208</v>
      </c>
      <c r="E698" s="212" t="s">
        <v>1</v>
      </c>
      <c r="F698" s="213" t="s">
        <v>996</v>
      </c>
      <c r="H698" s="214">
        <v>11</v>
      </c>
      <c r="L698" s="210"/>
      <c r="M698" s="215"/>
      <c r="N698" s="216"/>
      <c r="O698" s="216"/>
      <c r="P698" s="216"/>
      <c r="Q698" s="216"/>
      <c r="R698" s="216"/>
      <c r="S698" s="216"/>
      <c r="T698" s="217"/>
      <c r="AT698" s="212" t="s">
        <v>208</v>
      </c>
      <c r="AU698" s="212" t="s">
        <v>86</v>
      </c>
      <c r="AV698" s="209" t="s">
        <v>86</v>
      </c>
      <c r="AW698" s="209" t="s">
        <v>32</v>
      </c>
      <c r="AX698" s="209" t="s">
        <v>84</v>
      </c>
      <c r="AY698" s="212" t="s">
        <v>199</v>
      </c>
    </row>
    <row r="699" spans="1:65" s="36" customFormat="1" ht="24.2" customHeight="1">
      <c r="A699" s="30"/>
      <c r="B699" s="31"/>
      <c r="C699" s="241" t="s">
        <v>997</v>
      </c>
      <c r="D699" s="241" t="s">
        <v>297</v>
      </c>
      <c r="E699" s="242" t="s">
        <v>998</v>
      </c>
      <c r="F699" s="243" t="s">
        <v>999</v>
      </c>
      <c r="G699" s="244" t="s">
        <v>204</v>
      </c>
      <c r="H699" s="245">
        <v>11</v>
      </c>
      <c r="I699" s="3"/>
      <c r="J699" s="246">
        <f>ROUND(I699*H699,2)</f>
        <v>0</v>
      </c>
      <c r="K699" s="243" t="s">
        <v>205</v>
      </c>
      <c r="L699" s="247"/>
      <c r="M699" s="248" t="s">
        <v>1</v>
      </c>
      <c r="N699" s="249" t="s">
        <v>41</v>
      </c>
      <c r="O699" s="78"/>
      <c r="P699" s="205">
        <f>O699*H699</f>
        <v>0</v>
      </c>
      <c r="Q699" s="205">
        <v>0.0042</v>
      </c>
      <c r="R699" s="205">
        <f>Q699*H699</f>
        <v>0.0462</v>
      </c>
      <c r="S699" s="205">
        <v>0</v>
      </c>
      <c r="T699" s="206">
        <f>S699*H699</f>
        <v>0</v>
      </c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R699" s="207" t="s">
        <v>456</v>
      </c>
      <c r="AT699" s="207" t="s">
        <v>297</v>
      </c>
      <c r="AU699" s="207" t="s">
        <v>86</v>
      </c>
      <c r="AY699" s="13" t="s">
        <v>199</v>
      </c>
      <c r="BE699" s="208">
        <f>IF(N699="základní",J699,0)</f>
        <v>0</v>
      </c>
      <c r="BF699" s="208">
        <f>IF(N699="snížená",J699,0)</f>
        <v>0</v>
      </c>
      <c r="BG699" s="208">
        <f>IF(N699="zákl. přenesená",J699,0)</f>
        <v>0</v>
      </c>
      <c r="BH699" s="208">
        <f>IF(N699="sníž. přenesená",J699,0)</f>
        <v>0</v>
      </c>
      <c r="BI699" s="208">
        <f>IF(N699="nulová",J699,0)</f>
        <v>0</v>
      </c>
      <c r="BJ699" s="13" t="s">
        <v>84</v>
      </c>
      <c r="BK699" s="208">
        <f>ROUND(I699*H699,2)</f>
        <v>0</v>
      </c>
      <c r="BL699" s="13" t="s">
        <v>313</v>
      </c>
      <c r="BM699" s="207" t="s">
        <v>1000</v>
      </c>
    </row>
    <row r="700" spans="1:65" s="36" customFormat="1" ht="24.2" customHeight="1">
      <c r="A700" s="30"/>
      <c r="B700" s="31"/>
      <c r="C700" s="197" t="s">
        <v>1001</v>
      </c>
      <c r="D700" s="197" t="s">
        <v>201</v>
      </c>
      <c r="E700" s="198" t="s">
        <v>1002</v>
      </c>
      <c r="F700" s="199" t="s">
        <v>1003</v>
      </c>
      <c r="G700" s="200" t="s">
        <v>204</v>
      </c>
      <c r="H700" s="201">
        <v>5</v>
      </c>
      <c r="I700" s="2"/>
      <c r="J700" s="202">
        <f>ROUND(I700*H700,2)</f>
        <v>0</v>
      </c>
      <c r="K700" s="199" t="s">
        <v>205</v>
      </c>
      <c r="L700" s="31"/>
      <c r="M700" s="203" t="s">
        <v>1</v>
      </c>
      <c r="N700" s="204" t="s">
        <v>41</v>
      </c>
      <c r="O700" s="78"/>
      <c r="P700" s="205">
        <f>O700*H700</f>
        <v>0</v>
      </c>
      <c r="Q700" s="205">
        <v>3E-05</v>
      </c>
      <c r="R700" s="205">
        <f>Q700*H700</f>
        <v>0.00015000000000000001</v>
      </c>
      <c r="S700" s="205">
        <v>0</v>
      </c>
      <c r="T700" s="206">
        <f>S700*H700</f>
        <v>0</v>
      </c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R700" s="207" t="s">
        <v>313</v>
      </c>
      <c r="AT700" s="207" t="s">
        <v>201</v>
      </c>
      <c r="AU700" s="207" t="s">
        <v>86</v>
      </c>
      <c r="AY700" s="13" t="s">
        <v>199</v>
      </c>
      <c r="BE700" s="208">
        <f>IF(N700="základní",J700,0)</f>
        <v>0</v>
      </c>
      <c r="BF700" s="208">
        <f>IF(N700="snížená",J700,0)</f>
        <v>0</v>
      </c>
      <c r="BG700" s="208">
        <f>IF(N700="zákl. přenesená",J700,0)</f>
        <v>0</v>
      </c>
      <c r="BH700" s="208">
        <f>IF(N700="sníž. přenesená",J700,0)</f>
        <v>0</v>
      </c>
      <c r="BI700" s="208">
        <f>IF(N700="nulová",J700,0)</f>
        <v>0</v>
      </c>
      <c r="BJ700" s="13" t="s">
        <v>84</v>
      </c>
      <c r="BK700" s="208">
        <f>ROUND(I700*H700,2)</f>
        <v>0</v>
      </c>
      <c r="BL700" s="13" t="s">
        <v>313</v>
      </c>
      <c r="BM700" s="207" t="s">
        <v>1004</v>
      </c>
    </row>
    <row r="701" spans="2:51" s="226" customFormat="1" ht="12">
      <c r="B701" s="227"/>
      <c r="D701" s="211" t="s">
        <v>208</v>
      </c>
      <c r="E701" s="228" t="s">
        <v>1</v>
      </c>
      <c r="F701" s="229" t="s">
        <v>985</v>
      </c>
      <c r="H701" s="228" t="s">
        <v>1</v>
      </c>
      <c r="L701" s="227"/>
      <c r="M701" s="230"/>
      <c r="N701" s="231"/>
      <c r="O701" s="231"/>
      <c r="P701" s="231"/>
      <c r="Q701" s="231"/>
      <c r="R701" s="231"/>
      <c r="S701" s="231"/>
      <c r="T701" s="232"/>
      <c r="AT701" s="228" t="s">
        <v>208</v>
      </c>
      <c r="AU701" s="228" t="s">
        <v>86</v>
      </c>
      <c r="AV701" s="226" t="s">
        <v>84</v>
      </c>
      <c r="AW701" s="226" t="s">
        <v>32</v>
      </c>
      <c r="AX701" s="226" t="s">
        <v>76</v>
      </c>
      <c r="AY701" s="228" t="s">
        <v>199</v>
      </c>
    </row>
    <row r="702" spans="2:51" s="226" customFormat="1" ht="12">
      <c r="B702" s="227"/>
      <c r="D702" s="211" t="s">
        <v>208</v>
      </c>
      <c r="E702" s="228" t="s">
        <v>1</v>
      </c>
      <c r="F702" s="229" t="s">
        <v>1005</v>
      </c>
      <c r="H702" s="228" t="s">
        <v>1</v>
      </c>
      <c r="L702" s="227"/>
      <c r="M702" s="230"/>
      <c r="N702" s="231"/>
      <c r="O702" s="231"/>
      <c r="P702" s="231"/>
      <c r="Q702" s="231"/>
      <c r="R702" s="231"/>
      <c r="S702" s="231"/>
      <c r="T702" s="232"/>
      <c r="AT702" s="228" t="s">
        <v>208</v>
      </c>
      <c r="AU702" s="228" t="s">
        <v>86</v>
      </c>
      <c r="AV702" s="226" t="s">
        <v>84</v>
      </c>
      <c r="AW702" s="226" t="s">
        <v>32</v>
      </c>
      <c r="AX702" s="226" t="s">
        <v>76</v>
      </c>
      <c r="AY702" s="228" t="s">
        <v>199</v>
      </c>
    </row>
    <row r="703" spans="2:51" s="209" customFormat="1" ht="12">
      <c r="B703" s="210"/>
      <c r="D703" s="211" t="s">
        <v>208</v>
      </c>
      <c r="E703" s="212" t="s">
        <v>1</v>
      </c>
      <c r="F703" s="213" t="s">
        <v>1006</v>
      </c>
      <c r="H703" s="214">
        <v>5</v>
      </c>
      <c r="L703" s="210"/>
      <c r="M703" s="215"/>
      <c r="N703" s="216"/>
      <c r="O703" s="216"/>
      <c r="P703" s="216"/>
      <c r="Q703" s="216"/>
      <c r="R703" s="216"/>
      <c r="S703" s="216"/>
      <c r="T703" s="217"/>
      <c r="AT703" s="212" t="s">
        <v>208</v>
      </c>
      <c r="AU703" s="212" t="s">
        <v>86</v>
      </c>
      <c r="AV703" s="209" t="s">
        <v>86</v>
      </c>
      <c r="AW703" s="209" t="s">
        <v>32</v>
      </c>
      <c r="AX703" s="209" t="s">
        <v>84</v>
      </c>
      <c r="AY703" s="212" t="s">
        <v>199</v>
      </c>
    </row>
    <row r="704" spans="1:65" s="36" customFormat="1" ht="24.2" customHeight="1">
      <c r="A704" s="30"/>
      <c r="B704" s="31"/>
      <c r="C704" s="241" t="s">
        <v>1007</v>
      </c>
      <c r="D704" s="241" t="s">
        <v>297</v>
      </c>
      <c r="E704" s="242" t="s">
        <v>1008</v>
      </c>
      <c r="F704" s="243" t="s">
        <v>1009</v>
      </c>
      <c r="G704" s="244" t="s">
        <v>204</v>
      </c>
      <c r="H704" s="245">
        <v>5</v>
      </c>
      <c r="I704" s="3"/>
      <c r="J704" s="246">
        <f>ROUND(I704*H704,2)</f>
        <v>0</v>
      </c>
      <c r="K704" s="243" t="s">
        <v>1</v>
      </c>
      <c r="L704" s="247"/>
      <c r="M704" s="248" t="s">
        <v>1</v>
      </c>
      <c r="N704" s="249" t="s">
        <v>41</v>
      </c>
      <c r="O704" s="78"/>
      <c r="P704" s="205">
        <f>O704*H704</f>
        <v>0</v>
      </c>
      <c r="Q704" s="205">
        <v>0.0014</v>
      </c>
      <c r="R704" s="205">
        <f>Q704*H704</f>
        <v>0.007</v>
      </c>
      <c r="S704" s="205">
        <v>0</v>
      </c>
      <c r="T704" s="206">
        <f>S704*H704</f>
        <v>0</v>
      </c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R704" s="207" t="s">
        <v>456</v>
      </c>
      <c r="AT704" s="207" t="s">
        <v>297</v>
      </c>
      <c r="AU704" s="207" t="s">
        <v>86</v>
      </c>
      <c r="AY704" s="13" t="s">
        <v>199</v>
      </c>
      <c r="BE704" s="208">
        <f>IF(N704="základní",J704,0)</f>
        <v>0</v>
      </c>
      <c r="BF704" s="208">
        <f>IF(N704="snížená",J704,0)</f>
        <v>0</v>
      </c>
      <c r="BG704" s="208">
        <f>IF(N704="zákl. přenesená",J704,0)</f>
        <v>0</v>
      </c>
      <c r="BH704" s="208">
        <f>IF(N704="sníž. přenesená",J704,0)</f>
        <v>0</v>
      </c>
      <c r="BI704" s="208">
        <f>IF(N704="nulová",J704,0)</f>
        <v>0</v>
      </c>
      <c r="BJ704" s="13" t="s">
        <v>84</v>
      </c>
      <c r="BK704" s="208">
        <f>ROUND(I704*H704,2)</f>
        <v>0</v>
      </c>
      <c r="BL704" s="13" t="s">
        <v>313</v>
      </c>
      <c r="BM704" s="207" t="s">
        <v>1010</v>
      </c>
    </row>
    <row r="705" spans="1:65" s="36" customFormat="1" ht="21.75" customHeight="1">
      <c r="A705" s="30"/>
      <c r="B705" s="31"/>
      <c r="C705" s="197" t="s">
        <v>1011</v>
      </c>
      <c r="D705" s="197" t="s">
        <v>201</v>
      </c>
      <c r="E705" s="198" t="s">
        <v>1012</v>
      </c>
      <c r="F705" s="199" t="s">
        <v>1013</v>
      </c>
      <c r="G705" s="200" t="s">
        <v>204</v>
      </c>
      <c r="H705" s="201">
        <v>10</v>
      </c>
      <c r="I705" s="2"/>
      <c r="J705" s="202">
        <f>ROUND(I705*H705,2)</f>
        <v>0</v>
      </c>
      <c r="K705" s="199" t="s">
        <v>205</v>
      </c>
      <c r="L705" s="31"/>
      <c r="M705" s="203" t="s">
        <v>1</v>
      </c>
      <c r="N705" s="204" t="s">
        <v>41</v>
      </c>
      <c r="O705" s="78"/>
      <c r="P705" s="205">
        <f>O705*H705</f>
        <v>0</v>
      </c>
      <c r="Q705" s="205">
        <v>0.00022</v>
      </c>
      <c r="R705" s="205">
        <f>Q705*H705</f>
        <v>0.0022</v>
      </c>
      <c r="S705" s="205">
        <v>0</v>
      </c>
      <c r="T705" s="206">
        <f>S705*H705</f>
        <v>0</v>
      </c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R705" s="207" t="s">
        <v>313</v>
      </c>
      <c r="AT705" s="207" t="s">
        <v>201</v>
      </c>
      <c r="AU705" s="207" t="s">
        <v>86</v>
      </c>
      <c r="AY705" s="13" t="s">
        <v>199</v>
      </c>
      <c r="BE705" s="208">
        <f>IF(N705="základní",J705,0)</f>
        <v>0</v>
      </c>
      <c r="BF705" s="208">
        <f>IF(N705="snížená",J705,0)</f>
        <v>0</v>
      </c>
      <c r="BG705" s="208">
        <f>IF(N705="zákl. přenesená",J705,0)</f>
        <v>0</v>
      </c>
      <c r="BH705" s="208">
        <f>IF(N705="sníž. přenesená",J705,0)</f>
        <v>0</v>
      </c>
      <c r="BI705" s="208">
        <f>IF(N705="nulová",J705,0)</f>
        <v>0</v>
      </c>
      <c r="BJ705" s="13" t="s">
        <v>84</v>
      </c>
      <c r="BK705" s="208">
        <f>ROUND(I705*H705,2)</f>
        <v>0</v>
      </c>
      <c r="BL705" s="13" t="s">
        <v>313</v>
      </c>
      <c r="BM705" s="207" t="s">
        <v>1014</v>
      </c>
    </row>
    <row r="706" spans="2:51" s="226" customFormat="1" ht="12">
      <c r="B706" s="227"/>
      <c r="D706" s="211" t="s">
        <v>208</v>
      </c>
      <c r="E706" s="228" t="s">
        <v>1</v>
      </c>
      <c r="F706" s="229" t="s">
        <v>1015</v>
      </c>
      <c r="H706" s="228" t="s">
        <v>1</v>
      </c>
      <c r="L706" s="227"/>
      <c r="M706" s="230"/>
      <c r="N706" s="231"/>
      <c r="O706" s="231"/>
      <c r="P706" s="231"/>
      <c r="Q706" s="231"/>
      <c r="R706" s="231"/>
      <c r="S706" s="231"/>
      <c r="T706" s="232"/>
      <c r="AT706" s="228" t="s">
        <v>208</v>
      </c>
      <c r="AU706" s="228" t="s">
        <v>86</v>
      </c>
      <c r="AV706" s="226" t="s">
        <v>84</v>
      </c>
      <c r="AW706" s="226" t="s">
        <v>32</v>
      </c>
      <c r="AX706" s="226" t="s">
        <v>76</v>
      </c>
      <c r="AY706" s="228" t="s">
        <v>199</v>
      </c>
    </row>
    <row r="707" spans="2:51" s="209" customFormat="1" ht="12">
      <c r="B707" s="210"/>
      <c r="D707" s="211" t="s">
        <v>208</v>
      </c>
      <c r="E707" s="212" t="s">
        <v>1</v>
      </c>
      <c r="F707" s="213" t="s">
        <v>1016</v>
      </c>
      <c r="H707" s="214">
        <v>10</v>
      </c>
      <c r="L707" s="210"/>
      <c r="M707" s="215"/>
      <c r="N707" s="216"/>
      <c r="O707" s="216"/>
      <c r="P707" s="216"/>
      <c r="Q707" s="216"/>
      <c r="R707" s="216"/>
      <c r="S707" s="216"/>
      <c r="T707" s="217"/>
      <c r="AT707" s="212" t="s">
        <v>208</v>
      </c>
      <c r="AU707" s="212" t="s">
        <v>86</v>
      </c>
      <c r="AV707" s="209" t="s">
        <v>86</v>
      </c>
      <c r="AW707" s="209" t="s">
        <v>32</v>
      </c>
      <c r="AX707" s="209" t="s">
        <v>84</v>
      </c>
      <c r="AY707" s="212" t="s">
        <v>199</v>
      </c>
    </row>
    <row r="708" spans="1:65" s="36" customFormat="1" ht="33" customHeight="1">
      <c r="A708" s="30"/>
      <c r="B708" s="31"/>
      <c r="C708" s="241" t="s">
        <v>1017</v>
      </c>
      <c r="D708" s="241" t="s">
        <v>297</v>
      </c>
      <c r="E708" s="242" t="s">
        <v>1018</v>
      </c>
      <c r="F708" s="243" t="s">
        <v>1019</v>
      </c>
      <c r="G708" s="244" t="s">
        <v>204</v>
      </c>
      <c r="H708" s="245">
        <v>2</v>
      </c>
      <c r="I708" s="3"/>
      <c r="J708" s="246">
        <f>ROUND(I708*H708,2)</f>
        <v>0</v>
      </c>
      <c r="K708" s="243" t="s">
        <v>205</v>
      </c>
      <c r="L708" s="247"/>
      <c r="M708" s="248" t="s">
        <v>1</v>
      </c>
      <c r="N708" s="249" t="s">
        <v>41</v>
      </c>
      <c r="O708" s="78"/>
      <c r="P708" s="205">
        <f>O708*H708</f>
        <v>0</v>
      </c>
      <c r="Q708" s="205">
        <v>0.01225</v>
      </c>
      <c r="R708" s="205">
        <f>Q708*H708</f>
        <v>0.0245</v>
      </c>
      <c r="S708" s="205">
        <v>0</v>
      </c>
      <c r="T708" s="206">
        <f>S708*H708</f>
        <v>0</v>
      </c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R708" s="207" t="s">
        <v>456</v>
      </c>
      <c r="AT708" s="207" t="s">
        <v>297</v>
      </c>
      <c r="AU708" s="207" t="s">
        <v>86</v>
      </c>
      <c r="AY708" s="13" t="s">
        <v>199</v>
      </c>
      <c r="BE708" s="208">
        <f>IF(N708="základní",J708,0)</f>
        <v>0</v>
      </c>
      <c r="BF708" s="208">
        <f>IF(N708="snížená",J708,0)</f>
        <v>0</v>
      </c>
      <c r="BG708" s="208">
        <f>IF(N708="zákl. přenesená",J708,0)</f>
        <v>0</v>
      </c>
      <c r="BH708" s="208">
        <f>IF(N708="sníž. přenesená",J708,0)</f>
        <v>0</v>
      </c>
      <c r="BI708" s="208">
        <f>IF(N708="nulová",J708,0)</f>
        <v>0</v>
      </c>
      <c r="BJ708" s="13" t="s">
        <v>84</v>
      </c>
      <c r="BK708" s="208">
        <f>ROUND(I708*H708,2)</f>
        <v>0</v>
      </c>
      <c r="BL708" s="13" t="s">
        <v>313</v>
      </c>
      <c r="BM708" s="207" t="s">
        <v>1020</v>
      </c>
    </row>
    <row r="709" spans="1:65" s="36" customFormat="1" ht="33" customHeight="1">
      <c r="A709" s="30"/>
      <c r="B709" s="31"/>
      <c r="C709" s="241" t="s">
        <v>1021</v>
      </c>
      <c r="D709" s="241" t="s">
        <v>297</v>
      </c>
      <c r="E709" s="242" t="s">
        <v>1022</v>
      </c>
      <c r="F709" s="243" t="s">
        <v>1023</v>
      </c>
      <c r="G709" s="244" t="s">
        <v>204</v>
      </c>
      <c r="H709" s="245">
        <v>8</v>
      </c>
      <c r="I709" s="3"/>
      <c r="J709" s="246">
        <f>ROUND(I709*H709,2)</f>
        <v>0</v>
      </c>
      <c r="K709" s="243" t="s">
        <v>205</v>
      </c>
      <c r="L709" s="247"/>
      <c r="M709" s="248" t="s">
        <v>1</v>
      </c>
      <c r="N709" s="249" t="s">
        <v>41</v>
      </c>
      <c r="O709" s="78"/>
      <c r="P709" s="205">
        <f>O709*H709</f>
        <v>0</v>
      </c>
      <c r="Q709" s="205">
        <v>0.01553</v>
      </c>
      <c r="R709" s="205">
        <f>Q709*H709</f>
        <v>0.12424</v>
      </c>
      <c r="S709" s="205">
        <v>0</v>
      </c>
      <c r="T709" s="206">
        <f>S709*H709</f>
        <v>0</v>
      </c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R709" s="207" t="s">
        <v>456</v>
      </c>
      <c r="AT709" s="207" t="s">
        <v>297</v>
      </c>
      <c r="AU709" s="207" t="s">
        <v>86</v>
      </c>
      <c r="AY709" s="13" t="s">
        <v>199</v>
      </c>
      <c r="BE709" s="208">
        <f>IF(N709="základní",J709,0)</f>
        <v>0</v>
      </c>
      <c r="BF709" s="208">
        <f>IF(N709="snížená",J709,0)</f>
        <v>0</v>
      </c>
      <c r="BG709" s="208">
        <f>IF(N709="zákl. přenesená",J709,0)</f>
        <v>0</v>
      </c>
      <c r="BH709" s="208">
        <f>IF(N709="sníž. přenesená",J709,0)</f>
        <v>0</v>
      </c>
      <c r="BI709" s="208">
        <f>IF(N709="nulová",J709,0)</f>
        <v>0</v>
      </c>
      <c r="BJ709" s="13" t="s">
        <v>84</v>
      </c>
      <c r="BK709" s="208">
        <f>ROUND(I709*H709,2)</f>
        <v>0</v>
      </c>
      <c r="BL709" s="13" t="s">
        <v>313</v>
      </c>
      <c r="BM709" s="207" t="s">
        <v>1024</v>
      </c>
    </row>
    <row r="710" spans="1:65" s="36" customFormat="1" ht="24.2" customHeight="1">
      <c r="A710" s="30"/>
      <c r="B710" s="31"/>
      <c r="C710" s="197" t="s">
        <v>1025</v>
      </c>
      <c r="D710" s="197" t="s">
        <v>201</v>
      </c>
      <c r="E710" s="198" t="s">
        <v>1026</v>
      </c>
      <c r="F710" s="199" t="s">
        <v>1027</v>
      </c>
      <c r="G710" s="200" t="s">
        <v>245</v>
      </c>
      <c r="H710" s="201">
        <v>11.78</v>
      </c>
      <c r="I710" s="2"/>
      <c r="J710" s="202">
        <f>ROUND(I710*H710,2)</f>
        <v>0</v>
      </c>
      <c r="K710" s="199" t="s">
        <v>205</v>
      </c>
      <c r="L710" s="31"/>
      <c r="M710" s="203" t="s">
        <v>1</v>
      </c>
      <c r="N710" s="204" t="s">
        <v>41</v>
      </c>
      <c r="O710" s="78"/>
      <c r="P710" s="205">
        <f>O710*H710</f>
        <v>0</v>
      </c>
      <c r="Q710" s="205">
        <v>0</v>
      </c>
      <c r="R710" s="205">
        <f>Q710*H710</f>
        <v>0</v>
      </c>
      <c r="S710" s="205">
        <v>0.022</v>
      </c>
      <c r="T710" s="206">
        <f>S710*H710</f>
        <v>0.25915999999999995</v>
      </c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R710" s="207" t="s">
        <v>313</v>
      </c>
      <c r="AT710" s="207" t="s">
        <v>201</v>
      </c>
      <c r="AU710" s="207" t="s">
        <v>86</v>
      </c>
      <c r="AY710" s="13" t="s">
        <v>199</v>
      </c>
      <c r="BE710" s="208">
        <f>IF(N710="základní",J710,0)</f>
        <v>0</v>
      </c>
      <c r="BF710" s="208">
        <f>IF(N710="snížená",J710,0)</f>
        <v>0</v>
      </c>
      <c r="BG710" s="208">
        <f>IF(N710="zákl. přenesená",J710,0)</f>
        <v>0</v>
      </c>
      <c r="BH710" s="208">
        <f>IF(N710="sníž. přenesená",J710,0)</f>
        <v>0</v>
      </c>
      <c r="BI710" s="208">
        <f>IF(N710="nulová",J710,0)</f>
        <v>0</v>
      </c>
      <c r="BJ710" s="13" t="s">
        <v>84</v>
      </c>
      <c r="BK710" s="208">
        <f>ROUND(I710*H710,2)</f>
        <v>0</v>
      </c>
      <c r="BL710" s="13" t="s">
        <v>313</v>
      </c>
      <c r="BM710" s="207" t="s">
        <v>1028</v>
      </c>
    </row>
    <row r="711" spans="2:51" s="226" customFormat="1" ht="12">
      <c r="B711" s="227"/>
      <c r="D711" s="211" t="s">
        <v>208</v>
      </c>
      <c r="E711" s="228" t="s">
        <v>1</v>
      </c>
      <c r="F711" s="229" t="s">
        <v>224</v>
      </c>
      <c r="H711" s="228" t="s">
        <v>1</v>
      </c>
      <c r="L711" s="227"/>
      <c r="M711" s="230"/>
      <c r="N711" s="231"/>
      <c r="O711" s="231"/>
      <c r="P711" s="231"/>
      <c r="Q711" s="231"/>
      <c r="R711" s="231"/>
      <c r="S711" s="231"/>
      <c r="T711" s="232"/>
      <c r="AT711" s="228" t="s">
        <v>208</v>
      </c>
      <c r="AU711" s="228" t="s">
        <v>86</v>
      </c>
      <c r="AV711" s="226" t="s">
        <v>84</v>
      </c>
      <c r="AW711" s="226" t="s">
        <v>32</v>
      </c>
      <c r="AX711" s="226" t="s">
        <v>76</v>
      </c>
      <c r="AY711" s="228" t="s">
        <v>199</v>
      </c>
    </row>
    <row r="712" spans="2:51" s="226" customFormat="1" ht="12">
      <c r="B712" s="227"/>
      <c r="D712" s="211" t="s">
        <v>208</v>
      </c>
      <c r="E712" s="228" t="s">
        <v>1</v>
      </c>
      <c r="F712" s="229" t="s">
        <v>1029</v>
      </c>
      <c r="H712" s="228" t="s">
        <v>1</v>
      </c>
      <c r="L712" s="227"/>
      <c r="M712" s="230"/>
      <c r="N712" s="231"/>
      <c r="O712" s="231"/>
      <c r="P712" s="231"/>
      <c r="Q712" s="231"/>
      <c r="R712" s="231"/>
      <c r="S712" s="231"/>
      <c r="T712" s="232"/>
      <c r="AT712" s="228" t="s">
        <v>208</v>
      </c>
      <c r="AU712" s="228" t="s">
        <v>86</v>
      </c>
      <c r="AV712" s="226" t="s">
        <v>84</v>
      </c>
      <c r="AW712" s="226" t="s">
        <v>32</v>
      </c>
      <c r="AX712" s="226" t="s">
        <v>76</v>
      </c>
      <c r="AY712" s="228" t="s">
        <v>199</v>
      </c>
    </row>
    <row r="713" spans="2:51" s="209" customFormat="1" ht="12">
      <c r="B713" s="210"/>
      <c r="D713" s="211" t="s">
        <v>208</v>
      </c>
      <c r="E713" s="212" t="s">
        <v>1</v>
      </c>
      <c r="F713" s="213" t="s">
        <v>1030</v>
      </c>
      <c r="H713" s="214">
        <v>3.04</v>
      </c>
      <c r="L713" s="210"/>
      <c r="M713" s="215"/>
      <c r="N713" s="216"/>
      <c r="O713" s="216"/>
      <c r="P713" s="216"/>
      <c r="Q713" s="216"/>
      <c r="R713" s="216"/>
      <c r="S713" s="216"/>
      <c r="T713" s="217"/>
      <c r="AT713" s="212" t="s">
        <v>208</v>
      </c>
      <c r="AU713" s="212" t="s">
        <v>86</v>
      </c>
      <c r="AV713" s="209" t="s">
        <v>86</v>
      </c>
      <c r="AW713" s="209" t="s">
        <v>32</v>
      </c>
      <c r="AX713" s="209" t="s">
        <v>76</v>
      </c>
      <c r="AY713" s="212" t="s">
        <v>199</v>
      </c>
    </row>
    <row r="714" spans="2:51" s="226" customFormat="1" ht="12">
      <c r="B714" s="227"/>
      <c r="D714" s="211" t="s">
        <v>208</v>
      </c>
      <c r="E714" s="228" t="s">
        <v>1</v>
      </c>
      <c r="F714" s="229" t="s">
        <v>1031</v>
      </c>
      <c r="H714" s="228" t="s">
        <v>1</v>
      </c>
      <c r="L714" s="227"/>
      <c r="M714" s="230"/>
      <c r="N714" s="231"/>
      <c r="O714" s="231"/>
      <c r="P714" s="231"/>
      <c r="Q714" s="231"/>
      <c r="R714" s="231"/>
      <c r="S714" s="231"/>
      <c r="T714" s="232"/>
      <c r="AT714" s="228" t="s">
        <v>208</v>
      </c>
      <c r="AU714" s="228" t="s">
        <v>86</v>
      </c>
      <c r="AV714" s="226" t="s">
        <v>84</v>
      </c>
      <c r="AW714" s="226" t="s">
        <v>32</v>
      </c>
      <c r="AX714" s="226" t="s">
        <v>76</v>
      </c>
      <c r="AY714" s="228" t="s">
        <v>199</v>
      </c>
    </row>
    <row r="715" spans="2:51" s="209" customFormat="1" ht="12">
      <c r="B715" s="210"/>
      <c r="D715" s="211" t="s">
        <v>208</v>
      </c>
      <c r="E715" s="212" t="s">
        <v>1</v>
      </c>
      <c r="F715" s="213" t="s">
        <v>1032</v>
      </c>
      <c r="H715" s="214">
        <v>5.32</v>
      </c>
      <c r="L715" s="210"/>
      <c r="M715" s="215"/>
      <c r="N715" s="216"/>
      <c r="O715" s="216"/>
      <c r="P715" s="216"/>
      <c r="Q715" s="216"/>
      <c r="R715" s="216"/>
      <c r="S715" s="216"/>
      <c r="T715" s="217"/>
      <c r="AT715" s="212" t="s">
        <v>208</v>
      </c>
      <c r="AU715" s="212" t="s">
        <v>86</v>
      </c>
      <c r="AV715" s="209" t="s">
        <v>86</v>
      </c>
      <c r="AW715" s="209" t="s">
        <v>32</v>
      </c>
      <c r="AX715" s="209" t="s">
        <v>76</v>
      </c>
      <c r="AY715" s="212" t="s">
        <v>199</v>
      </c>
    </row>
    <row r="716" spans="2:51" s="226" customFormat="1" ht="12">
      <c r="B716" s="227"/>
      <c r="D716" s="211" t="s">
        <v>208</v>
      </c>
      <c r="E716" s="228" t="s">
        <v>1</v>
      </c>
      <c r="F716" s="229" t="s">
        <v>1033</v>
      </c>
      <c r="H716" s="228" t="s">
        <v>1</v>
      </c>
      <c r="L716" s="227"/>
      <c r="M716" s="230"/>
      <c r="N716" s="231"/>
      <c r="O716" s="231"/>
      <c r="P716" s="231"/>
      <c r="Q716" s="231"/>
      <c r="R716" s="231"/>
      <c r="S716" s="231"/>
      <c r="T716" s="232"/>
      <c r="AT716" s="228" t="s">
        <v>208</v>
      </c>
      <c r="AU716" s="228" t="s">
        <v>86</v>
      </c>
      <c r="AV716" s="226" t="s">
        <v>84</v>
      </c>
      <c r="AW716" s="226" t="s">
        <v>32</v>
      </c>
      <c r="AX716" s="226" t="s">
        <v>76</v>
      </c>
      <c r="AY716" s="228" t="s">
        <v>199</v>
      </c>
    </row>
    <row r="717" spans="2:51" s="209" customFormat="1" ht="12">
      <c r="B717" s="210"/>
      <c r="D717" s="211" t="s">
        <v>208</v>
      </c>
      <c r="E717" s="212" t="s">
        <v>1</v>
      </c>
      <c r="F717" s="213" t="s">
        <v>1034</v>
      </c>
      <c r="H717" s="214">
        <v>3.42</v>
      </c>
      <c r="L717" s="210"/>
      <c r="M717" s="215"/>
      <c r="N717" s="216"/>
      <c r="O717" s="216"/>
      <c r="P717" s="216"/>
      <c r="Q717" s="216"/>
      <c r="R717" s="216"/>
      <c r="S717" s="216"/>
      <c r="T717" s="217"/>
      <c r="AT717" s="212" t="s">
        <v>208</v>
      </c>
      <c r="AU717" s="212" t="s">
        <v>86</v>
      </c>
      <c r="AV717" s="209" t="s">
        <v>86</v>
      </c>
      <c r="AW717" s="209" t="s">
        <v>32</v>
      </c>
      <c r="AX717" s="209" t="s">
        <v>76</v>
      </c>
      <c r="AY717" s="212" t="s">
        <v>199</v>
      </c>
    </row>
    <row r="718" spans="2:51" s="218" customFormat="1" ht="12">
      <c r="B718" s="219"/>
      <c r="D718" s="211" t="s">
        <v>208</v>
      </c>
      <c r="E718" s="220" t="s">
        <v>1</v>
      </c>
      <c r="F718" s="221" t="s">
        <v>211</v>
      </c>
      <c r="H718" s="222">
        <v>11.78</v>
      </c>
      <c r="L718" s="219"/>
      <c r="M718" s="223"/>
      <c r="N718" s="224"/>
      <c r="O718" s="224"/>
      <c r="P718" s="224"/>
      <c r="Q718" s="224"/>
      <c r="R718" s="224"/>
      <c r="S718" s="224"/>
      <c r="T718" s="225"/>
      <c r="AT718" s="220" t="s">
        <v>208</v>
      </c>
      <c r="AU718" s="220" t="s">
        <v>86</v>
      </c>
      <c r="AV718" s="218" t="s">
        <v>206</v>
      </c>
      <c r="AW718" s="218" t="s">
        <v>32</v>
      </c>
      <c r="AX718" s="218" t="s">
        <v>84</v>
      </c>
      <c r="AY718" s="220" t="s">
        <v>199</v>
      </c>
    </row>
    <row r="719" spans="1:65" s="36" customFormat="1" ht="24.2" customHeight="1">
      <c r="A719" s="30"/>
      <c r="B719" s="31"/>
      <c r="C719" s="197" t="s">
        <v>1035</v>
      </c>
      <c r="D719" s="197" t="s">
        <v>201</v>
      </c>
      <c r="E719" s="198" t="s">
        <v>1036</v>
      </c>
      <c r="F719" s="199" t="s">
        <v>1037</v>
      </c>
      <c r="G719" s="200" t="s">
        <v>749</v>
      </c>
      <c r="H719" s="4"/>
      <c r="I719" s="2"/>
      <c r="J719" s="202">
        <f>ROUND(I719*H719,2)</f>
        <v>0</v>
      </c>
      <c r="K719" s="199" t="s">
        <v>205</v>
      </c>
      <c r="L719" s="31"/>
      <c r="M719" s="203" t="s">
        <v>1</v>
      </c>
      <c r="N719" s="204" t="s">
        <v>41</v>
      </c>
      <c r="O719" s="78"/>
      <c r="P719" s="205">
        <f>O719*H719</f>
        <v>0</v>
      </c>
      <c r="Q719" s="205">
        <v>0</v>
      </c>
      <c r="R719" s="205">
        <f>Q719*H719</f>
        <v>0</v>
      </c>
      <c r="S719" s="205">
        <v>0</v>
      </c>
      <c r="T719" s="206">
        <f>S719*H719</f>
        <v>0</v>
      </c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R719" s="207" t="s">
        <v>313</v>
      </c>
      <c r="AT719" s="207" t="s">
        <v>201</v>
      </c>
      <c r="AU719" s="207" t="s">
        <v>86</v>
      </c>
      <c r="AY719" s="13" t="s">
        <v>199</v>
      </c>
      <c r="BE719" s="208">
        <f>IF(N719="základní",J719,0)</f>
        <v>0</v>
      </c>
      <c r="BF719" s="208">
        <f>IF(N719="snížená",J719,0)</f>
        <v>0</v>
      </c>
      <c r="BG719" s="208">
        <f>IF(N719="zákl. přenesená",J719,0)</f>
        <v>0</v>
      </c>
      <c r="BH719" s="208">
        <f>IF(N719="sníž. přenesená",J719,0)</f>
        <v>0</v>
      </c>
      <c r="BI719" s="208">
        <f>IF(N719="nulová",J719,0)</f>
        <v>0</v>
      </c>
      <c r="BJ719" s="13" t="s">
        <v>84</v>
      </c>
      <c r="BK719" s="208">
        <f>ROUND(I719*H719,2)</f>
        <v>0</v>
      </c>
      <c r="BL719" s="13" t="s">
        <v>313</v>
      </c>
      <c r="BM719" s="207" t="s">
        <v>1038</v>
      </c>
    </row>
    <row r="720" spans="2:63" s="184" customFormat="1" ht="22.9" customHeight="1">
      <c r="B720" s="185"/>
      <c r="D720" s="186" t="s">
        <v>75</v>
      </c>
      <c r="E720" s="195" t="s">
        <v>1039</v>
      </c>
      <c r="F720" s="195" t="s">
        <v>1040</v>
      </c>
      <c r="J720" s="196">
        <f>BK720</f>
        <v>0</v>
      </c>
      <c r="L720" s="185"/>
      <c r="M720" s="189"/>
      <c r="N720" s="190"/>
      <c r="O720" s="190"/>
      <c r="P720" s="191">
        <f>SUM(P721:P746)</f>
        <v>0</v>
      </c>
      <c r="Q720" s="190"/>
      <c r="R720" s="191">
        <f>SUM(R721:R746)</f>
        <v>0.2605</v>
      </c>
      <c r="S720" s="190"/>
      <c r="T720" s="192">
        <f>SUM(T721:T746)</f>
        <v>0.20422584</v>
      </c>
      <c r="AR720" s="186" t="s">
        <v>86</v>
      </c>
      <c r="AT720" s="193" t="s">
        <v>75</v>
      </c>
      <c r="AU720" s="193" t="s">
        <v>84</v>
      </c>
      <c r="AY720" s="186" t="s">
        <v>199</v>
      </c>
      <c r="BK720" s="194">
        <f>SUM(BK721:BK746)</f>
        <v>0</v>
      </c>
    </row>
    <row r="721" spans="1:65" s="36" customFormat="1" ht="16.5" customHeight="1">
      <c r="A721" s="30"/>
      <c r="B721" s="31"/>
      <c r="C721" s="197" t="s">
        <v>1041</v>
      </c>
      <c r="D721" s="197" t="s">
        <v>201</v>
      </c>
      <c r="E721" s="198" t="s">
        <v>1042</v>
      </c>
      <c r="F721" s="199" t="s">
        <v>1043</v>
      </c>
      <c r="G721" s="200" t="s">
        <v>245</v>
      </c>
      <c r="H721" s="201">
        <v>12.468</v>
      </c>
      <c r="I721" s="2"/>
      <c r="J721" s="202">
        <f>ROUND(I721*H721,2)</f>
        <v>0</v>
      </c>
      <c r="K721" s="199" t="s">
        <v>205</v>
      </c>
      <c r="L721" s="31"/>
      <c r="M721" s="203" t="s">
        <v>1</v>
      </c>
      <c r="N721" s="204" t="s">
        <v>41</v>
      </c>
      <c r="O721" s="78"/>
      <c r="P721" s="205">
        <f>O721*H721</f>
        <v>0</v>
      </c>
      <c r="Q721" s="205">
        <v>0</v>
      </c>
      <c r="R721" s="205">
        <f>Q721*H721</f>
        <v>0</v>
      </c>
      <c r="S721" s="205">
        <v>0.01638</v>
      </c>
      <c r="T721" s="206">
        <f>S721*H721</f>
        <v>0.20422584</v>
      </c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R721" s="207" t="s">
        <v>313</v>
      </c>
      <c r="AT721" s="207" t="s">
        <v>201</v>
      </c>
      <c r="AU721" s="207" t="s">
        <v>86</v>
      </c>
      <c r="AY721" s="13" t="s">
        <v>199</v>
      </c>
      <c r="BE721" s="208">
        <f>IF(N721="základní",J721,0)</f>
        <v>0</v>
      </c>
      <c r="BF721" s="208">
        <f>IF(N721="snížená",J721,0)</f>
        <v>0</v>
      </c>
      <c r="BG721" s="208">
        <f>IF(N721="zákl. přenesená",J721,0)</f>
        <v>0</v>
      </c>
      <c r="BH721" s="208">
        <f>IF(N721="sníž. přenesená",J721,0)</f>
        <v>0</v>
      </c>
      <c r="BI721" s="208">
        <f>IF(N721="nulová",J721,0)</f>
        <v>0</v>
      </c>
      <c r="BJ721" s="13" t="s">
        <v>84</v>
      </c>
      <c r="BK721" s="208">
        <f>ROUND(I721*H721,2)</f>
        <v>0</v>
      </c>
      <c r="BL721" s="13" t="s">
        <v>313</v>
      </c>
      <c r="BM721" s="207" t="s">
        <v>1044</v>
      </c>
    </row>
    <row r="722" spans="2:51" s="226" customFormat="1" ht="12">
      <c r="B722" s="227"/>
      <c r="D722" s="211" t="s">
        <v>208</v>
      </c>
      <c r="E722" s="228" t="s">
        <v>1</v>
      </c>
      <c r="F722" s="229" t="s">
        <v>1045</v>
      </c>
      <c r="H722" s="228" t="s">
        <v>1</v>
      </c>
      <c r="L722" s="227"/>
      <c r="M722" s="230"/>
      <c r="N722" s="231"/>
      <c r="O722" s="231"/>
      <c r="P722" s="231"/>
      <c r="Q722" s="231"/>
      <c r="R722" s="231"/>
      <c r="S722" s="231"/>
      <c r="T722" s="232"/>
      <c r="AT722" s="228" t="s">
        <v>208</v>
      </c>
      <c r="AU722" s="228" t="s">
        <v>86</v>
      </c>
      <c r="AV722" s="226" t="s">
        <v>84</v>
      </c>
      <c r="AW722" s="226" t="s">
        <v>32</v>
      </c>
      <c r="AX722" s="226" t="s">
        <v>76</v>
      </c>
      <c r="AY722" s="228" t="s">
        <v>199</v>
      </c>
    </row>
    <row r="723" spans="2:51" s="209" customFormat="1" ht="12">
      <c r="B723" s="210"/>
      <c r="D723" s="211" t="s">
        <v>208</v>
      </c>
      <c r="E723" s="212" t="s">
        <v>1</v>
      </c>
      <c r="F723" s="213" t="s">
        <v>1046</v>
      </c>
      <c r="H723" s="214">
        <v>4.6</v>
      </c>
      <c r="L723" s="210"/>
      <c r="M723" s="215"/>
      <c r="N723" s="216"/>
      <c r="O723" s="216"/>
      <c r="P723" s="216"/>
      <c r="Q723" s="216"/>
      <c r="R723" s="216"/>
      <c r="S723" s="216"/>
      <c r="T723" s="217"/>
      <c r="AT723" s="212" t="s">
        <v>208</v>
      </c>
      <c r="AU723" s="212" t="s">
        <v>86</v>
      </c>
      <c r="AV723" s="209" t="s">
        <v>86</v>
      </c>
      <c r="AW723" s="209" t="s">
        <v>32</v>
      </c>
      <c r="AX723" s="209" t="s">
        <v>76</v>
      </c>
      <c r="AY723" s="212" t="s">
        <v>199</v>
      </c>
    </row>
    <row r="724" spans="2:51" s="226" customFormat="1" ht="12">
      <c r="B724" s="227"/>
      <c r="D724" s="211" t="s">
        <v>208</v>
      </c>
      <c r="E724" s="228" t="s">
        <v>1</v>
      </c>
      <c r="F724" s="229" t="s">
        <v>1047</v>
      </c>
      <c r="H724" s="228" t="s">
        <v>1</v>
      </c>
      <c r="L724" s="227"/>
      <c r="M724" s="230"/>
      <c r="N724" s="231"/>
      <c r="O724" s="231"/>
      <c r="P724" s="231"/>
      <c r="Q724" s="231"/>
      <c r="R724" s="231"/>
      <c r="S724" s="231"/>
      <c r="T724" s="232"/>
      <c r="AT724" s="228" t="s">
        <v>208</v>
      </c>
      <c r="AU724" s="228" t="s">
        <v>86</v>
      </c>
      <c r="AV724" s="226" t="s">
        <v>84</v>
      </c>
      <c r="AW724" s="226" t="s">
        <v>32</v>
      </c>
      <c r="AX724" s="226" t="s">
        <v>76</v>
      </c>
      <c r="AY724" s="228" t="s">
        <v>199</v>
      </c>
    </row>
    <row r="725" spans="2:51" s="209" customFormat="1" ht="12">
      <c r="B725" s="210"/>
      <c r="D725" s="211" t="s">
        <v>208</v>
      </c>
      <c r="E725" s="212" t="s">
        <v>1</v>
      </c>
      <c r="F725" s="213" t="s">
        <v>1048</v>
      </c>
      <c r="H725" s="214">
        <v>7.868</v>
      </c>
      <c r="L725" s="210"/>
      <c r="M725" s="215"/>
      <c r="N725" s="216"/>
      <c r="O725" s="216"/>
      <c r="P725" s="216"/>
      <c r="Q725" s="216"/>
      <c r="R725" s="216"/>
      <c r="S725" s="216"/>
      <c r="T725" s="217"/>
      <c r="AT725" s="212" t="s">
        <v>208</v>
      </c>
      <c r="AU725" s="212" t="s">
        <v>86</v>
      </c>
      <c r="AV725" s="209" t="s">
        <v>86</v>
      </c>
      <c r="AW725" s="209" t="s">
        <v>32</v>
      </c>
      <c r="AX725" s="209" t="s">
        <v>76</v>
      </c>
      <c r="AY725" s="212" t="s">
        <v>199</v>
      </c>
    </row>
    <row r="726" spans="2:51" s="218" customFormat="1" ht="12">
      <c r="B726" s="219"/>
      <c r="D726" s="211" t="s">
        <v>208</v>
      </c>
      <c r="E726" s="220" t="s">
        <v>1</v>
      </c>
      <c r="F726" s="221" t="s">
        <v>211</v>
      </c>
      <c r="H726" s="222">
        <v>12.468</v>
      </c>
      <c r="L726" s="219"/>
      <c r="M726" s="223"/>
      <c r="N726" s="224"/>
      <c r="O726" s="224"/>
      <c r="P726" s="224"/>
      <c r="Q726" s="224"/>
      <c r="R726" s="224"/>
      <c r="S726" s="224"/>
      <c r="T726" s="225"/>
      <c r="AT726" s="220" t="s">
        <v>208</v>
      </c>
      <c r="AU726" s="220" t="s">
        <v>86</v>
      </c>
      <c r="AV726" s="218" t="s">
        <v>206</v>
      </c>
      <c r="AW726" s="218" t="s">
        <v>32</v>
      </c>
      <c r="AX726" s="218" t="s">
        <v>84</v>
      </c>
      <c r="AY726" s="220" t="s">
        <v>199</v>
      </c>
    </row>
    <row r="727" spans="1:65" s="36" customFormat="1" ht="24.2" customHeight="1">
      <c r="A727" s="30"/>
      <c r="B727" s="31"/>
      <c r="C727" s="197" t="s">
        <v>1049</v>
      </c>
      <c r="D727" s="197" t="s">
        <v>201</v>
      </c>
      <c r="E727" s="198" t="s">
        <v>1050</v>
      </c>
      <c r="F727" s="199" t="s">
        <v>1051</v>
      </c>
      <c r="G727" s="200" t="s">
        <v>204</v>
      </c>
      <c r="H727" s="201">
        <v>3</v>
      </c>
      <c r="I727" s="2"/>
      <c r="J727" s="202">
        <f>ROUND(I727*H727,2)</f>
        <v>0</v>
      </c>
      <c r="K727" s="199" t="s">
        <v>205</v>
      </c>
      <c r="L727" s="31"/>
      <c r="M727" s="203" t="s">
        <v>1</v>
      </c>
      <c r="N727" s="204" t="s">
        <v>41</v>
      </c>
      <c r="O727" s="78"/>
      <c r="P727" s="205">
        <f>O727*H727</f>
        <v>0</v>
      </c>
      <c r="Q727" s="205">
        <v>0</v>
      </c>
      <c r="R727" s="205">
        <f>Q727*H727</f>
        <v>0</v>
      </c>
      <c r="S727" s="205">
        <v>0</v>
      </c>
      <c r="T727" s="206">
        <f>S727*H727</f>
        <v>0</v>
      </c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R727" s="207" t="s">
        <v>206</v>
      </c>
      <c r="AT727" s="207" t="s">
        <v>201</v>
      </c>
      <c r="AU727" s="207" t="s">
        <v>86</v>
      </c>
      <c r="AY727" s="13" t="s">
        <v>199</v>
      </c>
      <c r="BE727" s="208">
        <f>IF(N727="základní",J727,0)</f>
        <v>0</v>
      </c>
      <c r="BF727" s="208">
        <f>IF(N727="snížená",J727,0)</f>
        <v>0</v>
      </c>
      <c r="BG727" s="208">
        <f>IF(N727="zákl. přenesená",J727,0)</f>
        <v>0</v>
      </c>
      <c r="BH727" s="208">
        <f>IF(N727="sníž. přenesená",J727,0)</f>
        <v>0</v>
      </c>
      <c r="BI727" s="208">
        <f>IF(N727="nulová",J727,0)</f>
        <v>0</v>
      </c>
      <c r="BJ727" s="13" t="s">
        <v>84</v>
      </c>
      <c r="BK727" s="208">
        <f>ROUND(I727*H727,2)</f>
        <v>0</v>
      </c>
      <c r="BL727" s="13" t="s">
        <v>206</v>
      </c>
      <c r="BM727" s="207" t="s">
        <v>1052</v>
      </c>
    </row>
    <row r="728" spans="2:51" s="226" customFormat="1" ht="12">
      <c r="B728" s="227"/>
      <c r="D728" s="211" t="s">
        <v>208</v>
      </c>
      <c r="E728" s="228" t="s">
        <v>1</v>
      </c>
      <c r="F728" s="229" t="s">
        <v>1053</v>
      </c>
      <c r="H728" s="228" t="s">
        <v>1</v>
      </c>
      <c r="L728" s="227"/>
      <c r="M728" s="230"/>
      <c r="N728" s="231"/>
      <c r="O728" s="231"/>
      <c r="P728" s="231"/>
      <c r="Q728" s="231"/>
      <c r="R728" s="231"/>
      <c r="S728" s="231"/>
      <c r="T728" s="232"/>
      <c r="AT728" s="228" t="s">
        <v>208</v>
      </c>
      <c r="AU728" s="228" t="s">
        <v>86</v>
      </c>
      <c r="AV728" s="226" t="s">
        <v>84</v>
      </c>
      <c r="AW728" s="226" t="s">
        <v>32</v>
      </c>
      <c r="AX728" s="226" t="s">
        <v>76</v>
      </c>
      <c r="AY728" s="228" t="s">
        <v>199</v>
      </c>
    </row>
    <row r="729" spans="2:51" s="209" customFormat="1" ht="12">
      <c r="B729" s="210"/>
      <c r="D729" s="211" t="s">
        <v>208</v>
      </c>
      <c r="E729" s="212" t="s">
        <v>1</v>
      </c>
      <c r="F729" s="213" t="s">
        <v>986</v>
      </c>
      <c r="H729" s="214">
        <v>3</v>
      </c>
      <c r="L729" s="210"/>
      <c r="M729" s="215"/>
      <c r="N729" s="216"/>
      <c r="O729" s="216"/>
      <c r="P729" s="216"/>
      <c r="Q729" s="216"/>
      <c r="R729" s="216"/>
      <c r="S729" s="216"/>
      <c r="T729" s="217"/>
      <c r="AT729" s="212" t="s">
        <v>208</v>
      </c>
      <c r="AU729" s="212" t="s">
        <v>86</v>
      </c>
      <c r="AV729" s="209" t="s">
        <v>86</v>
      </c>
      <c r="AW729" s="209" t="s">
        <v>32</v>
      </c>
      <c r="AX729" s="209" t="s">
        <v>84</v>
      </c>
      <c r="AY729" s="212" t="s">
        <v>199</v>
      </c>
    </row>
    <row r="730" spans="1:65" s="36" customFormat="1" ht="33" customHeight="1">
      <c r="A730" s="30"/>
      <c r="B730" s="31"/>
      <c r="C730" s="241" t="s">
        <v>1054</v>
      </c>
      <c r="D730" s="241" t="s">
        <v>297</v>
      </c>
      <c r="E730" s="242" t="s">
        <v>1055</v>
      </c>
      <c r="F730" s="243" t="s">
        <v>1056</v>
      </c>
      <c r="G730" s="244" t="s">
        <v>204</v>
      </c>
      <c r="H730" s="245">
        <v>2</v>
      </c>
      <c r="I730" s="3"/>
      <c r="J730" s="246">
        <f>ROUND(I730*H730,2)</f>
        <v>0</v>
      </c>
      <c r="K730" s="243" t="s">
        <v>1</v>
      </c>
      <c r="L730" s="247"/>
      <c r="M730" s="248" t="s">
        <v>1</v>
      </c>
      <c r="N730" s="249" t="s">
        <v>41</v>
      </c>
      <c r="O730" s="78"/>
      <c r="P730" s="205">
        <f>O730*H730</f>
        <v>0</v>
      </c>
      <c r="Q730" s="205">
        <v>0.0175</v>
      </c>
      <c r="R730" s="205">
        <f>Q730*H730</f>
        <v>0.035</v>
      </c>
      <c r="S730" s="205">
        <v>0</v>
      </c>
      <c r="T730" s="206">
        <f>S730*H730</f>
        <v>0</v>
      </c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R730" s="207" t="s">
        <v>267</v>
      </c>
      <c r="AT730" s="207" t="s">
        <v>297</v>
      </c>
      <c r="AU730" s="207" t="s">
        <v>86</v>
      </c>
      <c r="AY730" s="13" t="s">
        <v>199</v>
      </c>
      <c r="BE730" s="208">
        <f>IF(N730="základní",J730,0)</f>
        <v>0</v>
      </c>
      <c r="BF730" s="208">
        <f>IF(N730="snížená",J730,0)</f>
        <v>0</v>
      </c>
      <c r="BG730" s="208">
        <f>IF(N730="zákl. přenesená",J730,0)</f>
        <v>0</v>
      </c>
      <c r="BH730" s="208">
        <f>IF(N730="sníž. přenesená",J730,0)</f>
        <v>0</v>
      </c>
      <c r="BI730" s="208">
        <f>IF(N730="nulová",J730,0)</f>
        <v>0</v>
      </c>
      <c r="BJ730" s="13" t="s">
        <v>84</v>
      </c>
      <c r="BK730" s="208">
        <f>ROUND(I730*H730,2)</f>
        <v>0</v>
      </c>
      <c r="BL730" s="13" t="s">
        <v>206</v>
      </c>
      <c r="BM730" s="207" t="s">
        <v>1057</v>
      </c>
    </row>
    <row r="731" spans="1:65" s="36" customFormat="1" ht="33" customHeight="1">
      <c r="A731" s="30"/>
      <c r="B731" s="31"/>
      <c r="C731" s="241" t="s">
        <v>1058</v>
      </c>
      <c r="D731" s="241" t="s">
        <v>297</v>
      </c>
      <c r="E731" s="242" t="s">
        <v>1059</v>
      </c>
      <c r="F731" s="243" t="s">
        <v>1060</v>
      </c>
      <c r="G731" s="244" t="s">
        <v>204</v>
      </c>
      <c r="H731" s="245">
        <v>1</v>
      </c>
      <c r="I731" s="3"/>
      <c r="J731" s="246">
        <f>ROUND(I731*H731,2)</f>
        <v>0</v>
      </c>
      <c r="K731" s="243" t="s">
        <v>1</v>
      </c>
      <c r="L731" s="247"/>
      <c r="M731" s="248" t="s">
        <v>1</v>
      </c>
      <c r="N731" s="249" t="s">
        <v>41</v>
      </c>
      <c r="O731" s="78"/>
      <c r="P731" s="205">
        <f>O731*H731</f>
        <v>0</v>
      </c>
      <c r="Q731" s="205">
        <v>0.0195</v>
      </c>
      <c r="R731" s="205">
        <f>Q731*H731</f>
        <v>0.0195</v>
      </c>
      <c r="S731" s="205">
        <v>0</v>
      </c>
      <c r="T731" s="206">
        <f>S731*H731</f>
        <v>0</v>
      </c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R731" s="207" t="s">
        <v>267</v>
      </c>
      <c r="AT731" s="207" t="s">
        <v>297</v>
      </c>
      <c r="AU731" s="207" t="s">
        <v>86</v>
      </c>
      <c r="AY731" s="13" t="s">
        <v>199</v>
      </c>
      <c r="BE731" s="208">
        <f>IF(N731="základní",J731,0)</f>
        <v>0</v>
      </c>
      <c r="BF731" s="208">
        <f>IF(N731="snížená",J731,0)</f>
        <v>0</v>
      </c>
      <c r="BG731" s="208">
        <f>IF(N731="zákl. přenesená",J731,0)</f>
        <v>0</v>
      </c>
      <c r="BH731" s="208">
        <f>IF(N731="sníž. přenesená",J731,0)</f>
        <v>0</v>
      </c>
      <c r="BI731" s="208">
        <f>IF(N731="nulová",J731,0)</f>
        <v>0</v>
      </c>
      <c r="BJ731" s="13" t="s">
        <v>84</v>
      </c>
      <c r="BK731" s="208">
        <f>ROUND(I731*H731,2)</f>
        <v>0</v>
      </c>
      <c r="BL731" s="13" t="s">
        <v>206</v>
      </c>
      <c r="BM731" s="207" t="s">
        <v>1061</v>
      </c>
    </row>
    <row r="732" spans="1:65" s="36" customFormat="1" ht="24.2" customHeight="1">
      <c r="A732" s="30"/>
      <c r="B732" s="31"/>
      <c r="C732" s="197" t="s">
        <v>1062</v>
      </c>
      <c r="D732" s="197" t="s">
        <v>201</v>
      </c>
      <c r="E732" s="198" t="s">
        <v>1063</v>
      </c>
      <c r="F732" s="199" t="s">
        <v>1064</v>
      </c>
      <c r="G732" s="200" t="s">
        <v>204</v>
      </c>
      <c r="H732" s="201">
        <v>10</v>
      </c>
      <c r="I732" s="2"/>
      <c r="J732" s="202">
        <f>ROUND(I732*H732,2)</f>
        <v>0</v>
      </c>
      <c r="K732" s="199" t="s">
        <v>205</v>
      </c>
      <c r="L732" s="31"/>
      <c r="M732" s="203" t="s">
        <v>1</v>
      </c>
      <c r="N732" s="204" t="s">
        <v>41</v>
      </c>
      <c r="O732" s="78"/>
      <c r="P732" s="205">
        <f>O732*H732</f>
        <v>0</v>
      </c>
      <c r="Q732" s="205">
        <v>0</v>
      </c>
      <c r="R732" s="205">
        <f>Q732*H732</f>
        <v>0</v>
      </c>
      <c r="S732" s="205">
        <v>0</v>
      </c>
      <c r="T732" s="206">
        <f>S732*H732</f>
        <v>0</v>
      </c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R732" s="207" t="s">
        <v>313</v>
      </c>
      <c r="AT732" s="207" t="s">
        <v>201</v>
      </c>
      <c r="AU732" s="207" t="s">
        <v>86</v>
      </c>
      <c r="AY732" s="13" t="s">
        <v>199</v>
      </c>
      <c r="BE732" s="208">
        <f>IF(N732="základní",J732,0)</f>
        <v>0</v>
      </c>
      <c r="BF732" s="208">
        <f>IF(N732="snížená",J732,0)</f>
        <v>0</v>
      </c>
      <c r="BG732" s="208">
        <f>IF(N732="zákl. přenesená",J732,0)</f>
        <v>0</v>
      </c>
      <c r="BH732" s="208">
        <f>IF(N732="sníž. přenesená",J732,0)</f>
        <v>0</v>
      </c>
      <c r="BI732" s="208">
        <f>IF(N732="nulová",J732,0)</f>
        <v>0</v>
      </c>
      <c r="BJ732" s="13" t="s">
        <v>84</v>
      </c>
      <c r="BK732" s="208">
        <f>ROUND(I732*H732,2)</f>
        <v>0</v>
      </c>
      <c r="BL732" s="13" t="s">
        <v>313</v>
      </c>
      <c r="BM732" s="207" t="s">
        <v>1065</v>
      </c>
    </row>
    <row r="733" spans="2:51" s="226" customFormat="1" ht="12">
      <c r="B733" s="227"/>
      <c r="D733" s="211" t="s">
        <v>208</v>
      </c>
      <c r="E733" s="228" t="s">
        <v>1</v>
      </c>
      <c r="F733" s="229" t="s">
        <v>1066</v>
      </c>
      <c r="H733" s="228" t="s">
        <v>1</v>
      </c>
      <c r="L733" s="227"/>
      <c r="M733" s="230"/>
      <c r="N733" s="231"/>
      <c r="O733" s="231"/>
      <c r="P733" s="231"/>
      <c r="Q733" s="231"/>
      <c r="R733" s="231"/>
      <c r="S733" s="231"/>
      <c r="T733" s="232"/>
      <c r="AT733" s="228" t="s">
        <v>208</v>
      </c>
      <c r="AU733" s="228" t="s">
        <v>86</v>
      </c>
      <c r="AV733" s="226" t="s">
        <v>84</v>
      </c>
      <c r="AW733" s="226" t="s">
        <v>32</v>
      </c>
      <c r="AX733" s="226" t="s">
        <v>76</v>
      </c>
      <c r="AY733" s="228" t="s">
        <v>199</v>
      </c>
    </row>
    <row r="734" spans="2:51" s="209" customFormat="1" ht="12">
      <c r="B734" s="210"/>
      <c r="D734" s="211" t="s">
        <v>208</v>
      </c>
      <c r="E734" s="212" t="s">
        <v>1</v>
      </c>
      <c r="F734" s="213" t="s">
        <v>1067</v>
      </c>
      <c r="H734" s="214">
        <v>10</v>
      </c>
      <c r="L734" s="210"/>
      <c r="M734" s="215"/>
      <c r="N734" s="216"/>
      <c r="O734" s="216"/>
      <c r="P734" s="216"/>
      <c r="Q734" s="216"/>
      <c r="R734" s="216"/>
      <c r="S734" s="216"/>
      <c r="T734" s="217"/>
      <c r="AT734" s="212" t="s">
        <v>208</v>
      </c>
      <c r="AU734" s="212" t="s">
        <v>86</v>
      </c>
      <c r="AV734" s="209" t="s">
        <v>86</v>
      </c>
      <c r="AW734" s="209" t="s">
        <v>32</v>
      </c>
      <c r="AX734" s="209" t="s">
        <v>84</v>
      </c>
      <c r="AY734" s="212" t="s">
        <v>199</v>
      </c>
    </row>
    <row r="735" spans="1:65" s="36" customFormat="1" ht="37.9" customHeight="1">
      <c r="A735" s="30"/>
      <c r="B735" s="31"/>
      <c r="C735" s="241" t="s">
        <v>1068</v>
      </c>
      <c r="D735" s="241" t="s">
        <v>297</v>
      </c>
      <c r="E735" s="242" t="s">
        <v>1069</v>
      </c>
      <c r="F735" s="243" t="s">
        <v>1070</v>
      </c>
      <c r="G735" s="244" t="s">
        <v>204</v>
      </c>
      <c r="H735" s="245">
        <v>9</v>
      </c>
      <c r="I735" s="3"/>
      <c r="J735" s="246">
        <f aca="true" t="shared" si="10" ref="J735:J746">ROUND(I735*H735,2)</f>
        <v>0</v>
      </c>
      <c r="K735" s="243" t="s">
        <v>1</v>
      </c>
      <c r="L735" s="247"/>
      <c r="M735" s="248" t="s">
        <v>1</v>
      </c>
      <c r="N735" s="249" t="s">
        <v>41</v>
      </c>
      <c r="O735" s="78"/>
      <c r="P735" s="205">
        <f aca="true" t="shared" si="11" ref="P735:P746">O735*H735</f>
        <v>0</v>
      </c>
      <c r="Q735" s="205">
        <v>0.0205</v>
      </c>
      <c r="R735" s="205">
        <f aca="true" t="shared" si="12" ref="R735:R746">Q735*H735</f>
        <v>0.1845</v>
      </c>
      <c r="S735" s="205">
        <v>0</v>
      </c>
      <c r="T735" s="206">
        <f aca="true" t="shared" si="13" ref="T735:T746">S735*H735</f>
        <v>0</v>
      </c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R735" s="207" t="s">
        <v>456</v>
      </c>
      <c r="AT735" s="207" t="s">
        <v>297</v>
      </c>
      <c r="AU735" s="207" t="s">
        <v>86</v>
      </c>
      <c r="AY735" s="13" t="s">
        <v>199</v>
      </c>
      <c r="BE735" s="208">
        <f aca="true" t="shared" si="14" ref="BE735:BE746">IF(N735="základní",J735,0)</f>
        <v>0</v>
      </c>
      <c r="BF735" s="208">
        <f aca="true" t="shared" si="15" ref="BF735:BF746">IF(N735="snížená",J735,0)</f>
        <v>0</v>
      </c>
      <c r="BG735" s="208">
        <f aca="true" t="shared" si="16" ref="BG735:BG746">IF(N735="zákl. přenesená",J735,0)</f>
        <v>0</v>
      </c>
      <c r="BH735" s="208">
        <f aca="true" t="shared" si="17" ref="BH735:BH746">IF(N735="sníž. přenesená",J735,0)</f>
        <v>0</v>
      </c>
      <c r="BI735" s="208">
        <f aca="true" t="shared" si="18" ref="BI735:BI746">IF(N735="nulová",J735,0)</f>
        <v>0</v>
      </c>
      <c r="BJ735" s="13" t="s">
        <v>84</v>
      </c>
      <c r="BK735" s="208">
        <f aca="true" t="shared" si="19" ref="BK735:BK746">ROUND(I735*H735,2)</f>
        <v>0</v>
      </c>
      <c r="BL735" s="13" t="s">
        <v>313</v>
      </c>
      <c r="BM735" s="207" t="s">
        <v>1071</v>
      </c>
    </row>
    <row r="736" spans="1:65" s="36" customFormat="1" ht="37.9" customHeight="1">
      <c r="A736" s="30"/>
      <c r="B736" s="31"/>
      <c r="C736" s="241" t="s">
        <v>1072</v>
      </c>
      <c r="D736" s="241" t="s">
        <v>297</v>
      </c>
      <c r="E736" s="242" t="s">
        <v>1073</v>
      </c>
      <c r="F736" s="243" t="s">
        <v>1074</v>
      </c>
      <c r="G736" s="244" t="s">
        <v>204</v>
      </c>
      <c r="H736" s="245">
        <v>1</v>
      </c>
      <c r="I736" s="3"/>
      <c r="J736" s="246">
        <f t="shared" si="10"/>
        <v>0</v>
      </c>
      <c r="K736" s="243" t="s">
        <v>1</v>
      </c>
      <c r="L736" s="247"/>
      <c r="M736" s="248" t="s">
        <v>1</v>
      </c>
      <c r="N736" s="249" t="s">
        <v>41</v>
      </c>
      <c r="O736" s="78"/>
      <c r="P736" s="205">
        <f t="shared" si="11"/>
        <v>0</v>
      </c>
      <c r="Q736" s="205">
        <v>0.0215</v>
      </c>
      <c r="R736" s="205">
        <f t="shared" si="12"/>
        <v>0.0215</v>
      </c>
      <c r="S736" s="205">
        <v>0</v>
      </c>
      <c r="T736" s="206">
        <f t="shared" si="13"/>
        <v>0</v>
      </c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R736" s="207" t="s">
        <v>456</v>
      </c>
      <c r="AT736" s="207" t="s">
        <v>297</v>
      </c>
      <c r="AU736" s="207" t="s">
        <v>86</v>
      </c>
      <c r="AY736" s="13" t="s">
        <v>199</v>
      </c>
      <c r="BE736" s="208">
        <f t="shared" si="14"/>
        <v>0</v>
      </c>
      <c r="BF736" s="208">
        <f t="shared" si="15"/>
        <v>0</v>
      </c>
      <c r="BG736" s="208">
        <f t="shared" si="16"/>
        <v>0</v>
      </c>
      <c r="BH736" s="208">
        <f t="shared" si="17"/>
        <v>0</v>
      </c>
      <c r="BI736" s="208">
        <f t="shared" si="18"/>
        <v>0</v>
      </c>
      <c r="BJ736" s="13" t="s">
        <v>84</v>
      </c>
      <c r="BK736" s="208">
        <f t="shared" si="19"/>
        <v>0</v>
      </c>
      <c r="BL736" s="13" t="s">
        <v>313</v>
      </c>
      <c r="BM736" s="207" t="s">
        <v>1075</v>
      </c>
    </row>
    <row r="737" spans="1:65" s="36" customFormat="1" ht="49.15" customHeight="1">
      <c r="A737" s="30"/>
      <c r="B737" s="31"/>
      <c r="C737" s="197" t="s">
        <v>1076</v>
      </c>
      <c r="D737" s="197" t="s">
        <v>201</v>
      </c>
      <c r="E737" s="198" t="s">
        <v>1077</v>
      </c>
      <c r="F737" s="199" t="s">
        <v>1078</v>
      </c>
      <c r="G737" s="200" t="s">
        <v>204</v>
      </c>
      <c r="H737" s="201">
        <v>1</v>
      </c>
      <c r="I737" s="2"/>
      <c r="J737" s="202">
        <f t="shared" si="10"/>
        <v>0</v>
      </c>
      <c r="K737" s="199" t="s">
        <v>1</v>
      </c>
      <c r="L737" s="31"/>
      <c r="M737" s="203" t="s">
        <v>1</v>
      </c>
      <c r="N737" s="204" t="s">
        <v>41</v>
      </c>
      <c r="O737" s="78"/>
      <c r="P737" s="205">
        <f t="shared" si="11"/>
        <v>0</v>
      </c>
      <c r="Q737" s="205">
        <v>0</v>
      </c>
      <c r="R737" s="205">
        <f t="shared" si="12"/>
        <v>0</v>
      </c>
      <c r="S737" s="205">
        <v>0</v>
      </c>
      <c r="T737" s="206">
        <f t="shared" si="13"/>
        <v>0</v>
      </c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R737" s="207" t="s">
        <v>313</v>
      </c>
      <c r="AT737" s="207" t="s">
        <v>201</v>
      </c>
      <c r="AU737" s="207" t="s">
        <v>86</v>
      </c>
      <c r="AY737" s="13" t="s">
        <v>199</v>
      </c>
      <c r="BE737" s="208">
        <f t="shared" si="14"/>
        <v>0</v>
      </c>
      <c r="BF737" s="208">
        <f t="shared" si="15"/>
        <v>0</v>
      </c>
      <c r="BG737" s="208">
        <f t="shared" si="16"/>
        <v>0</v>
      </c>
      <c r="BH737" s="208">
        <f t="shared" si="17"/>
        <v>0</v>
      </c>
      <c r="BI737" s="208">
        <f t="shared" si="18"/>
        <v>0</v>
      </c>
      <c r="BJ737" s="13" t="s">
        <v>84</v>
      </c>
      <c r="BK737" s="208">
        <f t="shared" si="19"/>
        <v>0</v>
      </c>
      <c r="BL737" s="13" t="s">
        <v>313</v>
      </c>
      <c r="BM737" s="207" t="s">
        <v>1079</v>
      </c>
    </row>
    <row r="738" spans="1:65" s="36" customFormat="1" ht="49.15" customHeight="1">
      <c r="A738" s="30"/>
      <c r="B738" s="31"/>
      <c r="C738" s="197" t="s">
        <v>1080</v>
      </c>
      <c r="D738" s="197" t="s">
        <v>201</v>
      </c>
      <c r="E738" s="198" t="s">
        <v>1081</v>
      </c>
      <c r="F738" s="199" t="s">
        <v>1082</v>
      </c>
      <c r="G738" s="200" t="s">
        <v>204</v>
      </c>
      <c r="H738" s="201">
        <v>1</v>
      </c>
      <c r="I738" s="2"/>
      <c r="J738" s="202">
        <f t="shared" si="10"/>
        <v>0</v>
      </c>
      <c r="K738" s="199" t="s">
        <v>1</v>
      </c>
      <c r="L738" s="31"/>
      <c r="M738" s="203" t="s">
        <v>1</v>
      </c>
      <c r="N738" s="204" t="s">
        <v>41</v>
      </c>
      <c r="O738" s="78"/>
      <c r="P738" s="205">
        <f t="shared" si="11"/>
        <v>0</v>
      </c>
      <c r="Q738" s="205">
        <v>0</v>
      </c>
      <c r="R738" s="205">
        <f t="shared" si="12"/>
        <v>0</v>
      </c>
      <c r="S738" s="205">
        <v>0</v>
      </c>
      <c r="T738" s="206">
        <f t="shared" si="13"/>
        <v>0</v>
      </c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R738" s="207" t="s">
        <v>313</v>
      </c>
      <c r="AT738" s="207" t="s">
        <v>201</v>
      </c>
      <c r="AU738" s="207" t="s">
        <v>86</v>
      </c>
      <c r="AY738" s="13" t="s">
        <v>199</v>
      </c>
      <c r="BE738" s="208">
        <f t="shared" si="14"/>
        <v>0</v>
      </c>
      <c r="BF738" s="208">
        <f t="shared" si="15"/>
        <v>0</v>
      </c>
      <c r="BG738" s="208">
        <f t="shared" si="16"/>
        <v>0</v>
      </c>
      <c r="BH738" s="208">
        <f t="shared" si="17"/>
        <v>0</v>
      </c>
      <c r="BI738" s="208">
        <f t="shared" si="18"/>
        <v>0</v>
      </c>
      <c r="BJ738" s="13" t="s">
        <v>84</v>
      </c>
      <c r="BK738" s="208">
        <f t="shared" si="19"/>
        <v>0</v>
      </c>
      <c r="BL738" s="13" t="s">
        <v>313</v>
      </c>
      <c r="BM738" s="207" t="s">
        <v>1083</v>
      </c>
    </row>
    <row r="739" spans="1:65" s="36" customFormat="1" ht="49.15" customHeight="1">
      <c r="A739" s="30"/>
      <c r="B739" s="31"/>
      <c r="C739" s="197" t="s">
        <v>1084</v>
      </c>
      <c r="D739" s="197" t="s">
        <v>201</v>
      </c>
      <c r="E739" s="198" t="s">
        <v>1085</v>
      </c>
      <c r="F739" s="199" t="s">
        <v>1086</v>
      </c>
      <c r="G739" s="200" t="s">
        <v>204</v>
      </c>
      <c r="H739" s="201">
        <v>1</v>
      </c>
      <c r="I739" s="2"/>
      <c r="J739" s="202">
        <f t="shared" si="10"/>
        <v>0</v>
      </c>
      <c r="K739" s="199" t="s">
        <v>1</v>
      </c>
      <c r="L739" s="31"/>
      <c r="M739" s="203" t="s">
        <v>1</v>
      </c>
      <c r="N739" s="204" t="s">
        <v>41</v>
      </c>
      <c r="O739" s="78"/>
      <c r="P739" s="205">
        <f t="shared" si="11"/>
        <v>0</v>
      </c>
      <c r="Q739" s="205">
        <v>0</v>
      </c>
      <c r="R739" s="205">
        <f t="shared" si="12"/>
        <v>0</v>
      </c>
      <c r="S739" s="205">
        <v>0</v>
      </c>
      <c r="T739" s="206">
        <f t="shared" si="13"/>
        <v>0</v>
      </c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R739" s="207" t="s">
        <v>313</v>
      </c>
      <c r="AT739" s="207" t="s">
        <v>201</v>
      </c>
      <c r="AU739" s="207" t="s">
        <v>86</v>
      </c>
      <c r="AY739" s="13" t="s">
        <v>199</v>
      </c>
      <c r="BE739" s="208">
        <f t="shared" si="14"/>
        <v>0</v>
      </c>
      <c r="BF739" s="208">
        <f t="shared" si="15"/>
        <v>0</v>
      </c>
      <c r="BG739" s="208">
        <f t="shared" si="16"/>
        <v>0</v>
      </c>
      <c r="BH739" s="208">
        <f t="shared" si="17"/>
        <v>0</v>
      </c>
      <c r="BI739" s="208">
        <f t="shared" si="18"/>
        <v>0</v>
      </c>
      <c r="BJ739" s="13" t="s">
        <v>84</v>
      </c>
      <c r="BK739" s="208">
        <f t="shared" si="19"/>
        <v>0</v>
      </c>
      <c r="BL739" s="13" t="s">
        <v>313</v>
      </c>
      <c r="BM739" s="207" t="s">
        <v>1087</v>
      </c>
    </row>
    <row r="740" spans="1:65" s="36" customFormat="1" ht="49.15" customHeight="1">
      <c r="A740" s="30"/>
      <c r="B740" s="31"/>
      <c r="C740" s="197" t="s">
        <v>1088</v>
      </c>
      <c r="D740" s="197" t="s">
        <v>201</v>
      </c>
      <c r="E740" s="198" t="s">
        <v>1089</v>
      </c>
      <c r="F740" s="199" t="s">
        <v>1090</v>
      </c>
      <c r="G740" s="200" t="s">
        <v>204</v>
      </c>
      <c r="H740" s="201">
        <v>1</v>
      </c>
      <c r="I740" s="2"/>
      <c r="J740" s="202">
        <f t="shared" si="10"/>
        <v>0</v>
      </c>
      <c r="K740" s="199" t="s">
        <v>1</v>
      </c>
      <c r="L740" s="31"/>
      <c r="M740" s="203" t="s">
        <v>1</v>
      </c>
      <c r="N740" s="204" t="s">
        <v>41</v>
      </c>
      <c r="O740" s="78"/>
      <c r="P740" s="205">
        <f t="shared" si="11"/>
        <v>0</v>
      </c>
      <c r="Q740" s="205">
        <v>0</v>
      </c>
      <c r="R740" s="205">
        <f t="shared" si="12"/>
        <v>0</v>
      </c>
      <c r="S740" s="205">
        <v>0</v>
      </c>
      <c r="T740" s="206">
        <f t="shared" si="13"/>
        <v>0</v>
      </c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R740" s="207" t="s">
        <v>313</v>
      </c>
      <c r="AT740" s="207" t="s">
        <v>201</v>
      </c>
      <c r="AU740" s="207" t="s">
        <v>86</v>
      </c>
      <c r="AY740" s="13" t="s">
        <v>199</v>
      </c>
      <c r="BE740" s="208">
        <f t="shared" si="14"/>
        <v>0</v>
      </c>
      <c r="BF740" s="208">
        <f t="shared" si="15"/>
        <v>0</v>
      </c>
      <c r="BG740" s="208">
        <f t="shared" si="16"/>
        <v>0</v>
      </c>
      <c r="BH740" s="208">
        <f t="shared" si="17"/>
        <v>0</v>
      </c>
      <c r="BI740" s="208">
        <f t="shared" si="18"/>
        <v>0</v>
      </c>
      <c r="BJ740" s="13" t="s">
        <v>84</v>
      </c>
      <c r="BK740" s="208">
        <f t="shared" si="19"/>
        <v>0</v>
      </c>
      <c r="BL740" s="13" t="s">
        <v>313</v>
      </c>
      <c r="BM740" s="207" t="s">
        <v>1091</v>
      </c>
    </row>
    <row r="741" spans="1:65" s="36" customFormat="1" ht="49.15" customHeight="1">
      <c r="A741" s="30"/>
      <c r="B741" s="31"/>
      <c r="C741" s="197" t="s">
        <v>1092</v>
      </c>
      <c r="D741" s="197" t="s">
        <v>201</v>
      </c>
      <c r="E741" s="198" t="s">
        <v>1093</v>
      </c>
      <c r="F741" s="199" t="s">
        <v>1094</v>
      </c>
      <c r="G741" s="200" t="s">
        <v>204</v>
      </c>
      <c r="H741" s="201">
        <v>1</v>
      </c>
      <c r="I741" s="2"/>
      <c r="J741" s="202">
        <f t="shared" si="10"/>
        <v>0</v>
      </c>
      <c r="K741" s="199" t="s">
        <v>1</v>
      </c>
      <c r="L741" s="31"/>
      <c r="M741" s="203" t="s">
        <v>1</v>
      </c>
      <c r="N741" s="204" t="s">
        <v>41</v>
      </c>
      <c r="O741" s="78"/>
      <c r="P741" s="205">
        <f t="shared" si="11"/>
        <v>0</v>
      </c>
      <c r="Q741" s="205">
        <v>0</v>
      </c>
      <c r="R741" s="205">
        <f t="shared" si="12"/>
        <v>0</v>
      </c>
      <c r="S741" s="205">
        <v>0</v>
      </c>
      <c r="T741" s="206">
        <f t="shared" si="13"/>
        <v>0</v>
      </c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R741" s="207" t="s">
        <v>313</v>
      </c>
      <c r="AT741" s="207" t="s">
        <v>201</v>
      </c>
      <c r="AU741" s="207" t="s">
        <v>86</v>
      </c>
      <c r="AY741" s="13" t="s">
        <v>199</v>
      </c>
      <c r="BE741" s="208">
        <f t="shared" si="14"/>
        <v>0</v>
      </c>
      <c r="BF741" s="208">
        <f t="shared" si="15"/>
        <v>0</v>
      </c>
      <c r="BG741" s="208">
        <f t="shared" si="16"/>
        <v>0</v>
      </c>
      <c r="BH741" s="208">
        <f t="shared" si="17"/>
        <v>0</v>
      </c>
      <c r="BI741" s="208">
        <f t="shared" si="18"/>
        <v>0</v>
      </c>
      <c r="BJ741" s="13" t="s">
        <v>84</v>
      </c>
      <c r="BK741" s="208">
        <f t="shared" si="19"/>
        <v>0</v>
      </c>
      <c r="BL741" s="13" t="s">
        <v>313</v>
      </c>
      <c r="BM741" s="207" t="s">
        <v>1095</v>
      </c>
    </row>
    <row r="742" spans="1:65" s="36" customFormat="1" ht="49.15" customHeight="1">
      <c r="A742" s="30"/>
      <c r="B742" s="31"/>
      <c r="C742" s="197" t="s">
        <v>1096</v>
      </c>
      <c r="D742" s="197" t="s">
        <v>201</v>
      </c>
      <c r="E742" s="198" t="s">
        <v>1097</v>
      </c>
      <c r="F742" s="199" t="s">
        <v>1098</v>
      </c>
      <c r="G742" s="200" t="s">
        <v>204</v>
      </c>
      <c r="H742" s="201">
        <v>4</v>
      </c>
      <c r="I742" s="2"/>
      <c r="J742" s="202">
        <f t="shared" si="10"/>
        <v>0</v>
      </c>
      <c r="K742" s="199" t="s">
        <v>1</v>
      </c>
      <c r="L742" s="31"/>
      <c r="M742" s="203" t="s">
        <v>1</v>
      </c>
      <c r="N742" s="204" t="s">
        <v>41</v>
      </c>
      <c r="O742" s="78"/>
      <c r="P742" s="205">
        <f t="shared" si="11"/>
        <v>0</v>
      </c>
      <c r="Q742" s="205">
        <v>0</v>
      </c>
      <c r="R742" s="205">
        <f t="shared" si="12"/>
        <v>0</v>
      </c>
      <c r="S742" s="205">
        <v>0</v>
      </c>
      <c r="T742" s="206">
        <f t="shared" si="13"/>
        <v>0</v>
      </c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R742" s="207" t="s">
        <v>313</v>
      </c>
      <c r="AT742" s="207" t="s">
        <v>201</v>
      </c>
      <c r="AU742" s="207" t="s">
        <v>86</v>
      </c>
      <c r="AY742" s="13" t="s">
        <v>199</v>
      </c>
      <c r="BE742" s="208">
        <f t="shared" si="14"/>
        <v>0</v>
      </c>
      <c r="BF742" s="208">
        <f t="shared" si="15"/>
        <v>0</v>
      </c>
      <c r="BG742" s="208">
        <f t="shared" si="16"/>
        <v>0</v>
      </c>
      <c r="BH742" s="208">
        <f t="shared" si="17"/>
        <v>0</v>
      </c>
      <c r="BI742" s="208">
        <f t="shared" si="18"/>
        <v>0</v>
      </c>
      <c r="BJ742" s="13" t="s">
        <v>84</v>
      </c>
      <c r="BK742" s="208">
        <f t="shared" si="19"/>
        <v>0</v>
      </c>
      <c r="BL742" s="13" t="s">
        <v>313</v>
      </c>
      <c r="BM742" s="207" t="s">
        <v>1099</v>
      </c>
    </row>
    <row r="743" spans="1:65" s="36" customFormat="1" ht="49.15" customHeight="1">
      <c r="A743" s="30"/>
      <c r="B743" s="31"/>
      <c r="C743" s="197" t="s">
        <v>1100</v>
      </c>
      <c r="D743" s="197" t="s">
        <v>201</v>
      </c>
      <c r="E743" s="198" t="s">
        <v>1101</v>
      </c>
      <c r="F743" s="199" t="s">
        <v>1102</v>
      </c>
      <c r="G743" s="200" t="s">
        <v>204</v>
      </c>
      <c r="H743" s="201">
        <v>2</v>
      </c>
      <c r="I743" s="2"/>
      <c r="J743" s="202">
        <f t="shared" si="10"/>
        <v>0</v>
      </c>
      <c r="K743" s="199" t="s">
        <v>1</v>
      </c>
      <c r="L743" s="31"/>
      <c r="M743" s="203" t="s">
        <v>1</v>
      </c>
      <c r="N743" s="204" t="s">
        <v>41</v>
      </c>
      <c r="O743" s="78"/>
      <c r="P743" s="205">
        <f t="shared" si="11"/>
        <v>0</v>
      </c>
      <c r="Q743" s="205">
        <v>0</v>
      </c>
      <c r="R743" s="205">
        <f t="shared" si="12"/>
        <v>0</v>
      </c>
      <c r="S743" s="205">
        <v>0</v>
      </c>
      <c r="T743" s="206">
        <f t="shared" si="13"/>
        <v>0</v>
      </c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R743" s="207" t="s">
        <v>313</v>
      </c>
      <c r="AT743" s="207" t="s">
        <v>201</v>
      </c>
      <c r="AU743" s="207" t="s">
        <v>86</v>
      </c>
      <c r="AY743" s="13" t="s">
        <v>199</v>
      </c>
      <c r="BE743" s="208">
        <f t="shared" si="14"/>
        <v>0</v>
      </c>
      <c r="BF743" s="208">
        <f t="shared" si="15"/>
        <v>0</v>
      </c>
      <c r="BG743" s="208">
        <f t="shared" si="16"/>
        <v>0</v>
      </c>
      <c r="BH743" s="208">
        <f t="shared" si="17"/>
        <v>0</v>
      </c>
      <c r="BI743" s="208">
        <f t="shared" si="18"/>
        <v>0</v>
      </c>
      <c r="BJ743" s="13" t="s">
        <v>84</v>
      </c>
      <c r="BK743" s="208">
        <f t="shared" si="19"/>
        <v>0</v>
      </c>
      <c r="BL743" s="13" t="s">
        <v>313</v>
      </c>
      <c r="BM743" s="207" t="s">
        <v>1103</v>
      </c>
    </row>
    <row r="744" spans="1:65" s="36" customFormat="1" ht="49.15" customHeight="1">
      <c r="A744" s="30"/>
      <c r="B744" s="31"/>
      <c r="C744" s="197" t="s">
        <v>1104</v>
      </c>
      <c r="D744" s="197" t="s">
        <v>201</v>
      </c>
      <c r="E744" s="198" t="s">
        <v>1105</v>
      </c>
      <c r="F744" s="199" t="s">
        <v>1106</v>
      </c>
      <c r="G744" s="200" t="s">
        <v>204</v>
      </c>
      <c r="H744" s="201">
        <v>1</v>
      </c>
      <c r="I744" s="2"/>
      <c r="J744" s="202">
        <f t="shared" si="10"/>
        <v>0</v>
      </c>
      <c r="K744" s="199" t="s">
        <v>1</v>
      </c>
      <c r="L744" s="31"/>
      <c r="M744" s="203" t="s">
        <v>1</v>
      </c>
      <c r="N744" s="204" t="s">
        <v>41</v>
      </c>
      <c r="O744" s="78"/>
      <c r="P744" s="205">
        <f t="shared" si="11"/>
        <v>0</v>
      </c>
      <c r="Q744" s="205">
        <v>0</v>
      </c>
      <c r="R744" s="205">
        <f t="shared" si="12"/>
        <v>0</v>
      </c>
      <c r="S744" s="205">
        <v>0</v>
      </c>
      <c r="T744" s="206">
        <f t="shared" si="13"/>
        <v>0</v>
      </c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R744" s="207" t="s">
        <v>313</v>
      </c>
      <c r="AT744" s="207" t="s">
        <v>201</v>
      </c>
      <c r="AU744" s="207" t="s">
        <v>86</v>
      </c>
      <c r="AY744" s="13" t="s">
        <v>199</v>
      </c>
      <c r="BE744" s="208">
        <f t="shared" si="14"/>
        <v>0</v>
      </c>
      <c r="BF744" s="208">
        <f t="shared" si="15"/>
        <v>0</v>
      </c>
      <c r="BG744" s="208">
        <f t="shared" si="16"/>
        <v>0</v>
      </c>
      <c r="BH744" s="208">
        <f t="shared" si="17"/>
        <v>0</v>
      </c>
      <c r="BI744" s="208">
        <f t="shared" si="18"/>
        <v>0</v>
      </c>
      <c r="BJ744" s="13" t="s">
        <v>84</v>
      </c>
      <c r="BK744" s="208">
        <f t="shared" si="19"/>
        <v>0</v>
      </c>
      <c r="BL744" s="13" t="s">
        <v>313</v>
      </c>
      <c r="BM744" s="207" t="s">
        <v>1107</v>
      </c>
    </row>
    <row r="745" spans="1:65" s="36" customFormat="1" ht="49.15" customHeight="1">
      <c r="A745" s="30"/>
      <c r="B745" s="31"/>
      <c r="C745" s="197" t="s">
        <v>1108</v>
      </c>
      <c r="D745" s="197" t="s">
        <v>201</v>
      </c>
      <c r="E745" s="198" t="s">
        <v>1109</v>
      </c>
      <c r="F745" s="199" t="s">
        <v>1110</v>
      </c>
      <c r="G745" s="200" t="s">
        <v>204</v>
      </c>
      <c r="H745" s="201">
        <v>1</v>
      </c>
      <c r="I745" s="2"/>
      <c r="J745" s="202">
        <f t="shared" si="10"/>
        <v>0</v>
      </c>
      <c r="K745" s="199" t="s">
        <v>1</v>
      </c>
      <c r="L745" s="31"/>
      <c r="M745" s="203" t="s">
        <v>1</v>
      </c>
      <c r="N745" s="204" t="s">
        <v>41</v>
      </c>
      <c r="O745" s="78"/>
      <c r="P745" s="205">
        <f t="shared" si="11"/>
        <v>0</v>
      </c>
      <c r="Q745" s="205">
        <v>0</v>
      </c>
      <c r="R745" s="205">
        <f t="shared" si="12"/>
        <v>0</v>
      </c>
      <c r="S745" s="205">
        <v>0</v>
      </c>
      <c r="T745" s="206">
        <f t="shared" si="13"/>
        <v>0</v>
      </c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R745" s="207" t="s">
        <v>313</v>
      </c>
      <c r="AT745" s="207" t="s">
        <v>201</v>
      </c>
      <c r="AU745" s="207" t="s">
        <v>86</v>
      </c>
      <c r="AY745" s="13" t="s">
        <v>199</v>
      </c>
      <c r="BE745" s="208">
        <f t="shared" si="14"/>
        <v>0</v>
      </c>
      <c r="BF745" s="208">
        <f t="shared" si="15"/>
        <v>0</v>
      </c>
      <c r="BG745" s="208">
        <f t="shared" si="16"/>
        <v>0</v>
      </c>
      <c r="BH745" s="208">
        <f t="shared" si="17"/>
        <v>0</v>
      </c>
      <c r="BI745" s="208">
        <f t="shared" si="18"/>
        <v>0</v>
      </c>
      <c r="BJ745" s="13" t="s">
        <v>84</v>
      </c>
      <c r="BK745" s="208">
        <f t="shared" si="19"/>
        <v>0</v>
      </c>
      <c r="BL745" s="13" t="s">
        <v>313</v>
      </c>
      <c r="BM745" s="207" t="s">
        <v>1111</v>
      </c>
    </row>
    <row r="746" spans="1:65" s="36" customFormat="1" ht="24.2" customHeight="1">
      <c r="A746" s="30"/>
      <c r="B746" s="31"/>
      <c r="C746" s="197" t="s">
        <v>1112</v>
      </c>
      <c r="D746" s="197" t="s">
        <v>201</v>
      </c>
      <c r="E746" s="198" t="s">
        <v>1113</v>
      </c>
      <c r="F746" s="199" t="s">
        <v>1114</v>
      </c>
      <c r="G746" s="200" t="s">
        <v>749</v>
      </c>
      <c r="H746" s="4"/>
      <c r="I746" s="2"/>
      <c r="J746" s="202">
        <f t="shared" si="10"/>
        <v>0</v>
      </c>
      <c r="K746" s="199" t="s">
        <v>205</v>
      </c>
      <c r="L746" s="31"/>
      <c r="M746" s="203" t="s">
        <v>1</v>
      </c>
      <c r="N746" s="204" t="s">
        <v>41</v>
      </c>
      <c r="O746" s="78"/>
      <c r="P746" s="205">
        <f t="shared" si="11"/>
        <v>0</v>
      </c>
      <c r="Q746" s="205">
        <v>0</v>
      </c>
      <c r="R746" s="205">
        <f t="shared" si="12"/>
        <v>0</v>
      </c>
      <c r="S746" s="205">
        <v>0</v>
      </c>
      <c r="T746" s="206">
        <f t="shared" si="13"/>
        <v>0</v>
      </c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R746" s="207" t="s">
        <v>313</v>
      </c>
      <c r="AT746" s="207" t="s">
        <v>201</v>
      </c>
      <c r="AU746" s="207" t="s">
        <v>86</v>
      </c>
      <c r="AY746" s="13" t="s">
        <v>199</v>
      </c>
      <c r="BE746" s="208">
        <f t="shared" si="14"/>
        <v>0</v>
      </c>
      <c r="BF746" s="208">
        <f t="shared" si="15"/>
        <v>0</v>
      </c>
      <c r="BG746" s="208">
        <f t="shared" si="16"/>
        <v>0</v>
      </c>
      <c r="BH746" s="208">
        <f t="shared" si="17"/>
        <v>0</v>
      </c>
      <c r="BI746" s="208">
        <f t="shared" si="18"/>
        <v>0</v>
      </c>
      <c r="BJ746" s="13" t="s">
        <v>84</v>
      </c>
      <c r="BK746" s="208">
        <f t="shared" si="19"/>
        <v>0</v>
      </c>
      <c r="BL746" s="13" t="s">
        <v>313</v>
      </c>
      <c r="BM746" s="207" t="s">
        <v>1115</v>
      </c>
    </row>
    <row r="747" spans="2:63" s="184" customFormat="1" ht="22.9" customHeight="1">
      <c r="B747" s="185"/>
      <c r="D747" s="186" t="s">
        <v>75</v>
      </c>
      <c r="E747" s="195" t="s">
        <v>1116</v>
      </c>
      <c r="F747" s="195" t="s">
        <v>1117</v>
      </c>
      <c r="J747" s="196">
        <f>BK747</f>
        <v>0</v>
      </c>
      <c r="L747" s="185"/>
      <c r="M747" s="189"/>
      <c r="N747" s="190"/>
      <c r="O747" s="190"/>
      <c r="P747" s="191">
        <f>SUM(P748:P766)</f>
        <v>0</v>
      </c>
      <c r="Q747" s="190"/>
      <c r="R747" s="191">
        <f>SUM(R748:R766)</f>
        <v>0.036018</v>
      </c>
      <c r="S747" s="190"/>
      <c r="T747" s="192">
        <f>SUM(T748:T766)</f>
        <v>0.32880000000000004</v>
      </c>
      <c r="AR747" s="186" t="s">
        <v>86</v>
      </c>
      <c r="AT747" s="193" t="s">
        <v>75</v>
      </c>
      <c r="AU747" s="193" t="s">
        <v>84</v>
      </c>
      <c r="AY747" s="186" t="s">
        <v>199</v>
      </c>
      <c r="BK747" s="194">
        <f>SUM(BK748:BK766)</f>
        <v>0</v>
      </c>
    </row>
    <row r="748" spans="1:65" s="36" customFormat="1" ht="66.75" customHeight="1">
      <c r="A748" s="30"/>
      <c r="B748" s="31"/>
      <c r="C748" s="197" t="s">
        <v>1118</v>
      </c>
      <c r="D748" s="197" t="s">
        <v>201</v>
      </c>
      <c r="E748" s="198" t="s">
        <v>1119</v>
      </c>
      <c r="F748" s="199" t="s">
        <v>1120</v>
      </c>
      <c r="G748" s="200" t="s">
        <v>204</v>
      </c>
      <c r="H748" s="201">
        <v>2</v>
      </c>
      <c r="I748" s="2"/>
      <c r="J748" s="202">
        <f>ROUND(I748*H748,2)</f>
        <v>0</v>
      </c>
      <c r="K748" s="199" t="s">
        <v>1</v>
      </c>
      <c r="L748" s="31"/>
      <c r="M748" s="203" t="s">
        <v>1</v>
      </c>
      <c r="N748" s="204" t="s">
        <v>41</v>
      </c>
      <c r="O748" s="78"/>
      <c r="P748" s="205">
        <f>O748*H748</f>
        <v>0</v>
      </c>
      <c r="Q748" s="205">
        <v>5E-05</v>
      </c>
      <c r="R748" s="205">
        <f>Q748*H748</f>
        <v>0.0001</v>
      </c>
      <c r="S748" s="205">
        <v>0</v>
      </c>
      <c r="T748" s="206">
        <f>S748*H748</f>
        <v>0</v>
      </c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R748" s="207" t="s">
        <v>313</v>
      </c>
      <c r="AT748" s="207" t="s">
        <v>201</v>
      </c>
      <c r="AU748" s="207" t="s">
        <v>86</v>
      </c>
      <c r="AY748" s="13" t="s">
        <v>199</v>
      </c>
      <c r="BE748" s="208">
        <f>IF(N748="základní",J748,0)</f>
        <v>0</v>
      </c>
      <c r="BF748" s="208">
        <f>IF(N748="snížená",J748,0)</f>
        <v>0</v>
      </c>
      <c r="BG748" s="208">
        <f>IF(N748="zákl. přenesená",J748,0)</f>
        <v>0</v>
      </c>
      <c r="BH748" s="208">
        <f>IF(N748="sníž. přenesená",J748,0)</f>
        <v>0</v>
      </c>
      <c r="BI748" s="208">
        <f>IF(N748="nulová",J748,0)</f>
        <v>0</v>
      </c>
      <c r="BJ748" s="13" t="s">
        <v>84</v>
      </c>
      <c r="BK748" s="208">
        <f>ROUND(I748*H748,2)</f>
        <v>0</v>
      </c>
      <c r="BL748" s="13" t="s">
        <v>313</v>
      </c>
      <c r="BM748" s="207" t="s">
        <v>1121</v>
      </c>
    </row>
    <row r="749" spans="1:65" s="36" customFormat="1" ht="16.5" customHeight="1">
      <c r="A749" s="30"/>
      <c r="B749" s="31"/>
      <c r="C749" s="197" t="s">
        <v>1122</v>
      </c>
      <c r="D749" s="197" t="s">
        <v>201</v>
      </c>
      <c r="E749" s="198" t="s">
        <v>1123</v>
      </c>
      <c r="F749" s="199" t="s">
        <v>1124</v>
      </c>
      <c r="G749" s="200" t="s">
        <v>204</v>
      </c>
      <c r="H749" s="201">
        <v>2.4</v>
      </c>
      <c r="I749" s="2"/>
      <c r="J749" s="202">
        <f>ROUND(I749*H749,2)</f>
        <v>0</v>
      </c>
      <c r="K749" s="199" t="s">
        <v>1</v>
      </c>
      <c r="L749" s="31"/>
      <c r="M749" s="203" t="s">
        <v>1</v>
      </c>
      <c r="N749" s="204" t="s">
        <v>41</v>
      </c>
      <c r="O749" s="78"/>
      <c r="P749" s="205">
        <f>O749*H749</f>
        <v>0</v>
      </c>
      <c r="Q749" s="205">
        <v>0</v>
      </c>
      <c r="R749" s="205">
        <f>Q749*H749</f>
        <v>0</v>
      </c>
      <c r="S749" s="205">
        <v>0.137</v>
      </c>
      <c r="T749" s="206">
        <f>S749*H749</f>
        <v>0.32880000000000004</v>
      </c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R749" s="207" t="s">
        <v>313</v>
      </c>
      <c r="AT749" s="207" t="s">
        <v>201</v>
      </c>
      <c r="AU749" s="207" t="s">
        <v>86</v>
      </c>
      <c r="AY749" s="13" t="s">
        <v>199</v>
      </c>
      <c r="BE749" s="208">
        <f>IF(N749="základní",J749,0)</f>
        <v>0</v>
      </c>
      <c r="BF749" s="208">
        <f>IF(N749="snížená",J749,0)</f>
        <v>0</v>
      </c>
      <c r="BG749" s="208">
        <f>IF(N749="zákl. přenesená",J749,0)</f>
        <v>0</v>
      </c>
      <c r="BH749" s="208">
        <f>IF(N749="sníž. přenesená",J749,0)</f>
        <v>0</v>
      </c>
      <c r="BI749" s="208">
        <f>IF(N749="nulová",J749,0)</f>
        <v>0</v>
      </c>
      <c r="BJ749" s="13" t="s">
        <v>84</v>
      </c>
      <c r="BK749" s="208">
        <f>ROUND(I749*H749,2)</f>
        <v>0</v>
      </c>
      <c r="BL749" s="13" t="s">
        <v>313</v>
      </c>
      <c r="BM749" s="207" t="s">
        <v>1125</v>
      </c>
    </row>
    <row r="750" spans="2:51" s="226" customFormat="1" ht="12">
      <c r="B750" s="227"/>
      <c r="D750" s="211" t="s">
        <v>208</v>
      </c>
      <c r="E750" s="228" t="s">
        <v>1</v>
      </c>
      <c r="F750" s="229" t="s">
        <v>1126</v>
      </c>
      <c r="H750" s="228" t="s">
        <v>1</v>
      </c>
      <c r="L750" s="227"/>
      <c r="M750" s="230"/>
      <c r="N750" s="231"/>
      <c r="O750" s="231"/>
      <c r="P750" s="231"/>
      <c r="Q750" s="231"/>
      <c r="R750" s="231"/>
      <c r="S750" s="231"/>
      <c r="T750" s="232"/>
      <c r="AT750" s="228" t="s">
        <v>208</v>
      </c>
      <c r="AU750" s="228" t="s">
        <v>86</v>
      </c>
      <c r="AV750" s="226" t="s">
        <v>84</v>
      </c>
      <c r="AW750" s="226" t="s">
        <v>32</v>
      </c>
      <c r="AX750" s="226" t="s">
        <v>76</v>
      </c>
      <c r="AY750" s="228" t="s">
        <v>199</v>
      </c>
    </row>
    <row r="751" spans="2:51" s="209" customFormat="1" ht="12">
      <c r="B751" s="210"/>
      <c r="D751" s="211" t="s">
        <v>208</v>
      </c>
      <c r="E751" s="212" t="s">
        <v>1</v>
      </c>
      <c r="F751" s="213" t="s">
        <v>831</v>
      </c>
      <c r="H751" s="214">
        <v>2.4</v>
      </c>
      <c r="L751" s="210"/>
      <c r="M751" s="215"/>
      <c r="N751" s="216"/>
      <c r="O751" s="216"/>
      <c r="P751" s="216"/>
      <c r="Q751" s="216"/>
      <c r="R751" s="216"/>
      <c r="S751" s="216"/>
      <c r="T751" s="217"/>
      <c r="AT751" s="212" t="s">
        <v>208</v>
      </c>
      <c r="AU751" s="212" t="s">
        <v>86</v>
      </c>
      <c r="AV751" s="209" t="s">
        <v>86</v>
      </c>
      <c r="AW751" s="209" t="s">
        <v>32</v>
      </c>
      <c r="AX751" s="209" t="s">
        <v>84</v>
      </c>
      <c r="AY751" s="212" t="s">
        <v>199</v>
      </c>
    </row>
    <row r="752" spans="1:65" s="36" customFormat="1" ht="21.75" customHeight="1">
      <c r="A752" s="30"/>
      <c r="B752" s="31"/>
      <c r="C752" s="197" t="s">
        <v>1127</v>
      </c>
      <c r="D752" s="197" t="s">
        <v>201</v>
      </c>
      <c r="E752" s="198" t="s">
        <v>1128</v>
      </c>
      <c r="F752" s="199" t="s">
        <v>1129</v>
      </c>
      <c r="G752" s="200" t="s">
        <v>743</v>
      </c>
      <c r="H752" s="201">
        <v>48.4</v>
      </c>
      <c r="I752" s="2"/>
      <c r="J752" s="202">
        <f>ROUND(I752*H752,2)</f>
        <v>0</v>
      </c>
      <c r="K752" s="199" t="s">
        <v>205</v>
      </c>
      <c r="L752" s="31"/>
      <c r="M752" s="203" t="s">
        <v>1</v>
      </c>
      <c r="N752" s="204" t="s">
        <v>41</v>
      </c>
      <c r="O752" s="78"/>
      <c r="P752" s="205">
        <f>O752*H752</f>
        <v>0</v>
      </c>
      <c r="Q752" s="205">
        <v>7E-05</v>
      </c>
      <c r="R752" s="205">
        <f>Q752*H752</f>
        <v>0.0033879999999999995</v>
      </c>
      <c r="S752" s="205">
        <v>0</v>
      </c>
      <c r="T752" s="206">
        <f>S752*H752</f>
        <v>0</v>
      </c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R752" s="207" t="s">
        <v>313</v>
      </c>
      <c r="AT752" s="207" t="s">
        <v>201</v>
      </c>
      <c r="AU752" s="207" t="s">
        <v>86</v>
      </c>
      <c r="AY752" s="13" t="s">
        <v>199</v>
      </c>
      <c r="BE752" s="208">
        <f>IF(N752="základní",J752,0)</f>
        <v>0</v>
      </c>
      <c r="BF752" s="208">
        <f>IF(N752="snížená",J752,0)</f>
        <v>0</v>
      </c>
      <c r="BG752" s="208">
        <f>IF(N752="zákl. přenesená",J752,0)</f>
        <v>0</v>
      </c>
      <c r="BH752" s="208">
        <f>IF(N752="sníž. přenesená",J752,0)</f>
        <v>0</v>
      </c>
      <c r="BI752" s="208">
        <f>IF(N752="nulová",J752,0)</f>
        <v>0</v>
      </c>
      <c r="BJ752" s="13" t="s">
        <v>84</v>
      </c>
      <c r="BK752" s="208">
        <f>ROUND(I752*H752,2)</f>
        <v>0</v>
      </c>
      <c r="BL752" s="13" t="s">
        <v>313</v>
      </c>
      <c r="BM752" s="207" t="s">
        <v>1130</v>
      </c>
    </row>
    <row r="753" spans="2:51" s="226" customFormat="1" ht="12">
      <c r="B753" s="227"/>
      <c r="D753" s="211" t="s">
        <v>208</v>
      </c>
      <c r="E753" s="228" t="s">
        <v>1</v>
      </c>
      <c r="F753" s="229" t="s">
        <v>294</v>
      </c>
      <c r="H753" s="228" t="s">
        <v>1</v>
      </c>
      <c r="L753" s="227"/>
      <c r="M753" s="230"/>
      <c r="N753" s="231"/>
      <c r="O753" s="231"/>
      <c r="P753" s="231"/>
      <c r="Q753" s="231"/>
      <c r="R753" s="231"/>
      <c r="S753" s="231"/>
      <c r="T753" s="232"/>
      <c r="AT753" s="228" t="s">
        <v>208</v>
      </c>
      <c r="AU753" s="228" t="s">
        <v>86</v>
      </c>
      <c r="AV753" s="226" t="s">
        <v>84</v>
      </c>
      <c r="AW753" s="226" t="s">
        <v>32</v>
      </c>
      <c r="AX753" s="226" t="s">
        <v>76</v>
      </c>
      <c r="AY753" s="228" t="s">
        <v>199</v>
      </c>
    </row>
    <row r="754" spans="2:51" s="226" customFormat="1" ht="12">
      <c r="B754" s="227"/>
      <c r="D754" s="211" t="s">
        <v>208</v>
      </c>
      <c r="E754" s="228" t="s">
        <v>1</v>
      </c>
      <c r="F754" s="229" t="s">
        <v>1131</v>
      </c>
      <c r="H754" s="228" t="s">
        <v>1</v>
      </c>
      <c r="L754" s="227"/>
      <c r="M754" s="230"/>
      <c r="N754" s="231"/>
      <c r="O754" s="231"/>
      <c r="P754" s="231"/>
      <c r="Q754" s="231"/>
      <c r="R754" s="231"/>
      <c r="S754" s="231"/>
      <c r="T754" s="232"/>
      <c r="AT754" s="228" t="s">
        <v>208</v>
      </c>
      <c r="AU754" s="228" t="s">
        <v>86</v>
      </c>
      <c r="AV754" s="226" t="s">
        <v>84</v>
      </c>
      <c r="AW754" s="226" t="s">
        <v>32</v>
      </c>
      <c r="AX754" s="226" t="s">
        <v>76</v>
      </c>
      <c r="AY754" s="228" t="s">
        <v>199</v>
      </c>
    </row>
    <row r="755" spans="2:51" s="209" customFormat="1" ht="12">
      <c r="B755" s="210"/>
      <c r="D755" s="211" t="s">
        <v>208</v>
      </c>
      <c r="E755" s="212" t="s">
        <v>1</v>
      </c>
      <c r="F755" s="213" t="s">
        <v>1132</v>
      </c>
      <c r="H755" s="214">
        <v>48.4</v>
      </c>
      <c r="L755" s="210"/>
      <c r="M755" s="215"/>
      <c r="N755" s="216"/>
      <c r="O755" s="216"/>
      <c r="P755" s="216"/>
      <c r="Q755" s="216"/>
      <c r="R755" s="216"/>
      <c r="S755" s="216"/>
      <c r="T755" s="217"/>
      <c r="AT755" s="212" t="s">
        <v>208</v>
      </c>
      <c r="AU755" s="212" t="s">
        <v>86</v>
      </c>
      <c r="AV755" s="209" t="s">
        <v>86</v>
      </c>
      <c r="AW755" s="209" t="s">
        <v>32</v>
      </c>
      <c r="AX755" s="209" t="s">
        <v>84</v>
      </c>
      <c r="AY755" s="212" t="s">
        <v>199</v>
      </c>
    </row>
    <row r="756" spans="1:65" s="36" customFormat="1" ht="16.5" customHeight="1">
      <c r="A756" s="30"/>
      <c r="B756" s="31"/>
      <c r="C756" s="241" t="s">
        <v>1133</v>
      </c>
      <c r="D756" s="241" t="s">
        <v>297</v>
      </c>
      <c r="E756" s="242" t="s">
        <v>1134</v>
      </c>
      <c r="F756" s="243" t="s">
        <v>1135</v>
      </c>
      <c r="G756" s="244" t="s">
        <v>743</v>
      </c>
      <c r="H756" s="245">
        <v>48.4</v>
      </c>
      <c r="I756" s="3"/>
      <c r="J756" s="246">
        <f>ROUND(I756*H756,2)</f>
        <v>0</v>
      </c>
      <c r="K756" s="243" t="s">
        <v>1</v>
      </c>
      <c r="L756" s="247"/>
      <c r="M756" s="248" t="s">
        <v>1</v>
      </c>
      <c r="N756" s="249" t="s">
        <v>41</v>
      </c>
      <c r="O756" s="78"/>
      <c r="P756" s="205">
        <f>O756*H756</f>
        <v>0</v>
      </c>
      <c r="Q756" s="205">
        <v>0</v>
      </c>
      <c r="R756" s="205">
        <f>Q756*H756</f>
        <v>0</v>
      </c>
      <c r="S756" s="205">
        <v>0</v>
      </c>
      <c r="T756" s="206">
        <f>S756*H756</f>
        <v>0</v>
      </c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R756" s="207" t="s">
        <v>456</v>
      </c>
      <c r="AT756" s="207" t="s">
        <v>297</v>
      </c>
      <c r="AU756" s="207" t="s">
        <v>86</v>
      </c>
      <c r="AY756" s="13" t="s">
        <v>199</v>
      </c>
      <c r="BE756" s="208">
        <f>IF(N756="základní",J756,0)</f>
        <v>0</v>
      </c>
      <c r="BF756" s="208">
        <f>IF(N756="snížená",J756,0)</f>
        <v>0</v>
      </c>
      <c r="BG756" s="208">
        <f>IF(N756="zákl. přenesená",J756,0)</f>
        <v>0</v>
      </c>
      <c r="BH756" s="208">
        <f>IF(N756="sníž. přenesená",J756,0)</f>
        <v>0</v>
      </c>
      <c r="BI756" s="208">
        <f>IF(N756="nulová",J756,0)</f>
        <v>0</v>
      </c>
      <c r="BJ756" s="13" t="s">
        <v>84</v>
      </c>
      <c r="BK756" s="208">
        <f>ROUND(I756*H756,2)</f>
        <v>0</v>
      </c>
      <c r="BL756" s="13" t="s">
        <v>313</v>
      </c>
      <c r="BM756" s="207" t="s">
        <v>1136</v>
      </c>
    </row>
    <row r="757" spans="1:65" s="36" customFormat="1" ht="24.2" customHeight="1">
      <c r="A757" s="30"/>
      <c r="B757" s="31"/>
      <c r="C757" s="197" t="s">
        <v>1137</v>
      </c>
      <c r="D757" s="197" t="s">
        <v>201</v>
      </c>
      <c r="E757" s="198" t="s">
        <v>1138</v>
      </c>
      <c r="F757" s="199" t="s">
        <v>1139</v>
      </c>
      <c r="G757" s="200" t="s">
        <v>743</v>
      </c>
      <c r="H757" s="201">
        <v>37</v>
      </c>
      <c r="I757" s="2"/>
      <c r="J757" s="202">
        <f>ROUND(I757*H757,2)</f>
        <v>0</v>
      </c>
      <c r="K757" s="199" t="s">
        <v>205</v>
      </c>
      <c r="L757" s="31"/>
      <c r="M757" s="203" t="s">
        <v>1</v>
      </c>
      <c r="N757" s="204" t="s">
        <v>41</v>
      </c>
      <c r="O757" s="78"/>
      <c r="P757" s="205">
        <f>O757*H757</f>
        <v>0</v>
      </c>
      <c r="Q757" s="205">
        <v>5E-05</v>
      </c>
      <c r="R757" s="205">
        <f>Q757*H757</f>
        <v>0.00185</v>
      </c>
      <c r="S757" s="205">
        <v>0</v>
      </c>
      <c r="T757" s="206">
        <f>S757*H757</f>
        <v>0</v>
      </c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R757" s="207" t="s">
        <v>313</v>
      </c>
      <c r="AT757" s="207" t="s">
        <v>201</v>
      </c>
      <c r="AU757" s="207" t="s">
        <v>86</v>
      </c>
      <c r="AY757" s="13" t="s">
        <v>199</v>
      </c>
      <c r="BE757" s="208">
        <f>IF(N757="základní",J757,0)</f>
        <v>0</v>
      </c>
      <c r="BF757" s="208">
        <f>IF(N757="snížená",J757,0)</f>
        <v>0</v>
      </c>
      <c r="BG757" s="208">
        <f>IF(N757="zákl. přenesená",J757,0)</f>
        <v>0</v>
      </c>
      <c r="BH757" s="208">
        <f>IF(N757="sníž. přenesená",J757,0)</f>
        <v>0</v>
      </c>
      <c r="BI757" s="208">
        <f>IF(N757="nulová",J757,0)</f>
        <v>0</v>
      </c>
      <c r="BJ757" s="13" t="s">
        <v>84</v>
      </c>
      <c r="BK757" s="208">
        <f>ROUND(I757*H757,2)</f>
        <v>0</v>
      </c>
      <c r="BL757" s="13" t="s">
        <v>313</v>
      </c>
      <c r="BM757" s="207" t="s">
        <v>1140</v>
      </c>
    </row>
    <row r="758" spans="2:51" s="226" customFormat="1" ht="12">
      <c r="B758" s="227"/>
      <c r="D758" s="211" t="s">
        <v>208</v>
      </c>
      <c r="E758" s="228" t="s">
        <v>1</v>
      </c>
      <c r="F758" s="229" t="s">
        <v>444</v>
      </c>
      <c r="H758" s="228" t="s">
        <v>1</v>
      </c>
      <c r="L758" s="227"/>
      <c r="M758" s="230"/>
      <c r="N758" s="231"/>
      <c r="O758" s="231"/>
      <c r="P758" s="231"/>
      <c r="Q758" s="231"/>
      <c r="R758" s="231"/>
      <c r="S758" s="231"/>
      <c r="T758" s="232"/>
      <c r="AT758" s="228" t="s">
        <v>208</v>
      </c>
      <c r="AU758" s="228" t="s">
        <v>86</v>
      </c>
      <c r="AV758" s="226" t="s">
        <v>84</v>
      </c>
      <c r="AW758" s="226" t="s">
        <v>32</v>
      </c>
      <c r="AX758" s="226" t="s">
        <v>76</v>
      </c>
      <c r="AY758" s="228" t="s">
        <v>199</v>
      </c>
    </row>
    <row r="759" spans="2:51" s="209" customFormat="1" ht="12">
      <c r="B759" s="210"/>
      <c r="D759" s="211" t="s">
        <v>208</v>
      </c>
      <c r="E759" s="212" t="s">
        <v>1</v>
      </c>
      <c r="F759" s="213" t="s">
        <v>1141</v>
      </c>
      <c r="H759" s="214">
        <v>37</v>
      </c>
      <c r="L759" s="210"/>
      <c r="M759" s="215"/>
      <c r="N759" s="216"/>
      <c r="O759" s="216"/>
      <c r="P759" s="216"/>
      <c r="Q759" s="216"/>
      <c r="R759" s="216"/>
      <c r="S759" s="216"/>
      <c r="T759" s="217"/>
      <c r="AT759" s="212" t="s">
        <v>208</v>
      </c>
      <c r="AU759" s="212" t="s">
        <v>86</v>
      </c>
      <c r="AV759" s="209" t="s">
        <v>86</v>
      </c>
      <c r="AW759" s="209" t="s">
        <v>32</v>
      </c>
      <c r="AX759" s="209" t="s">
        <v>84</v>
      </c>
      <c r="AY759" s="212" t="s">
        <v>199</v>
      </c>
    </row>
    <row r="760" spans="1:65" s="36" customFormat="1" ht="16.5" customHeight="1">
      <c r="A760" s="30"/>
      <c r="B760" s="31"/>
      <c r="C760" s="241" t="s">
        <v>1142</v>
      </c>
      <c r="D760" s="241" t="s">
        <v>297</v>
      </c>
      <c r="E760" s="242" t="s">
        <v>1143</v>
      </c>
      <c r="F760" s="243" t="s">
        <v>1135</v>
      </c>
      <c r="G760" s="244" t="s">
        <v>743</v>
      </c>
      <c r="H760" s="245">
        <v>37</v>
      </c>
      <c r="I760" s="3"/>
      <c r="J760" s="246">
        <f>ROUND(I760*H760,2)</f>
        <v>0</v>
      </c>
      <c r="K760" s="243" t="s">
        <v>1</v>
      </c>
      <c r="L760" s="247"/>
      <c r="M760" s="248" t="s">
        <v>1</v>
      </c>
      <c r="N760" s="249" t="s">
        <v>41</v>
      </c>
      <c r="O760" s="78"/>
      <c r="P760" s="205">
        <f>O760*H760</f>
        <v>0</v>
      </c>
      <c r="Q760" s="205">
        <v>0</v>
      </c>
      <c r="R760" s="205">
        <f>Q760*H760</f>
        <v>0</v>
      </c>
      <c r="S760" s="205">
        <v>0</v>
      </c>
      <c r="T760" s="206">
        <f>S760*H760</f>
        <v>0</v>
      </c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R760" s="207" t="s">
        <v>456</v>
      </c>
      <c r="AT760" s="207" t="s">
        <v>297</v>
      </c>
      <c r="AU760" s="207" t="s">
        <v>86</v>
      </c>
      <c r="AY760" s="13" t="s">
        <v>199</v>
      </c>
      <c r="BE760" s="208">
        <f>IF(N760="základní",J760,0)</f>
        <v>0</v>
      </c>
      <c r="BF760" s="208">
        <f>IF(N760="snížená",J760,0)</f>
        <v>0</v>
      </c>
      <c r="BG760" s="208">
        <f>IF(N760="zákl. přenesená",J760,0)</f>
        <v>0</v>
      </c>
      <c r="BH760" s="208">
        <f>IF(N760="sníž. přenesená",J760,0)</f>
        <v>0</v>
      </c>
      <c r="BI760" s="208">
        <f>IF(N760="nulová",J760,0)</f>
        <v>0</v>
      </c>
      <c r="BJ760" s="13" t="s">
        <v>84</v>
      </c>
      <c r="BK760" s="208">
        <f>ROUND(I760*H760,2)</f>
        <v>0</v>
      </c>
      <c r="BL760" s="13" t="s">
        <v>313</v>
      </c>
      <c r="BM760" s="207" t="s">
        <v>1144</v>
      </c>
    </row>
    <row r="761" spans="1:65" s="36" customFormat="1" ht="24.2" customHeight="1">
      <c r="A761" s="30"/>
      <c r="B761" s="31"/>
      <c r="C761" s="197" t="s">
        <v>1145</v>
      </c>
      <c r="D761" s="197" t="s">
        <v>201</v>
      </c>
      <c r="E761" s="198" t="s">
        <v>1146</v>
      </c>
      <c r="F761" s="199" t="s">
        <v>1147</v>
      </c>
      <c r="G761" s="200" t="s">
        <v>743</v>
      </c>
      <c r="H761" s="201">
        <v>612.6</v>
      </c>
      <c r="I761" s="2"/>
      <c r="J761" s="202">
        <f>ROUND(I761*H761,2)</f>
        <v>0</v>
      </c>
      <c r="K761" s="199" t="s">
        <v>205</v>
      </c>
      <c r="L761" s="31"/>
      <c r="M761" s="203" t="s">
        <v>1</v>
      </c>
      <c r="N761" s="204" t="s">
        <v>41</v>
      </c>
      <c r="O761" s="78"/>
      <c r="P761" s="205">
        <f>O761*H761</f>
        <v>0</v>
      </c>
      <c r="Q761" s="205">
        <v>5E-05</v>
      </c>
      <c r="R761" s="205">
        <f>Q761*H761</f>
        <v>0.03063</v>
      </c>
      <c r="S761" s="205">
        <v>0</v>
      </c>
      <c r="T761" s="206">
        <f>S761*H761</f>
        <v>0</v>
      </c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R761" s="207" t="s">
        <v>313</v>
      </c>
      <c r="AT761" s="207" t="s">
        <v>201</v>
      </c>
      <c r="AU761" s="207" t="s">
        <v>86</v>
      </c>
      <c r="AY761" s="13" t="s">
        <v>199</v>
      </c>
      <c r="BE761" s="208">
        <f>IF(N761="základní",J761,0)</f>
        <v>0</v>
      </c>
      <c r="BF761" s="208">
        <f>IF(N761="snížená",J761,0)</f>
        <v>0</v>
      </c>
      <c r="BG761" s="208">
        <f>IF(N761="zákl. přenesená",J761,0)</f>
        <v>0</v>
      </c>
      <c r="BH761" s="208">
        <f>IF(N761="sníž. přenesená",J761,0)</f>
        <v>0</v>
      </c>
      <c r="BI761" s="208">
        <f>IF(N761="nulová",J761,0)</f>
        <v>0</v>
      </c>
      <c r="BJ761" s="13" t="s">
        <v>84</v>
      </c>
      <c r="BK761" s="208">
        <f>ROUND(I761*H761,2)</f>
        <v>0</v>
      </c>
      <c r="BL761" s="13" t="s">
        <v>313</v>
      </c>
      <c r="BM761" s="207" t="s">
        <v>1148</v>
      </c>
    </row>
    <row r="762" spans="2:51" s="226" customFormat="1" ht="12">
      <c r="B762" s="227"/>
      <c r="D762" s="211" t="s">
        <v>208</v>
      </c>
      <c r="E762" s="228" t="s">
        <v>1</v>
      </c>
      <c r="F762" s="229" t="s">
        <v>294</v>
      </c>
      <c r="H762" s="228" t="s">
        <v>1</v>
      </c>
      <c r="L762" s="227"/>
      <c r="M762" s="230"/>
      <c r="N762" s="231"/>
      <c r="O762" s="231"/>
      <c r="P762" s="231"/>
      <c r="Q762" s="231"/>
      <c r="R762" s="231"/>
      <c r="S762" s="231"/>
      <c r="T762" s="232"/>
      <c r="AT762" s="228" t="s">
        <v>208</v>
      </c>
      <c r="AU762" s="228" t="s">
        <v>86</v>
      </c>
      <c r="AV762" s="226" t="s">
        <v>84</v>
      </c>
      <c r="AW762" s="226" t="s">
        <v>32</v>
      </c>
      <c r="AX762" s="226" t="s">
        <v>76</v>
      </c>
      <c r="AY762" s="228" t="s">
        <v>199</v>
      </c>
    </row>
    <row r="763" spans="2:51" s="226" customFormat="1" ht="12">
      <c r="B763" s="227"/>
      <c r="D763" s="211" t="s">
        <v>208</v>
      </c>
      <c r="E763" s="228" t="s">
        <v>1</v>
      </c>
      <c r="F763" s="229" t="s">
        <v>1149</v>
      </c>
      <c r="H763" s="228" t="s">
        <v>1</v>
      </c>
      <c r="L763" s="227"/>
      <c r="M763" s="230"/>
      <c r="N763" s="231"/>
      <c r="O763" s="231"/>
      <c r="P763" s="231"/>
      <c r="Q763" s="231"/>
      <c r="R763" s="231"/>
      <c r="S763" s="231"/>
      <c r="T763" s="232"/>
      <c r="AT763" s="228" t="s">
        <v>208</v>
      </c>
      <c r="AU763" s="228" t="s">
        <v>86</v>
      </c>
      <c r="AV763" s="226" t="s">
        <v>84</v>
      </c>
      <c r="AW763" s="226" t="s">
        <v>32</v>
      </c>
      <c r="AX763" s="226" t="s">
        <v>76</v>
      </c>
      <c r="AY763" s="228" t="s">
        <v>199</v>
      </c>
    </row>
    <row r="764" spans="2:51" s="209" customFormat="1" ht="12">
      <c r="B764" s="210"/>
      <c r="D764" s="211" t="s">
        <v>208</v>
      </c>
      <c r="E764" s="212" t="s">
        <v>1</v>
      </c>
      <c r="F764" s="213" t="s">
        <v>1150</v>
      </c>
      <c r="H764" s="214">
        <v>612.6</v>
      </c>
      <c r="L764" s="210"/>
      <c r="M764" s="215"/>
      <c r="N764" s="216"/>
      <c r="O764" s="216"/>
      <c r="P764" s="216"/>
      <c r="Q764" s="216"/>
      <c r="R764" s="216"/>
      <c r="S764" s="216"/>
      <c r="T764" s="217"/>
      <c r="AT764" s="212" t="s">
        <v>208</v>
      </c>
      <c r="AU764" s="212" t="s">
        <v>86</v>
      </c>
      <c r="AV764" s="209" t="s">
        <v>86</v>
      </c>
      <c r="AW764" s="209" t="s">
        <v>32</v>
      </c>
      <c r="AX764" s="209" t="s">
        <v>84</v>
      </c>
      <c r="AY764" s="212" t="s">
        <v>199</v>
      </c>
    </row>
    <row r="765" spans="1:65" s="36" customFormat="1" ht="16.5" customHeight="1">
      <c r="A765" s="30"/>
      <c r="B765" s="31"/>
      <c r="C765" s="197" t="s">
        <v>1151</v>
      </c>
      <c r="D765" s="197" t="s">
        <v>201</v>
      </c>
      <c r="E765" s="198" t="s">
        <v>1152</v>
      </c>
      <c r="F765" s="199" t="s">
        <v>1153</v>
      </c>
      <c r="G765" s="200" t="s">
        <v>1154</v>
      </c>
      <c r="H765" s="201">
        <v>1</v>
      </c>
      <c r="I765" s="2"/>
      <c r="J765" s="202">
        <f>ROUND(I765*H765,2)</f>
        <v>0</v>
      </c>
      <c r="K765" s="199" t="s">
        <v>1</v>
      </c>
      <c r="L765" s="31"/>
      <c r="M765" s="203" t="s">
        <v>1</v>
      </c>
      <c r="N765" s="204" t="s">
        <v>41</v>
      </c>
      <c r="O765" s="78"/>
      <c r="P765" s="205">
        <f>O765*H765</f>
        <v>0</v>
      </c>
      <c r="Q765" s="205">
        <v>5E-05</v>
      </c>
      <c r="R765" s="205">
        <f>Q765*H765</f>
        <v>5E-05</v>
      </c>
      <c r="S765" s="205">
        <v>0</v>
      </c>
      <c r="T765" s="206">
        <f>S765*H765</f>
        <v>0</v>
      </c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R765" s="207" t="s">
        <v>313</v>
      </c>
      <c r="AT765" s="207" t="s">
        <v>201</v>
      </c>
      <c r="AU765" s="207" t="s">
        <v>86</v>
      </c>
      <c r="AY765" s="13" t="s">
        <v>199</v>
      </c>
      <c r="BE765" s="208">
        <f>IF(N765="základní",J765,0)</f>
        <v>0</v>
      </c>
      <c r="BF765" s="208">
        <f>IF(N765="snížená",J765,0)</f>
        <v>0</v>
      </c>
      <c r="BG765" s="208">
        <f>IF(N765="zákl. přenesená",J765,0)</f>
        <v>0</v>
      </c>
      <c r="BH765" s="208">
        <f>IF(N765="sníž. přenesená",J765,0)</f>
        <v>0</v>
      </c>
      <c r="BI765" s="208">
        <f>IF(N765="nulová",J765,0)</f>
        <v>0</v>
      </c>
      <c r="BJ765" s="13" t="s">
        <v>84</v>
      </c>
      <c r="BK765" s="208">
        <f>ROUND(I765*H765,2)</f>
        <v>0</v>
      </c>
      <c r="BL765" s="13" t="s">
        <v>313</v>
      </c>
      <c r="BM765" s="207" t="s">
        <v>1155</v>
      </c>
    </row>
    <row r="766" spans="1:65" s="36" customFormat="1" ht="24.2" customHeight="1">
      <c r="A766" s="30"/>
      <c r="B766" s="31"/>
      <c r="C766" s="197" t="s">
        <v>112</v>
      </c>
      <c r="D766" s="197" t="s">
        <v>201</v>
      </c>
      <c r="E766" s="198" t="s">
        <v>1156</v>
      </c>
      <c r="F766" s="199" t="s">
        <v>1157</v>
      </c>
      <c r="G766" s="200" t="s">
        <v>749</v>
      </c>
      <c r="H766" s="4"/>
      <c r="I766" s="2"/>
      <c r="J766" s="202">
        <f>ROUND(I766*H766,2)</f>
        <v>0</v>
      </c>
      <c r="K766" s="199" t="s">
        <v>205</v>
      </c>
      <c r="L766" s="31"/>
      <c r="M766" s="203" t="s">
        <v>1</v>
      </c>
      <c r="N766" s="204" t="s">
        <v>41</v>
      </c>
      <c r="O766" s="78"/>
      <c r="P766" s="205">
        <f>O766*H766</f>
        <v>0</v>
      </c>
      <c r="Q766" s="205">
        <v>0</v>
      </c>
      <c r="R766" s="205">
        <f>Q766*H766</f>
        <v>0</v>
      </c>
      <c r="S766" s="205">
        <v>0</v>
      </c>
      <c r="T766" s="206">
        <f>S766*H766</f>
        <v>0</v>
      </c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R766" s="207" t="s">
        <v>313</v>
      </c>
      <c r="AT766" s="207" t="s">
        <v>201</v>
      </c>
      <c r="AU766" s="207" t="s">
        <v>86</v>
      </c>
      <c r="AY766" s="13" t="s">
        <v>199</v>
      </c>
      <c r="BE766" s="208">
        <f>IF(N766="základní",J766,0)</f>
        <v>0</v>
      </c>
      <c r="BF766" s="208">
        <f>IF(N766="snížená",J766,0)</f>
        <v>0</v>
      </c>
      <c r="BG766" s="208">
        <f>IF(N766="zákl. přenesená",J766,0)</f>
        <v>0</v>
      </c>
      <c r="BH766" s="208">
        <f>IF(N766="sníž. přenesená",J766,0)</f>
        <v>0</v>
      </c>
      <c r="BI766" s="208">
        <f>IF(N766="nulová",J766,0)</f>
        <v>0</v>
      </c>
      <c r="BJ766" s="13" t="s">
        <v>84</v>
      </c>
      <c r="BK766" s="208">
        <f>ROUND(I766*H766,2)</f>
        <v>0</v>
      </c>
      <c r="BL766" s="13" t="s">
        <v>313</v>
      </c>
      <c r="BM766" s="207" t="s">
        <v>1158</v>
      </c>
    </row>
    <row r="767" spans="2:63" s="184" customFormat="1" ht="22.9" customHeight="1">
      <c r="B767" s="185"/>
      <c r="D767" s="186" t="s">
        <v>75</v>
      </c>
      <c r="E767" s="195" t="s">
        <v>1159</v>
      </c>
      <c r="F767" s="195" t="s">
        <v>1160</v>
      </c>
      <c r="J767" s="196">
        <f>BK767</f>
        <v>0</v>
      </c>
      <c r="L767" s="185"/>
      <c r="M767" s="189"/>
      <c r="N767" s="190"/>
      <c r="O767" s="190"/>
      <c r="P767" s="191">
        <f>SUM(P768:P814)</f>
        <v>0</v>
      </c>
      <c r="Q767" s="190"/>
      <c r="R767" s="191">
        <f>SUM(R768:R814)</f>
        <v>1.7546384</v>
      </c>
      <c r="S767" s="190"/>
      <c r="T767" s="192">
        <f>SUM(T768:T814)</f>
        <v>0.9696909999999999</v>
      </c>
      <c r="AR767" s="186" t="s">
        <v>86</v>
      </c>
      <c r="AT767" s="193" t="s">
        <v>75</v>
      </c>
      <c r="AU767" s="193" t="s">
        <v>84</v>
      </c>
      <c r="AY767" s="186" t="s">
        <v>199</v>
      </c>
      <c r="BK767" s="194">
        <f>SUM(BK768:BK814)</f>
        <v>0</v>
      </c>
    </row>
    <row r="768" spans="1:65" s="36" customFormat="1" ht="16.5" customHeight="1">
      <c r="A768" s="30"/>
      <c r="B768" s="31"/>
      <c r="C768" s="197" t="s">
        <v>116</v>
      </c>
      <c r="D768" s="197" t="s">
        <v>201</v>
      </c>
      <c r="E768" s="198" t="s">
        <v>1161</v>
      </c>
      <c r="F768" s="199" t="s">
        <v>1162</v>
      </c>
      <c r="G768" s="200" t="s">
        <v>245</v>
      </c>
      <c r="H768" s="201">
        <v>54.26</v>
      </c>
      <c r="I768" s="2"/>
      <c r="J768" s="202">
        <f>ROUND(I768*H768,2)</f>
        <v>0</v>
      </c>
      <c r="K768" s="199" t="s">
        <v>205</v>
      </c>
      <c r="L768" s="31"/>
      <c r="M768" s="203" t="s">
        <v>1</v>
      </c>
      <c r="N768" s="204" t="s">
        <v>41</v>
      </c>
      <c r="O768" s="78"/>
      <c r="P768" s="205">
        <f>O768*H768</f>
        <v>0</v>
      </c>
      <c r="Q768" s="205">
        <v>0.0003</v>
      </c>
      <c r="R768" s="205">
        <f>Q768*H768</f>
        <v>0.016277999999999997</v>
      </c>
      <c r="S768" s="205">
        <v>0</v>
      </c>
      <c r="T768" s="206">
        <f>S768*H768</f>
        <v>0</v>
      </c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R768" s="207" t="s">
        <v>313</v>
      </c>
      <c r="AT768" s="207" t="s">
        <v>201</v>
      </c>
      <c r="AU768" s="207" t="s">
        <v>86</v>
      </c>
      <c r="AY768" s="13" t="s">
        <v>199</v>
      </c>
      <c r="BE768" s="208">
        <f>IF(N768="základní",J768,0)</f>
        <v>0</v>
      </c>
      <c r="BF768" s="208">
        <f>IF(N768="snížená",J768,0)</f>
        <v>0</v>
      </c>
      <c r="BG768" s="208">
        <f>IF(N768="zákl. přenesená",J768,0)</f>
        <v>0</v>
      </c>
      <c r="BH768" s="208">
        <f>IF(N768="sníž. přenesená",J768,0)</f>
        <v>0</v>
      </c>
      <c r="BI768" s="208">
        <f>IF(N768="nulová",J768,0)</f>
        <v>0</v>
      </c>
      <c r="BJ768" s="13" t="s">
        <v>84</v>
      </c>
      <c r="BK768" s="208">
        <f>ROUND(I768*H768,2)</f>
        <v>0</v>
      </c>
      <c r="BL768" s="13" t="s">
        <v>313</v>
      </c>
      <c r="BM768" s="207" t="s">
        <v>1163</v>
      </c>
    </row>
    <row r="769" spans="2:51" s="209" customFormat="1" ht="12">
      <c r="B769" s="210"/>
      <c r="D769" s="211" t="s">
        <v>208</v>
      </c>
      <c r="E769" s="212" t="s">
        <v>1</v>
      </c>
      <c r="F769" s="213" t="s">
        <v>151</v>
      </c>
      <c r="H769" s="214">
        <v>54.26</v>
      </c>
      <c r="L769" s="210"/>
      <c r="M769" s="215"/>
      <c r="N769" s="216"/>
      <c r="O769" s="216"/>
      <c r="P769" s="216"/>
      <c r="Q769" s="216"/>
      <c r="R769" s="216"/>
      <c r="S769" s="216"/>
      <c r="T769" s="217"/>
      <c r="AT769" s="212" t="s">
        <v>208</v>
      </c>
      <c r="AU769" s="212" t="s">
        <v>86</v>
      </c>
      <c r="AV769" s="209" t="s">
        <v>86</v>
      </c>
      <c r="AW769" s="209" t="s">
        <v>32</v>
      </c>
      <c r="AX769" s="209" t="s">
        <v>84</v>
      </c>
      <c r="AY769" s="212" t="s">
        <v>199</v>
      </c>
    </row>
    <row r="770" spans="1:65" s="36" customFormat="1" ht="24.2" customHeight="1">
      <c r="A770" s="30"/>
      <c r="B770" s="31"/>
      <c r="C770" s="197" t="s">
        <v>119</v>
      </c>
      <c r="D770" s="197" t="s">
        <v>201</v>
      </c>
      <c r="E770" s="198" t="s">
        <v>1164</v>
      </c>
      <c r="F770" s="199" t="s">
        <v>1165</v>
      </c>
      <c r="G770" s="200" t="s">
        <v>252</v>
      </c>
      <c r="H770" s="201">
        <v>12</v>
      </c>
      <c r="I770" s="2"/>
      <c r="J770" s="202">
        <f>ROUND(I770*H770,2)</f>
        <v>0</v>
      </c>
      <c r="K770" s="199" t="s">
        <v>205</v>
      </c>
      <c r="L770" s="31"/>
      <c r="M770" s="203" t="s">
        <v>1</v>
      </c>
      <c r="N770" s="204" t="s">
        <v>41</v>
      </c>
      <c r="O770" s="78"/>
      <c r="P770" s="205">
        <f>O770*H770</f>
        <v>0</v>
      </c>
      <c r="Q770" s="205">
        <v>0.0002</v>
      </c>
      <c r="R770" s="205">
        <f>Q770*H770</f>
        <v>0.0024000000000000002</v>
      </c>
      <c r="S770" s="205">
        <v>0</v>
      </c>
      <c r="T770" s="206">
        <f>S770*H770</f>
        <v>0</v>
      </c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R770" s="207" t="s">
        <v>313</v>
      </c>
      <c r="AT770" s="207" t="s">
        <v>201</v>
      </c>
      <c r="AU770" s="207" t="s">
        <v>86</v>
      </c>
      <c r="AY770" s="13" t="s">
        <v>199</v>
      </c>
      <c r="BE770" s="208">
        <f>IF(N770="základní",J770,0)</f>
        <v>0</v>
      </c>
      <c r="BF770" s="208">
        <f>IF(N770="snížená",J770,0)</f>
        <v>0</v>
      </c>
      <c r="BG770" s="208">
        <f>IF(N770="zákl. přenesená",J770,0)</f>
        <v>0</v>
      </c>
      <c r="BH770" s="208">
        <f>IF(N770="sníž. přenesená",J770,0)</f>
        <v>0</v>
      </c>
      <c r="BI770" s="208">
        <f>IF(N770="nulová",J770,0)</f>
        <v>0</v>
      </c>
      <c r="BJ770" s="13" t="s">
        <v>84</v>
      </c>
      <c r="BK770" s="208">
        <f>ROUND(I770*H770,2)</f>
        <v>0</v>
      </c>
      <c r="BL770" s="13" t="s">
        <v>313</v>
      </c>
      <c r="BM770" s="207" t="s">
        <v>1166</v>
      </c>
    </row>
    <row r="771" spans="2:51" s="209" customFormat="1" ht="12">
      <c r="B771" s="210"/>
      <c r="D771" s="211" t="s">
        <v>208</v>
      </c>
      <c r="E771" s="212" t="s">
        <v>1</v>
      </c>
      <c r="F771" s="213" t="s">
        <v>1167</v>
      </c>
      <c r="H771" s="214">
        <v>12</v>
      </c>
      <c r="L771" s="210"/>
      <c r="M771" s="215"/>
      <c r="N771" s="216"/>
      <c r="O771" s="216"/>
      <c r="P771" s="216"/>
      <c r="Q771" s="216"/>
      <c r="R771" s="216"/>
      <c r="S771" s="216"/>
      <c r="T771" s="217"/>
      <c r="AT771" s="212" t="s">
        <v>208</v>
      </c>
      <c r="AU771" s="212" t="s">
        <v>86</v>
      </c>
      <c r="AV771" s="209" t="s">
        <v>86</v>
      </c>
      <c r="AW771" s="209" t="s">
        <v>32</v>
      </c>
      <c r="AX771" s="209" t="s">
        <v>84</v>
      </c>
      <c r="AY771" s="212" t="s">
        <v>199</v>
      </c>
    </row>
    <row r="772" spans="1:65" s="36" customFormat="1" ht="16.5" customHeight="1">
      <c r="A772" s="30"/>
      <c r="B772" s="31"/>
      <c r="C772" s="241" t="s">
        <v>122</v>
      </c>
      <c r="D772" s="241" t="s">
        <v>297</v>
      </c>
      <c r="E772" s="242" t="s">
        <v>1168</v>
      </c>
      <c r="F772" s="243" t="s">
        <v>1169</v>
      </c>
      <c r="G772" s="244" t="s">
        <v>252</v>
      </c>
      <c r="H772" s="245">
        <v>13.2</v>
      </c>
      <c r="I772" s="3"/>
      <c r="J772" s="246">
        <f>ROUND(I772*H772,2)</f>
        <v>0</v>
      </c>
      <c r="K772" s="243" t="s">
        <v>1</v>
      </c>
      <c r="L772" s="247"/>
      <c r="M772" s="248" t="s">
        <v>1</v>
      </c>
      <c r="N772" s="249" t="s">
        <v>41</v>
      </c>
      <c r="O772" s="78"/>
      <c r="P772" s="205">
        <f>O772*H772</f>
        <v>0</v>
      </c>
      <c r="Q772" s="205">
        <v>0.00026</v>
      </c>
      <c r="R772" s="205">
        <f>Q772*H772</f>
        <v>0.0034319999999999997</v>
      </c>
      <c r="S772" s="205">
        <v>0</v>
      </c>
      <c r="T772" s="206">
        <f>S772*H772</f>
        <v>0</v>
      </c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R772" s="207" t="s">
        <v>456</v>
      </c>
      <c r="AT772" s="207" t="s">
        <v>297</v>
      </c>
      <c r="AU772" s="207" t="s">
        <v>86</v>
      </c>
      <c r="AY772" s="13" t="s">
        <v>199</v>
      </c>
      <c r="BE772" s="208">
        <f>IF(N772="základní",J772,0)</f>
        <v>0</v>
      </c>
      <c r="BF772" s="208">
        <f>IF(N772="snížená",J772,0)</f>
        <v>0</v>
      </c>
      <c r="BG772" s="208">
        <f>IF(N772="zákl. přenesená",J772,0)</f>
        <v>0</v>
      </c>
      <c r="BH772" s="208">
        <f>IF(N772="sníž. přenesená",J772,0)</f>
        <v>0</v>
      </c>
      <c r="BI772" s="208">
        <f>IF(N772="nulová",J772,0)</f>
        <v>0</v>
      </c>
      <c r="BJ772" s="13" t="s">
        <v>84</v>
      </c>
      <c r="BK772" s="208">
        <f>ROUND(I772*H772,2)</f>
        <v>0</v>
      </c>
      <c r="BL772" s="13" t="s">
        <v>313</v>
      </c>
      <c r="BM772" s="207" t="s">
        <v>1170</v>
      </c>
    </row>
    <row r="773" spans="2:51" s="209" customFormat="1" ht="12">
      <c r="B773" s="210"/>
      <c r="D773" s="211" t="s">
        <v>208</v>
      </c>
      <c r="F773" s="213" t="s">
        <v>1171</v>
      </c>
      <c r="H773" s="214">
        <v>13.2</v>
      </c>
      <c r="L773" s="210"/>
      <c r="M773" s="215"/>
      <c r="N773" s="216"/>
      <c r="O773" s="216"/>
      <c r="P773" s="216"/>
      <c r="Q773" s="216"/>
      <c r="R773" s="216"/>
      <c r="S773" s="216"/>
      <c r="T773" s="217"/>
      <c r="AT773" s="212" t="s">
        <v>208</v>
      </c>
      <c r="AU773" s="212" t="s">
        <v>86</v>
      </c>
      <c r="AV773" s="209" t="s">
        <v>86</v>
      </c>
      <c r="AW773" s="209" t="s">
        <v>3</v>
      </c>
      <c r="AX773" s="209" t="s">
        <v>84</v>
      </c>
      <c r="AY773" s="212" t="s">
        <v>199</v>
      </c>
    </row>
    <row r="774" spans="1:65" s="36" customFormat="1" ht="16.5" customHeight="1">
      <c r="A774" s="30"/>
      <c r="B774" s="31"/>
      <c r="C774" s="197" t="s">
        <v>125</v>
      </c>
      <c r="D774" s="197" t="s">
        <v>201</v>
      </c>
      <c r="E774" s="198" t="s">
        <v>1172</v>
      </c>
      <c r="F774" s="199" t="s">
        <v>1173</v>
      </c>
      <c r="G774" s="200" t="s">
        <v>245</v>
      </c>
      <c r="H774" s="201">
        <v>27.47</v>
      </c>
      <c r="I774" s="2"/>
      <c r="J774" s="202">
        <f>ROUND(I774*H774,2)</f>
        <v>0</v>
      </c>
      <c r="K774" s="199" t="s">
        <v>205</v>
      </c>
      <c r="L774" s="31"/>
      <c r="M774" s="203" t="s">
        <v>1</v>
      </c>
      <c r="N774" s="204" t="s">
        <v>41</v>
      </c>
      <c r="O774" s="78"/>
      <c r="P774" s="205">
        <f>O774*H774</f>
        <v>0</v>
      </c>
      <c r="Q774" s="205">
        <v>0</v>
      </c>
      <c r="R774" s="205">
        <f>Q774*H774</f>
        <v>0</v>
      </c>
      <c r="S774" s="205">
        <v>0.0353</v>
      </c>
      <c r="T774" s="206">
        <f>S774*H774</f>
        <v>0.9696909999999999</v>
      </c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R774" s="207" t="s">
        <v>313</v>
      </c>
      <c r="AT774" s="207" t="s">
        <v>201</v>
      </c>
      <c r="AU774" s="207" t="s">
        <v>86</v>
      </c>
      <c r="AY774" s="13" t="s">
        <v>199</v>
      </c>
      <c r="BE774" s="208">
        <f>IF(N774="základní",J774,0)</f>
        <v>0</v>
      </c>
      <c r="BF774" s="208">
        <f>IF(N774="snížená",J774,0)</f>
        <v>0</v>
      </c>
      <c r="BG774" s="208">
        <f>IF(N774="zákl. přenesená",J774,0)</f>
        <v>0</v>
      </c>
      <c r="BH774" s="208">
        <f>IF(N774="sníž. přenesená",J774,0)</f>
        <v>0</v>
      </c>
      <c r="BI774" s="208">
        <f>IF(N774="nulová",J774,0)</f>
        <v>0</v>
      </c>
      <c r="BJ774" s="13" t="s">
        <v>84</v>
      </c>
      <c r="BK774" s="208">
        <f>ROUND(I774*H774,2)</f>
        <v>0</v>
      </c>
      <c r="BL774" s="13" t="s">
        <v>313</v>
      </c>
      <c r="BM774" s="207" t="s">
        <v>1174</v>
      </c>
    </row>
    <row r="775" spans="2:51" s="226" customFormat="1" ht="12">
      <c r="B775" s="227"/>
      <c r="D775" s="211" t="s">
        <v>208</v>
      </c>
      <c r="E775" s="228" t="s">
        <v>1</v>
      </c>
      <c r="F775" s="229" t="s">
        <v>1175</v>
      </c>
      <c r="H775" s="228" t="s">
        <v>1</v>
      </c>
      <c r="L775" s="227"/>
      <c r="M775" s="230"/>
      <c r="N775" s="231"/>
      <c r="O775" s="231"/>
      <c r="P775" s="231"/>
      <c r="Q775" s="231"/>
      <c r="R775" s="231"/>
      <c r="S775" s="231"/>
      <c r="T775" s="232"/>
      <c r="AT775" s="228" t="s">
        <v>208</v>
      </c>
      <c r="AU775" s="228" t="s">
        <v>86</v>
      </c>
      <c r="AV775" s="226" t="s">
        <v>84</v>
      </c>
      <c r="AW775" s="226" t="s">
        <v>32</v>
      </c>
      <c r="AX775" s="226" t="s">
        <v>76</v>
      </c>
      <c r="AY775" s="228" t="s">
        <v>199</v>
      </c>
    </row>
    <row r="776" spans="2:51" s="209" customFormat="1" ht="12">
      <c r="B776" s="210"/>
      <c r="D776" s="211" t="s">
        <v>208</v>
      </c>
      <c r="E776" s="212" t="s">
        <v>1</v>
      </c>
      <c r="F776" s="213" t="s">
        <v>1176</v>
      </c>
      <c r="H776" s="214">
        <v>27.47</v>
      </c>
      <c r="L776" s="210"/>
      <c r="M776" s="215"/>
      <c r="N776" s="216"/>
      <c r="O776" s="216"/>
      <c r="P776" s="216"/>
      <c r="Q776" s="216"/>
      <c r="R776" s="216"/>
      <c r="S776" s="216"/>
      <c r="T776" s="217"/>
      <c r="AT776" s="212" t="s">
        <v>208</v>
      </c>
      <c r="AU776" s="212" t="s">
        <v>86</v>
      </c>
      <c r="AV776" s="209" t="s">
        <v>86</v>
      </c>
      <c r="AW776" s="209" t="s">
        <v>32</v>
      </c>
      <c r="AX776" s="209" t="s">
        <v>84</v>
      </c>
      <c r="AY776" s="212" t="s">
        <v>199</v>
      </c>
    </row>
    <row r="777" spans="1:65" s="36" customFormat="1" ht="33" customHeight="1">
      <c r="A777" s="30"/>
      <c r="B777" s="31"/>
      <c r="C777" s="197" t="s">
        <v>1177</v>
      </c>
      <c r="D777" s="197" t="s">
        <v>201</v>
      </c>
      <c r="E777" s="198" t="s">
        <v>1178</v>
      </c>
      <c r="F777" s="199" t="s">
        <v>1179</v>
      </c>
      <c r="G777" s="200" t="s">
        <v>245</v>
      </c>
      <c r="H777" s="201">
        <v>54.26</v>
      </c>
      <c r="I777" s="2"/>
      <c r="J777" s="202">
        <f>ROUND(I777*H777,2)</f>
        <v>0</v>
      </c>
      <c r="K777" s="199" t="s">
        <v>205</v>
      </c>
      <c r="L777" s="31"/>
      <c r="M777" s="203" t="s">
        <v>1</v>
      </c>
      <c r="N777" s="204" t="s">
        <v>41</v>
      </c>
      <c r="O777" s="78"/>
      <c r="P777" s="205">
        <f>O777*H777</f>
        <v>0</v>
      </c>
      <c r="Q777" s="205">
        <v>0.0052</v>
      </c>
      <c r="R777" s="205">
        <f>Q777*H777</f>
        <v>0.28215199999999996</v>
      </c>
      <c r="S777" s="205">
        <v>0</v>
      </c>
      <c r="T777" s="206">
        <f>S777*H777</f>
        <v>0</v>
      </c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R777" s="207" t="s">
        <v>313</v>
      </c>
      <c r="AT777" s="207" t="s">
        <v>201</v>
      </c>
      <c r="AU777" s="207" t="s">
        <v>86</v>
      </c>
      <c r="AY777" s="13" t="s">
        <v>199</v>
      </c>
      <c r="BE777" s="208">
        <f>IF(N777="základní",J777,0)</f>
        <v>0</v>
      </c>
      <c r="BF777" s="208">
        <f>IF(N777="snížená",J777,0)</f>
        <v>0</v>
      </c>
      <c r="BG777" s="208">
        <f>IF(N777="zákl. přenesená",J777,0)</f>
        <v>0</v>
      </c>
      <c r="BH777" s="208">
        <f>IF(N777="sníž. přenesená",J777,0)</f>
        <v>0</v>
      </c>
      <c r="BI777" s="208">
        <f>IF(N777="nulová",J777,0)</f>
        <v>0</v>
      </c>
      <c r="BJ777" s="13" t="s">
        <v>84</v>
      </c>
      <c r="BK777" s="208">
        <f>ROUND(I777*H777,2)</f>
        <v>0</v>
      </c>
      <c r="BL777" s="13" t="s">
        <v>313</v>
      </c>
      <c r="BM777" s="207" t="s">
        <v>1180</v>
      </c>
    </row>
    <row r="778" spans="2:51" s="226" customFormat="1" ht="12">
      <c r="B778" s="227"/>
      <c r="D778" s="211" t="s">
        <v>208</v>
      </c>
      <c r="E778" s="228" t="s">
        <v>1</v>
      </c>
      <c r="F778" s="229" t="s">
        <v>1181</v>
      </c>
      <c r="H778" s="228" t="s">
        <v>1</v>
      </c>
      <c r="L778" s="227"/>
      <c r="M778" s="230"/>
      <c r="N778" s="231"/>
      <c r="O778" s="231"/>
      <c r="P778" s="231"/>
      <c r="Q778" s="231"/>
      <c r="R778" s="231"/>
      <c r="S778" s="231"/>
      <c r="T778" s="232"/>
      <c r="AT778" s="228" t="s">
        <v>208</v>
      </c>
      <c r="AU778" s="228" t="s">
        <v>86</v>
      </c>
      <c r="AV778" s="226" t="s">
        <v>84</v>
      </c>
      <c r="AW778" s="226" t="s">
        <v>32</v>
      </c>
      <c r="AX778" s="226" t="s">
        <v>76</v>
      </c>
      <c r="AY778" s="228" t="s">
        <v>199</v>
      </c>
    </row>
    <row r="779" spans="2:51" s="209" customFormat="1" ht="12">
      <c r="B779" s="210"/>
      <c r="D779" s="211" t="s">
        <v>208</v>
      </c>
      <c r="E779" s="212" t="s">
        <v>1</v>
      </c>
      <c r="F779" s="213" t="s">
        <v>944</v>
      </c>
      <c r="H779" s="214">
        <v>36.22</v>
      </c>
      <c r="L779" s="210"/>
      <c r="M779" s="215"/>
      <c r="N779" s="216"/>
      <c r="O779" s="216"/>
      <c r="P779" s="216"/>
      <c r="Q779" s="216"/>
      <c r="R779" s="216"/>
      <c r="S779" s="216"/>
      <c r="T779" s="217"/>
      <c r="AT779" s="212" t="s">
        <v>208</v>
      </c>
      <c r="AU779" s="212" t="s">
        <v>86</v>
      </c>
      <c r="AV779" s="209" t="s">
        <v>86</v>
      </c>
      <c r="AW779" s="209" t="s">
        <v>32</v>
      </c>
      <c r="AX779" s="209" t="s">
        <v>76</v>
      </c>
      <c r="AY779" s="212" t="s">
        <v>199</v>
      </c>
    </row>
    <row r="780" spans="2:51" s="209" customFormat="1" ht="12">
      <c r="B780" s="210"/>
      <c r="D780" s="211" t="s">
        <v>208</v>
      </c>
      <c r="E780" s="212" t="s">
        <v>1</v>
      </c>
      <c r="F780" s="213" t="s">
        <v>945</v>
      </c>
      <c r="H780" s="214">
        <v>18.04</v>
      </c>
      <c r="L780" s="210"/>
      <c r="M780" s="215"/>
      <c r="N780" s="216"/>
      <c r="O780" s="216"/>
      <c r="P780" s="216"/>
      <c r="Q780" s="216"/>
      <c r="R780" s="216"/>
      <c r="S780" s="216"/>
      <c r="T780" s="217"/>
      <c r="AT780" s="212" t="s">
        <v>208</v>
      </c>
      <c r="AU780" s="212" t="s">
        <v>86</v>
      </c>
      <c r="AV780" s="209" t="s">
        <v>86</v>
      </c>
      <c r="AW780" s="209" t="s">
        <v>32</v>
      </c>
      <c r="AX780" s="209" t="s">
        <v>76</v>
      </c>
      <c r="AY780" s="212" t="s">
        <v>199</v>
      </c>
    </row>
    <row r="781" spans="2:51" s="233" customFormat="1" ht="12">
      <c r="B781" s="234"/>
      <c r="D781" s="211" t="s">
        <v>208</v>
      </c>
      <c r="E781" s="235" t="s">
        <v>151</v>
      </c>
      <c r="F781" s="236" t="s">
        <v>240</v>
      </c>
      <c r="H781" s="237">
        <v>54.26</v>
      </c>
      <c r="L781" s="234"/>
      <c r="M781" s="238"/>
      <c r="N781" s="239"/>
      <c r="O781" s="239"/>
      <c r="P781" s="239"/>
      <c r="Q781" s="239"/>
      <c r="R781" s="239"/>
      <c r="S781" s="239"/>
      <c r="T781" s="240"/>
      <c r="AT781" s="235" t="s">
        <v>208</v>
      </c>
      <c r="AU781" s="235" t="s">
        <v>86</v>
      </c>
      <c r="AV781" s="233" t="s">
        <v>114</v>
      </c>
      <c r="AW781" s="233" t="s">
        <v>32</v>
      </c>
      <c r="AX781" s="233" t="s">
        <v>84</v>
      </c>
      <c r="AY781" s="235" t="s">
        <v>199</v>
      </c>
    </row>
    <row r="782" spans="1:65" s="36" customFormat="1" ht="33" customHeight="1">
      <c r="A782" s="30"/>
      <c r="B782" s="31"/>
      <c r="C782" s="241" t="s">
        <v>1182</v>
      </c>
      <c r="D782" s="241" t="s">
        <v>297</v>
      </c>
      <c r="E782" s="242" t="s">
        <v>1183</v>
      </c>
      <c r="F782" s="243" t="s">
        <v>1184</v>
      </c>
      <c r="G782" s="244" t="s">
        <v>245</v>
      </c>
      <c r="H782" s="245">
        <v>59.686</v>
      </c>
      <c r="I782" s="3"/>
      <c r="J782" s="246">
        <f>ROUND(I782*H782,2)</f>
        <v>0</v>
      </c>
      <c r="K782" s="243" t="s">
        <v>205</v>
      </c>
      <c r="L782" s="247"/>
      <c r="M782" s="248" t="s">
        <v>1</v>
      </c>
      <c r="N782" s="249" t="s">
        <v>41</v>
      </c>
      <c r="O782" s="78"/>
      <c r="P782" s="205">
        <f>O782*H782</f>
        <v>0</v>
      </c>
      <c r="Q782" s="205">
        <v>0.022</v>
      </c>
      <c r="R782" s="205">
        <f>Q782*H782</f>
        <v>1.313092</v>
      </c>
      <c r="S782" s="205">
        <v>0</v>
      </c>
      <c r="T782" s="206">
        <f>S782*H782</f>
        <v>0</v>
      </c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R782" s="207" t="s">
        <v>456</v>
      </c>
      <c r="AT782" s="207" t="s">
        <v>297</v>
      </c>
      <c r="AU782" s="207" t="s">
        <v>86</v>
      </c>
      <c r="AY782" s="13" t="s">
        <v>199</v>
      </c>
      <c r="BE782" s="208">
        <f>IF(N782="základní",J782,0)</f>
        <v>0</v>
      </c>
      <c r="BF782" s="208">
        <f>IF(N782="snížená",J782,0)</f>
        <v>0</v>
      </c>
      <c r="BG782" s="208">
        <f>IF(N782="zákl. přenesená",J782,0)</f>
        <v>0</v>
      </c>
      <c r="BH782" s="208">
        <f>IF(N782="sníž. přenesená",J782,0)</f>
        <v>0</v>
      </c>
      <c r="BI782" s="208">
        <f>IF(N782="nulová",J782,0)</f>
        <v>0</v>
      </c>
      <c r="BJ782" s="13" t="s">
        <v>84</v>
      </c>
      <c r="BK782" s="208">
        <f>ROUND(I782*H782,2)</f>
        <v>0</v>
      </c>
      <c r="BL782" s="13" t="s">
        <v>313</v>
      </c>
      <c r="BM782" s="207" t="s">
        <v>1185</v>
      </c>
    </row>
    <row r="783" spans="2:51" s="209" customFormat="1" ht="12">
      <c r="B783" s="210"/>
      <c r="D783" s="211" t="s">
        <v>208</v>
      </c>
      <c r="F783" s="213" t="s">
        <v>1186</v>
      </c>
      <c r="H783" s="214">
        <v>59.686</v>
      </c>
      <c r="L783" s="210"/>
      <c r="M783" s="215"/>
      <c r="N783" s="216"/>
      <c r="O783" s="216"/>
      <c r="P783" s="216"/>
      <c r="Q783" s="216"/>
      <c r="R783" s="216"/>
      <c r="S783" s="216"/>
      <c r="T783" s="217"/>
      <c r="AT783" s="212" t="s">
        <v>208</v>
      </c>
      <c r="AU783" s="212" t="s">
        <v>86</v>
      </c>
      <c r="AV783" s="209" t="s">
        <v>86</v>
      </c>
      <c r="AW783" s="209" t="s">
        <v>3</v>
      </c>
      <c r="AX783" s="209" t="s">
        <v>84</v>
      </c>
      <c r="AY783" s="212" t="s">
        <v>199</v>
      </c>
    </row>
    <row r="784" spans="1:65" s="36" customFormat="1" ht="33" customHeight="1">
      <c r="A784" s="30"/>
      <c r="B784" s="31"/>
      <c r="C784" s="197" t="s">
        <v>1187</v>
      </c>
      <c r="D784" s="197" t="s">
        <v>201</v>
      </c>
      <c r="E784" s="198" t="s">
        <v>1188</v>
      </c>
      <c r="F784" s="199" t="s">
        <v>1189</v>
      </c>
      <c r="G784" s="200" t="s">
        <v>245</v>
      </c>
      <c r="H784" s="201">
        <v>10.15</v>
      </c>
      <c r="I784" s="2"/>
      <c r="J784" s="202">
        <f>ROUND(I784*H784,2)</f>
        <v>0</v>
      </c>
      <c r="K784" s="199" t="s">
        <v>205</v>
      </c>
      <c r="L784" s="31"/>
      <c r="M784" s="203" t="s">
        <v>1</v>
      </c>
      <c r="N784" s="204" t="s">
        <v>41</v>
      </c>
      <c r="O784" s="78"/>
      <c r="P784" s="205">
        <f>O784*H784</f>
        <v>0</v>
      </c>
      <c r="Q784" s="205">
        <v>0</v>
      </c>
      <c r="R784" s="205">
        <f>Q784*H784</f>
        <v>0</v>
      </c>
      <c r="S784" s="205">
        <v>0</v>
      </c>
      <c r="T784" s="206">
        <f>S784*H784</f>
        <v>0</v>
      </c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R784" s="207" t="s">
        <v>313</v>
      </c>
      <c r="AT784" s="207" t="s">
        <v>201</v>
      </c>
      <c r="AU784" s="207" t="s">
        <v>86</v>
      </c>
      <c r="AY784" s="13" t="s">
        <v>199</v>
      </c>
      <c r="BE784" s="208">
        <f>IF(N784="základní",J784,0)</f>
        <v>0</v>
      </c>
      <c r="BF784" s="208">
        <f>IF(N784="snížená",J784,0)</f>
        <v>0</v>
      </c>
      <c r="BG784" s="208">
        <f>IF(N784="zákl. přenesená",J784,0)</f>
        <v>0</v>
      </c>
      <c r="BH784" s="208">
        <f>IF(N784="sníž. přenesená",J784,0)</f>
        <v>0</v>
      </c>
      <c r="BI784" s="208">
        <f>IF(N784="nulová",J784,0)</f>
        <v>0</v>
      </c>
      <c r="BJ784" s="13" t="s">
        <v>84</v>
      </c>
      <c r="BK784" s="208">
        <f>ROUND(I784*H784,2)</f>
        <v>0</v>
      </c>
      <c r="BL784" s="13" t="s">
        <v>313</v>
      </c>
      <c r="BM784" s="207" t="s">
        <v>1190</v>
      </c>
    </row>
    <row r="785" spans="2:51" s="226" customFormat="1" ht="12">
      <c r="B785" s="227"/>
      <c r="D785" s="211" t="s">
        <v>208</v>
      </c>
      <c r="E785" s="228" t="s">
        <v>1</v>
      </c>
      <c r="F785" s="229" t="s">
        <v>1181</v>
      </c>
      <c r="H785" s="228" t="s">
        <v>1</v>
      </c>
      <c r="L785" s="227"/>
      <c r="M785" s="230"/>
      <c r="N785" s="231"/>
      <c r="O785" s="231"/>
      <c r="P785" s="231"/>
      <c r="Q785" s="231"/>
      <c r="R785" s="231"/>
      <c r="S785" s="231"/>
      <c r="T785" s="232"/>
      <c r="AT785" s="228" t="s">
        <v>208</v>
      </c>
      <c r="AU785" s="228" t="s">
        <v>86</v>
      </c>
      <c r="AV785" s="226" t="s">
        <v>84</v>
      </c>
      <c r="AW785" s="226" t="s">
        <v>32</v>
      </c>
      <c r="AX785" s="226" t="s">
        <v>76</v>
      </c>
      <c r="AY785" s="228" t="s">
        <v>199</v>
      </c>
    </row>
    <row r="786" spans="2:51" s="209" customFormat="1" ht="12">
      <c r="B786" s="210"/>
      <c r="D786" s="211" t="s">
        <v>208</v>
      </c>
      <c r="E786" s="212" t="s">
        <v>1</v>
      </c>
      <c r="F786" s="213" t="s">
        <v>1191</v>
      </c>
      <c r="H786" s="214">
        <v>10.15</v>
      </c>
      <c r="L786" s="210"/>
      <c r="M786" s="215"/>
      <c r="N786" s="216"/>
      <c r="O786" s="216"/>
      <c r="P786" s="216"/>
      <c r="Q786" s="216"/>
      <c r="R786" s="216"/>
      <c r="S786" s="216"/>
      <c r="T786" s="217"/>
      <c r="AT786" s="212" t="s">
        <v>208</v>
      </c>
      <c r="AU786" s="212" t="s">
        <v>86</v>
      </c>
      <c r="AV786" s="209" t="s">
        <v>86</v>
      </c>
      <c r="AW786" s="209" t="s">
        <v>32</v>
      </c>
      <c r="AX786" s="209" t="s">
        <v>84</v>
      </c>
      <c r="AY786" s="212" t="s">
        <v>199</v>
      </c>
    </row>
    <row r="787" spans="1:65" s="36" customFormat="1" ht="24.2" customHeight="1">
      <c r="A787" s="30"/>
      <c r="B787" s="31"/>
      <c r="C787" s="197" t="s">
        <v>1192</v>
      </c>
      <c r="D787" s="197" t="s">
        <v>201</v>
      </c>
      <c r="E787" s="198" t="s">
        <v>1193</v>
      </c>
      <c r="F787" s="199" t="s">
        <v>1194</v>
      </c>
      <c r="G787" s="200" t="s">
        <v>245</v>
      </c>
      <c r="H787" s="201">
        <v>54.26</v>
      </c>
      <c r="I787" s="2"/>
      <c r="J787" s="202">
        <f>ROUND(I787*H787,2)</f>
        <v>0</v>
      </c>
      <c r="K787" s="199" t="s">
        <v>205</v>
      </c>
      <c r="L787" s="31"/>
      <c r="M787" s="203" t="s">
        <v>1</v>
      </c>
      <c r="N787" s="204" t="s">
        <v>41</v>
      </c>
      <c r="O787" s="78"/>
      <c r="P787" s="205">
        <f>O787*H787</f>
        <v>0</v>
      </c>
      <c r="Q787" s="205">
        <v>0.0015</v>
      </c>
      <c r="R787" s="205">
        <f>Q787*H787</f>
        <v>0.08139</v>
      </c>
      <c r="S787" s="205">
        <v>0</v>
      </c>
      <c r="T787" s="206">
        <f>S787*H787</f>
        <v>0</v>
      </c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R787" s="207" t="s">
        <v>313</v>
      </c>
      <c r="AT787" s="207" t="s">
        <v>201</v>
      </c>
      <c r="AU787" s="207" t="s">
        <v>86</v>
      </c>
      <c r="AY787" s="13" t="s">
        <v>199</v>
      </c>
      <c r="BE787" s="208">
        <f>IF(N787="základní",J787,0)</f>
        <v>0</v>
      </c>
      <c r="BF787" s="208">
        <f>IF(N787="snížená",J787,0)</f>
        <v>0</v>
      </c>
      <c r="BG787" s="208">
        <f>IF(N787="zákl. přenesená",J787,0)</f>
        <v>0</v>
      </c>
      <c r="BH787" s="208">
        <f>IF(N787="sníž. přenesená",J787,0)</f>
        <v>0</v>
      </c>
      <c r="BI787" s="208">
        <f>IF(N787="nulová",J787,0)</f>
        <v>0</v>
      </c>
      <c r="BJ787" s="13" t="s">
        <v>84</v>
      </c>
      <c r="BK787" s="208">
        <f>ROUND(I787*H787,2)</f>
        <v>0</v>
      </c>
      <c r="BL787" s="13" t="s">
        <v>313</v>
      </c>
      <c r="BM787" s="207" t="s">
        <v>1195</v>
      </c>
    </row>
    <row r="788" spans="2:51" s="209" customFormat="1" ht="12">
      <c r="B788" s="210"/>
      <c r="D788" s="211" t="s">
        <v>208</v>
      </c>
      <c r="E788" s="212" t="s">
        <v>1</v>
      </c>
      <c r="F788" s="213" t="s">
        <v>151</v>
      </c>
      <c r="H788" s="214">
        <v>54.26</v>
      </c>
      <c r="L788" s="210"/>
      <c r="M788" s="215"/>
      <c r="N788" s="216"/>
      <c r="O788" s="216"/>
      <c r="P788" s="216"/>
      <c r="Q788" s="216"/>
      <c r="R788" s="216"/>
      <c r="S788" s="216"/>
      <c r="T788" s="217"/>
      <c r="AT788" s="212" t="s">
        <v>208</v>
      </c>
      <c r="AU788" s="212" t="s">
        <v>86</v>
      </c>
      <c r="AV788" s="209" t="s">
        <v>86</v>
      </c>
      <c r="AW788" s="209" t="s">
        <v>32</v>
      </c>
      <c r="AX788" s="209" t="s">
        <v>84</v>
      </c>
      <c r="AY788" s="212" t="s">
        <v>199</v>
      </c>
    </row>
    <row r="789" spans="1:65" s="36" customFormat="1" ht="16.5" customHeight="1">
      <c r="A789" s="30"/>
      <c r="B789" s="31"/>
      <c r="C789" s="197" t="s">
        <v>1196</v>
      </c>
      <c r="D789" s="197" t="s">
        <v>201</v>
      </c>
      <c r="E789" s="198" t="s">
        <v>1197</v>
      </c>
      <c r="F789" s="199" t="s">
        <v>1198</v>
      </c>
      <c r="G789" s="200" t="s">
        <v>252</v>
      </c>
      <c r="H789" s="201">
        <v>868.16</v>
      </c>
      <c r="I789" s="2"/>
      <c r="J789" s="202">
        <f>ROUND(I789*H789,2)</f>
        <v>0</v>
      </c>
      <c r="K789" s="199" t="s">
        <v>205</v>
      </c>
      <c r="L789" s="31"/>
      <c r="M789" s="203" t="s">
        <v>1</v>
      </c>
      <c r="N789" s="204" t="s">
        <v>41</v>
      </c>
      <c r="O789" s="78"/>
      <c r="P789" s="205">
        <f>O789*H789</f>
        <v>0</v>
      </c>
      <c r="Q789" s="205">
        <v>3E-05</v>
      </c>
      <c r="R789" s="205">
        <f>Q789*H789</f>
        <v>0.0260448</v>
      </c>
      <c r="S789" s="205">
        <v>0</v>
      </c>
      <c r="T789" s="206">
        <f>S789*H789</f>
        <v>0</v>
      </c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R789" s="207" t="s">
        <v>313</v>
      </c>
      <c r="AT789" s="207" t="s">
        <v>201</v>
      </c>
      <c r="AU789" s="207" t="s">
        <v>86</v>
      </c>
      <c r="AY789" s="13" t="s">
        <v>199</v>
      </c>
      <c r="BE789" s="208">
        <f>IF(N789="základní",J789,0)</f>
        <v>0</v>
      </c>
      <c r="BF789" s="208">
        <f>IF(N789="snížená",J789,0)</f>
        <v>0</v>
      </c>
      <c r="BG789" s="208">
        <f>IF(N789="zákl. přenesená",J789,0)</f>
        <v>0</v>
      </c>
      <c r="BH789" s="208">
        <f>IF(N789="sníž. přenesená",J789,0)</f>
        <v>0</v>
      </c>
      <c r="BI789" s="208">
        <f>IF(N789="nulová",J789,0)</f>
        <v>0</v>
      </c>
      <c r="BJ789" s="13" t="s">
        <v>84</v>
      </c>
      <c r="BK789" s="208">
        <f>ROUND(I789*H789,2)</f>
        <v>0</v>
      </c>
      <c r="BL789" s="13" t="s">
        <v>313</v>
      </c>
      <c r="BM789" s="207" t="s">
        <v>1199</v>
      </c>
    </row>
    <row r="790" spans="2:51" s="209" customFormat="1" ht="12">
      <c r="B790" s="210"/>
      <c r="D790" s="211" t="s">
        <v>208</v>
      </c>
      <c r="E790" s="212" t="s">
        <v>1</v>
      </c>
      <c r="F790" s="213" t="s">
        <v>1200</v>
      </c>
      <c r="H790" s="214">
        <v>868.16</v>
      </c>
      <c r="L790" s="210"/>
      <c r="M790" s="215"/>
      <c r="N790" s="216"/>
      <c r="O790" s="216"/>
      <c r="P790" s="216"/>
      <c r="Q790" s="216"/>
      <c r="R790" s="216"/>
      <c r="S790" s="216"/>
      <c r="T790" s="217"/>
      <c r="AT790" s="212" t="s">
        <v>208</v>
      </c>
      <c r="AU790" s="212" t="s">
        <v>86</v>
      </c>
      <c r="AV790" s="209" t="s">
        <v>86</v>
      </c>
      <c r="AW790" s="209" t="s">
        <v>32</v>
      </c>
      <c r="AX790" s="209" t="s">
        <v>84</v>
      </c>
      <c r="AY790" s="212" t="s">
        <v>199</v>
      </c>
    </row>
    <row r="791" spans="1:65" s="36" customFormat="1" ht="16.5" customHeight="1">
      <c r="A791" s="30"/>
      <c r="B791" s="31"/>
      <c r="C791" s="197" t="s">
        <v>1201</v>
      </c>
      <c r="D791" s="197" t="s">
        <v>201</v>
      </c>
      <c r="E791" s="198" t="s">
        <v>1202</v>
      </c>
      <c r="F791" s="199" t="s">
        <v>1203</v>
      </c>
      <c r="G791" s="200" t="s">
        <v>252</v>
      </c>
      <c r="H791" s="201">
        <v>93.28</v>
      </c>
      <c r="I791" s="2"/>
      <c r="J791" s="202">
        <f>ROUND(I791*H791,2)</f>
        <v>0</v>
      </c>
      <c r="K791" s="199" t="s">
        <v>205</v>
      </c>
      <c r="L791" s="31"/>
      <c r="M791" s="203" t="s">
        <v>1</v>
      </c>
      <c r="N791" s="204" t="s">
        <v>41</v>
      </c>
      <c r="O791" s="78"/>
      <c r="P791" s="205">
        <f>O791*H791</f>
        <v>0</v>
      </c>
      <c r="Q791" s="205">
        <v>0.00032</v>
      </c>
      <c r="R791" s="205">
        <f>Q791*H791</f>
        <v>0.029849600000000004</v>
      </c>
      <c r="S791" s="205">
        <v>0</v>
      </c>
      <c r="T791" s="206">
        <f>S791*H791</f>
        <v>0</v>
      </c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R791" s="207" t="s">
        <v>313</v>
      </c>
      <c r="AT791" s="207" t="s">
        <v>201</v>
      </c>
      <c r="AU791" s="207" t="s">
        <v>86</v>
      </c>
      <c r="AY791" s="13" t="s">
        <v>199</v>
      </c>
      <c r="BE791" s="208">
        <f>IF(N791="základní",J791,0)</f>
        <v>0</v>
      </c>
      <c r="BF791" s="208">
        <f>IF(N791="snížená",J791,0)</f>
        <v>0</v>
      </c>
      <c r="BG791" s="208">
        <f>IF(N791="zákl. přenesená",J791,0)</f>
        <v>0</v>
      </c>
      <c r="BH791" s="208">
        <f>IF(N791="sníž. přenesená",J791,0)</f>
        <v>0</v>
      </c>
      <c r="BI791" s="208">
        <f>IF(N791="nulová",J791,0)</f>
        <v>0</v>
      </c>
      <c r="BJ791" s="13" t="s">
        <v>84</v>
      </c>
      <c r="BK791" s="208">
        <f>ROUND(I791*H791,2)</f>
        <v>0</v>
      </c>
      <c r="BL791" s="13" t="s">
        <v>313</v>
      </c>
      <c r="BM791" s="207" t="s">
        <v>1204</v>
      </c>
    </row>
    <row r="792" spans="2:51" s="226" customFormat="1" ht="12">
      <c r="B792" s="227"/>
      <c r="D792" s="211" t="s">
        <v>208</v>
      </c>
      <c r="E792" s="228" t="s">
        <v>1</v>
      </c>
      <c r="F792" s="229" t="s">
        <v>224</v>
      </c>
      <c r="H792" s="228" t="s">
        <v>1</v>
      </c>
      <c r="L792" s="227"/>
      <c r="M792" s="230"/>
      <c r="N792" s="231"/>
      <c r="O792" s="231"/>
      <c r="P792" s="231"/>
      <c r="Q792" s="231"/>
      <c r="R792" s="231"/>
      <c r="S792" s="231"/>
      <c r="T792" s="232"/>
      <c r="AT792" s="228" t="s">
        <v>208</v>
      </c>
      <c r="AU792" s="228" t="s">
        <v>86</v>
      </c>
      <c r="AV792" s="226" t="s">
        <v>84</v>
      </c>
      <c r="AW792" s="226" t="s">
        <v>32</v>
      </c>
      <c r="AX792" s="226" t="s">
        <v>76</v>
      </c>
      <c r="AY792" s="228" t="s">
        <v>199</v>
      </c>
    </row>
    <row r="793" spans="2:51" s="226" customFormat="1" ht="12">
      <c r="B793" s="227"/>
      <c r="D793" s="211" t="s">
        <v>208</v>
      </c>
      <c r="E793" s="228" t="s">
        <v>1</v>
      </c>
      <c r="F793" s="229" t="s">
        <v>1205</v>
      </c>
      <c r="H793" s="228" t="s">
        <v>1</v>
      </c>
      <c r="L793" s="227"/>
      <c r="M793" s="230"/>
      <c r="N793" s="231"/>
      <c r="O793" s="231"/>
      <c r="P793" s="231"/>
      <c r="Q793" s="231"/>
      <c r="R793" s="231"/>
      <c r="S793" s="231"/>
      <c r="T793" s="232"/>
      <c r="AT793" s="228" t="s">
        <v>208</v>
      </c>
      <c r="AU793" s="228" t="s">
        <v>86</v>
      </c>
      <c r="AV793" s="226" t="s">
        <v>84</v>
      </c>
      <c r="AW793" s="226" t="s">
        <v>32</v>
      </c>
      <c r="AX793" s="226" t="s">
        <v>76</v>
      </c>
      <c r="AY793" s="228" t="s">
        <v>199</v>
      </c>
    </row>
    <row r="794" spans="2:51" s="209" customFormat="1" ht="12">
      <c r="B794" s="210"/>
      <c r="D794" s="211" t="s">
        <v>208</v>
      </c>
      <c r="E794" s="212" t="s">
        <v>1</v>
      </c>
      <c r="F794" s="213" t="s">
        <v>1206</v>
      </c>
      <c r="H794" s="214">
        <v>6.24</v>
      </c>
      <c r="L794" s="210"/>
      <c r="M794" s="215"/>
      <c r="N794" s="216"/>
      <c r="O794" s="216"/>
      <c r="P794" s="216"/>
      <c r="Q794" s="216"/>
      <c r="R794" s="216"/>
      <c r="S794" s="216"/>
      <c r="T794" s="217"/>
      <c r="AT794" s="212" t="s">
        <v>208</v>
      </c>
      <c r="AU794" s="212" t="s">
        <v>86</v>
      </c>
      <c r="AV794" s="209" t="s">
        <v>86</v>
      </c>
      <c r="AW794" s="209" t="s">
        <v>32</v>
      </c>
      <c r="AX794" s="209" t="s">
        <v>76</v>
      </c>
      <c r="AY794" s="212" t="s">
        <v>199</v>
      </c>
    </row>
    <row r="795" spans="2:51" s="226" customFormat="1" ht="12">
      <c r="B795" s="227"/>
      <c r="D795" s="211" t="s">
        <v>208</v>
      </c>
      <c r="E795" s="228" t="s">
        <v>1</v>
      </c>
      <c r="F795" s="229" t="s">
        <v>1207</v>
      </c>
      <c r="H795" s="228" t="s">
        <v>1</v>
      </c>
      <c r="L795" s="227"/>
      <c r="M795" s="230"/>
      <c r="N795" s="231"/>
      <c r="O795" s="231"/>
      <c r="P795" s="231"/>
      <c r="Q795" s="231"/>
      <c r="R795" s="231"/>
      <c r="S795" s="231"/>
      <c r="T795" s="232"/>
      <c r="AT795" s="228" t="s">
        <v>208</v>
      </c>
      <c r="AU795" s="228" t="s">
        <v>86</v>
      </c>
      <c r="AV795" s="226" t="s">
        <v>84</v>
      </c>
      <c r="AW795" s="226" t="s">
        <v>32</v>
      </c>
      <c r="AX795" s="226" t="s">
        <v>76</v>
      </c>
      <c r="AY795" s="228" t="s">
        <v>199</v>
      </c>
    </row>
    <row r="796" spans="2:51" s="209" customFormat="1" ht="12">
      <c r="B796" s="210"/>
      <c r="D796" s="211" t="s">
        <v>208</v>
      </c>
      <c r="E796" s="212" t="s">
        <v>1</v>
      </c>
      <c r="F796" s="213" t="s">
        <v>1208</v>
      </c>
      <c r="H796" s="214">
        <v>6.04</v>
      </c>
      <c r="L796" s="210"/>
      <c r="M796" s="215"/>
      <c r="N796" s="216"/>
      <c r="O796" s="216"/>
      <c r="P796" s="216"/>
      <c r="Q796" s="216"/>
      <c r="R796" s="216"/>
      <c r="S796" s="216"/>
      <c r="T796" s="217"/>
      <c r="AT796" s="212" t="s">
        <v>208</v>
      </c>
      <c r="AU796" s="212" t="s">
        <v>86</v>
      </c>
      <c r="AV796" s="209" t="s">
        <v>86</v>
      </c>
      <c r="AW796" s="209" t="s">
        <v>32</v>
      </c>
      <c r="AX796" s="209" t="s">
        <v>76</v>
      </c>
      <c r="AY796" s="212" t="s">
        <v>199</v>
      </c>
    </row>
    <row r="797" spans="2:51" s="226" customFormat="1" ht="12">
      <c r="B797" s="227"/>
      <c r="D797" s="211" t="s">
        <v>208</v>
      </c>
      <c r="E797" s="228" t="s">
        <v>1</v>
      </c>
      <c r="F797" s="229" t="s">
        <v>1209</v>
      </c>
      <c r="H797" s="228" t="s">
        <v>1</v>
      </c>
      <c r="L797" s="227"/>
      <c r="M797" s="230"/>
      <c r="N797" s="231"/>
      <c r="O797" s="231"/>
      <c r="P797" s="231"/>
      <c r="Q797" s="231"/>
      <c r="R797" s="231"/>
      <c r="S797" s="231"/>
      <c r="T797" s="232"/>
      <c r="AT797" s="228" t="s">
        <v>208</v>
      </c>
      <c r="AU797" s="228" t="s">
        <v>86</v>
      </c>
      <c r="AV797" s="226" t="s">
        <v>84</v>
      </c>
      <c r="AW797" s="226" t="s">
        <v>32</v>
      </c>
      <c r="AX797" s="226" t="s">
        <v>76</v>
      </c>
      <c r="AY797" s="228" t="s">
        <v>199</v>
      </c>
    </row>
    <row r="798" spans="2:51" s="209" customFormat="1" ht="12">
      <c r="B798" s="210"/>
      <c r="D798" s="211" t="s">
        <v>208</v>
      </c>
      <c r="E798" s="212" t="s">
        <v>1</v>
      </c>
      <c r="F798" s="213" t="s">
        <v>1210</v>
      </c>
      <c r="H798" s="214">
        <v>13.3</v>
      </c>
      <c r="L798" s="210"/>
      <c r="M798" s="215"/>
      <c r="N798" s="216"/>
      <c r="O798" s="216"/>
      <c r="P798" s="216"/>
      <c r="Q798" s="216"/>
      <c r="R798" s="216"/>
      <c r="S798" s="216"/>
      <c r="T798" s="217"/>
      <c r="AT798" s="212" t="s">
        <v>208</v>
      </c>
      <c r="AU798" s="212" t="s">
        <v>86</v>
      </c>
      <c r="AV798" s="209" t="s">
        <v>86</v>
      </c>
      <c r="AW798" s="209" t="s">
        <v>32</v>
      </c>
      <c r="AX798" s="209" t="s">
        <v>76</v>
      </c>
      <c r="AY798" s="212" t="s">
        <v>199</v>
      </c>
    </row>
    <row r="799" spans="2:51" s="226" customFormat="1" ht="12">
      <c r="B799" s="227"/>
      <c r="D799" s="211" t="s">
        <v>208</v>
      </c>
      <c r="E799" s="228" t="s">
        <v>1</v>
      </c>
      <c r="F799" s="229" t="s">
        <v>1211</v>
      </c>
      <c r="H799" s="228" t="s">
        <v>1</v>
      </c>
      <c r="L799" s="227"/>
      <c r="M799" s="230"/>
      <c r="N799" s="231"/>
      <c r="O799" s="231"/>
      <c r="P799" s="231"/>
      <c r="Q799" s="231"/>
      <c r="R799" s="231"/>
      <c r="S799" s="231"/>
      <c r="T799" s="232"/>
      <c r="AT799" s="228" t="s">
        <v>208</v>
      </c>
      <c r="AU799" s="228" t="s">
        <v>86</v>
      </c>
      <c r="AV799" s="226" t="s">
        <v>84</v>
      </c>
      <c r="AW799" s="226" t="s">
        <v>32</v>
      </c>
      <c r="AX799" s="226" t="s">
        <v>76</v>
      </c>
      <c r="AY799" s="228" t="s">
        <v>199</v>
      </c>
    </row>
    <row r="800" spans="2:51" s="209" customFormat="1" ht="12">
      <c r="B800" s="210"/>
      <c r="D800" s="211" t="s">
        <v>208</v>
      </c>
      <c r="E800" s="212" t="s">
        <v>1</v>
      </c>
      <c r="F800" s="213" t="s">
        <v>1212</v>
      </c>
      <c r="H800" s="214">
        <v>11.06</v>
      </c>
      <c r="L800" s="210"/>
      <c r="M800" s="215"/>
      <c r="N800" s="216"/>
      <c r="O800" s="216"/>
      <c r="P800" s="216"/>
      <c r="Q800" s="216"/>
      <c r="R800" s="216"/>
      <c r="S800" s="216"/>
      <c r="T800" s="217"/>
      <c r="AT800" s="212" t="s">
        <v>208</v>
      </c>
      <c r="AU800" s="212" t="s">
        <v>86</v>
      </c>
      <c r="AV800" s="209" t="s">
        <v>86</v>
      </c>
      <c r="AW800" s="209" t="s">
        <v>32</v>
      </c>
      <c r="AX800" s="209" t="s">
        <v>76</v>
      </c>
      <c r="AY800" s="212" t="s">
        <v>199</v>
      </c>
    </row>
    <row r="801" spans="2:51" s="226" customFormat="1" ht="12">
      <c r="B801" s="227"/>
      <c r="D801" s="211" t="s">
        <v>208</v>
      </c>
      <c r="E801" s="228" t="s">
        <v>1</v>
      </c>
      <c r="F801" s="229" t="s">
        <v>1213</v>
      </c>
      <c r="H801" s="228" t="s">
        <v>1</v>
      </c>
      <c r="L801" s="227"/>
      <c r="M801" s="230"/>
      <c r="N801" s="231"/>
      <c r="O801" s="231"/>
      <c r="P801" s="231"/>
      <c r="Q801" s="231"/>
      <c r="R801" s="231"/>
      <c r="S801" s="231"/>
      <c r="T801" s="232"/>
      <c r="AT801" s="228" t="s">
        <v>208</v>
      </c>
      <c r="AU801" s="228" t="s">
        <v>86</v>
      </c>
      <c r="AV801" s="226" t="s">
        <v>84</v>
      </c>
      <c r="AW801" s="226" t="s">
        <v>32</v>
      </c>
      <c r="AX801" s="226" t="s">
        <v>76</v>
      </c>
      <c r="AY801" s="228" t="s">
        <v>199</v>
      </c>
    </row>
    <row r="802" spans="2:51" s="209" customFormat="1" ht="12">
      <c r="B802" s="210"/>
      <c r="D802" s="211" t="s">
        <v>208</v>
      </c>
      <c r="E802" s="212" t="s">
        <v>1</v>
      </c>
      <c r="F802" s="213" t="s">
        <v>1214</v>
      </c>
      <c r="H802" s="214">
        <v>7.24</v>
      </c>
      <c r="L802" s="210"/>
      <c r="M802" s="215"/>
      <c r="N802" s="216"/>
      <c r="O802" s="216"/>
      <c r="P802" s="216"/>
      <c r="Q802" s="216"/>
      <c r="R802" s="216"/>
      <c r="S802" s="216"/>
      <c r="T802" s="217"/>
      <c r="AT802" s="212" t="s">
        <v>208</v>
      </c>
      <c r="AU802" s="212" t="s">
        <v>86</v>
      </c>
      <c r="AV802" s="209" t="s">
        <v>86</v>
      </c>
      <c r="AW802" s="209" t="s">
        <v>32</v>
      </c>
      <c r="AX802" s="209" t="s">
        <v>76</v>
      </c>
      <c r="AY802" s="212" t="s">
        <v>199</v>
      </c>
    </row>
    <row r="803" spans="2:51" s="226" customFormat="1" ht="12">
      <c r="B803" s="227"/>
      <c r="D803" s="211" t="s">
        <v>208</v>
      </c>
      <c r="E803" s="228" t="s">
        <v>1</v>
      </c>
      <c r="F803" s="229" t="s">
        <v>1029</v>
      </c>
      <c r="H803" s="228" t="s">
        <v>1</v>
      </c>
      <c r="L803" s="227"/>
      <c r="M803" s="230"/>
      <c r="N803" s="231"/>
      <c r="O803" s="231"/>
      <c r="P803" s="231"/>
      <c r="Q803" s="231"/>
      <c r="R803" s="231"/>
      <c r="S803" s="231"/>
      <c r="T803" s="232"/>
      <c r="AT803" s="228" t="s">
        <v>208</v>
      </c>
      <c r="AU803" s="228" t="s">
        <v>86</v>
      </c>
      <c r="AV803" s="226" t="s">
        <v>84</v>
      </c>
      <c r="AW803" s="226" t="s">
        <v>32</v>
      </c>
      <c r="AX803" s="226" t="s">
        <v>76</v>
      </c>
      <c r="AY803" s="228" t="s">
        <v>199</v>
      </c>
    </row>
    <row r="804" spans="2:51" s="209" customFormat="1" ht="12">
      <c r="B804" s="210"/>
      <c r="D804" s="211" t="s">
        <v>208</v>
      </c>
      <c r="E804" s="212" t="s">
        <v>1</v>
      </c>
      <c r="F804" s="213" t="s">
        <v>1215</v>
      </c>
      <c r="H804" s="214">
        <v>7.32</v>
      </c>
      <c r="L804" s="210"/>
      <c r="M804" s="215"/>
      <c r="N804" s="216"/>
      <c r="O804" s="216"/>
      <c r="P804" s="216"/>
      <c r="Q804" s="216"/>
      <c r="R804" s="216"/>
      <c r="S804" s="216"/>
      <c r="T804" s="217"/>
      <c r="AT804" s="212" t="s">
        <v>208</v>
      </c>
      <c r="AU804" s="212" t="s">
        <v>86</v>
      </c>
      <c r="AV804" s="209" t="s">
        <v>86</v>
      </c>
      <c r="AW804" s="209" t="s">
        <v>32</v>
      </c>
      <c r="AX804" s="209" t="s">
        <v>76</v>
      </c>
      <c r="AY804" s="212" t="s">
        <v>199</v>
      </c>
    </row>
    <row r="805" spans="2:51" s="226" customFormat="1" ht="12">
      <c r="B805" s="227"/>
      <c r="D805" s="211" t="s">
        <v>208</v>
      </c>
      <c r="E805" s="228" t="s">
        <v>1</v>
      </c>
      <c r="F805" s="229" t="s">
        <v>1216</v>
      </c>
      <c r="H805" s="228" t="s">
        <v>1</v>
      </c>
      <c r="L805" s="227"/>
      <c r="M805" s="230"/>
      <c r="N805" s="231"/>
      <c r="O805" s="231"/>
      <c r="P805" s="231"/>
      <c r="Q805" s="231"/>
      <c r="R805" s="231"/>
      <c r="S805" s="231"/>
      <c r="T805" s="232"/>
      <c r="AT805" s="228" t="s">
        <v>208</v>
      </c>
      <c r="AU805" s="228" t="s">
        <v>86</v>
      </c>
      <c r="AV805" s="226" t="s">
        <v>84</v>
      </c>
      <c r="AW805" s="226" t="s">
        <v>32</v>
      </c>
      <c r="AX805" s="226" t="s">
        <v>76</v>
      </c>
      <c r="AY805" s="228" t="s">
        <v>199</v>
      </c>
    </row>
    <row r="806" spans="2:51" s="209" customFormat="1" ht="12">
      <c r="B806" s="210"/>
      <c r="D806" s="211" t="s">
        <v>208</v>
      </c>
      <c r="E806" s="212" t="s">
        <v>1</v>
      </c>
      <c r="F806" s="213" t="s">
        <v>1217</v>
      </c>
      <c r="H806" s="214">
        <v>12.68</v>
      </c>
      <c r="L806" s="210"/>
      <c r="M806" s="215"/>
      <c r="N806" s="216"/>
      <c r="O806" s="216"/>
      <c r="P806" s="216"/>
      <c r="Q806" s="216"/>
      <c r="R806" s="216"/>
      <c r="S806" s="216"/>
      <c r="T806" s="217"/>
      <c r="AT806" s="212" t="s">
        <v>208</v>
      </c>
      <c r="AU806" s="212" t="s">
        <v>86</v>
      </c>
      <c r="AV806" s="209" t="s">
        <v>86</v>
      </c>
      <c r="AW806" s="209" t="s">
        <v>32</v>
      </c>
      <c r="AX806" s="209" t="s">
        <v>76</v>
      </c>
      <c r="AY806" s="212" t="s">
        <v>199</v>
      </c>
    </row>
    <row r="807" spans="2:51" s="226" customFormat="1" ht="12">
      <c r="B807" s="227"/>
      <c r="D807" s="211" t="s">
        <v>208</v>
      </c>
      <c r="E807" s="228" t="s">
        <v>1</v>
      </c>
      <c r="F807" s="229" t="s">
        <v>1218</v>
      </c>
      <c r="H807" s="228" t="s">
        <v>1</v>
      </c>
      <c r="L807" s="227"/>
      <c r="M807" s="230"/>
      <c r="N807" s="231"/>
      <c r="O807" s="231"/>
      <c r="P807" s="231"/>
      <c r="Q807" s="231"/>
      <c r="R807" s="231"/>
      <c r="S807" s="231"/>
      <c r="T807" s="232"/>
      <c r="AT807" s="228" t="s">
        <v>208</v>
      </c>
      <c r="AU807" s="228" t="s">
        <v>86</v>
      </c>
      <c r="AV807" s="226" t="s">
        <v>84</v>
      </c>
      <c r="AW807" s="226" t="s">
        <v>32</v>
      </c>
      <c r="AX807" s="226" t="s">
        <v>76</v>
      </c>
      <c r="AY807" s="228" t="s">
        <v>199</v>
      </c>
    </row>
    <row r="808" spans="2:51" s="209" customFormat="1" ht="12">
      <c r="B808" s="210"/>
      <c r="D808" s="211" t="s">
        <v>208</v>
      </c>
      <c r="E808" s="212" t="s">
        <v>1</v>
      </c>
      <c r="F808" s="213" t="s">
        <v>1219</v>
      </c>
      <c r="H808" s="214">
        <v>9.9</v>
      </c>
      <c r="L808" s="210"/>
      <c r="M808" s="215"/>
      <c r="N808" s="216"/>
      <c r="O808" s="216"/>
      <c r="P808" s="216"/>
      <c r="Q808" s="216"/>
      <c r="R808" s="216"/>
      <c r="S808" s="216"/>
      <c r="T808" s="217"/>
      <c r="AT808" s="212" t="s">
        <v>208</v>
      </c>
      <c r="AU808" s="212" t="s">
        <v>86</v>
      </c>
      <c r="AV808" s="209" t="s">
        <v>86</v>
      </c>
      <c r="AW808" s="209" t="s">
        <v>32</v>
      </c>
      <c r="AX808" s="209" t="s">
        <v>76</v>
      </c>
      <c r="AY808" s="212" t="s">
        <v>199</v>
      </c>
    </row>
    <row r="809" spans="2:51" s="226" customFormat="1" ht="12">
      <c r="B809" s="227"/>
      <c r="D809" s="211" t="s">
        <v>208</v>
      </c>
      <c r="E809" s="228" t="s">
        <v>1</v>
      </c>
      <c r="F809" s="229" t="s">
        <v>1033</v>
      </c>
      <c r="H809" s="228" t="s">
        <v>1</v>
      </c>
      <c r="L809" s="227"/>
      <c r="M809" s="230"/>
      <c r="N809" s="231"/>
      <c r="O809" s="231"/>
      <c r="P809" s="231"/>
      <c r="Q809" s="231"/>
      <c r="R809" s="231"/>
      <c r="S809" s="231"/>
      <c r="T809" s="232"/>
      <c r="AT809" s="228" t="s">
        <v>208</v>
      </c>
      <c r="AU809" s="228" t="s">
        <v>86</v>
      </c>
      <c r="AV809" s="226" t="s">
        <v>84</v>
      </c>
      <c r="AW809" s="226" t="s">
        <v>32</v>
      </c>
      <c r="AX809" s="226" t="s">
        <v>76</v>
      </c>
      <c r="AY809" s="228" t="s">
        <v>199</v>
      </c>
    </row>
    <row r="810" spans="2:51" s="209" customFormat="1" ht="12">
      <c r="B810" s="210"/>
      <c r="D810" s="211" t="s">
        <v>208</v>
      </c>
      <c r="E810" s="212" t="s">
        <v>1</v>
      </c>
      <c r="F810" s="213" t="s">
        <v>1219</v>
      </c>
      <c r="H810" s="214">
        <v>9.9</v>
      </c>
      <c r="L810" s="210"/>
      <c r="M810" s="215"/>
      <c r="N810" s="216"/>
      <c r="O810" s="216"/>
      <c r="P810" s="216"/>
      <c r="Q810" s="216"/>
      <c r="R810" s="216"/>
      <c r="S810" s="216"/>
      <c r="T810" s="217"/>
      <c r="AT810" s="212" t="s">
        <v>208</v>
      </c>
      <c r="AU810" s="212" t="s">
        <v>86</v>
      </c>
      <c r="AV810" s="209" t="s">
        <v>86</v>
      </c>
      <c r="AW810" s="209" t="s">
        <v>32</v>
      </c>
      <c r="AX810" s="209" t="s">
        <v>76</v>
      </c>
      <c r="AY810" s="212" t="s">
        <v>199</v>
      </c>
    </row>
    <row r="811" spans="2:51" s="226" customFormat="1" ht="12">
      <c r="B811" s="227"/>
      <c r="D811" s="211" t="s">
        <v>208</v>
      </c>
      <c r="E811" s="228" t="s">
        <v>1</v>
      </c>
      <c r="F811" s="229" t="s">
        <v>1220</v>
      </c>
      <c r="H811" s="228" t="s">
        <v>1</v>
      </c>
      <c r="L811" s="227"/>
      <c r="M811" s="230"/>
      <c r="N811" s="231"/>
      <c r="O811" s="231"/>
      <c r="P811" s="231"/>
      <c r="Q811" s="231"/>
      <c r="R811" s="231"/>
      <c r="S811" s="231"/>
      <c r="T811" s="232"/>
      <c r="AT811" s="228" t="s">
        <v>208</v>
      </c>
      <c r="AU811" s="228" t="s">
        <v>86</v>
      </c>
      <c r="AV811" s="226" t="s">
        <v>84</v>
      </c>
      <c r="AW811" s="226" t="s">
        <v>32</v>
      </c>
      <c r="AX811" s="226" t="s">
        <v>76</v>
      </c>
      <c r="AY811" s="228" t="s">
        <v>199</v>
      </c>
    </row>
    <row r="812" spans="2:51" s="209" customFormat="1" ht="12">
      <c r="B812" s="210"/>
      <c r="D812" s="211" t="s">
        <v>208</v>
      </c>
      <c r="E812" s="212" t="s">
        <v>1</v>
      </c>
      <c r="F812" s="213" t="s">
        <v>1221</v>
      </c>
      <c r="H812" s="214">
        <v>9.6</v>
      </c>
      <c r="L812" s="210"/>
      <c r="M812" s="215"/>
      <c r="N812" s="216"/>
      <c r="O812" s="216"/>
      <c r="P812" s="216"/>
      <c r="Q812" s="216"/>
      <c r="R812" s="216"/>
      <c r="S812" s="216"/>
      <c r="T812" s="217"/>
      <c r="AT812" s="212" t="s">
        <v>208</v>
      </c>
      <c r="AU812" s="212" t="s">
        <v>86</v>
      </c>
      <c r="AV812" s="209" t="s">
        <v>86</v>
      </c>
      <c r="AW812" s="209" t="s">
        <v>32</v>
      </c>
      <c r="AX812" s="209" t="s">
        <v>76</v>
      </c>
      <c r="AY812" s="212" t="s">
        <v>199</v>
      </c>
    </row>
    <row r="813" spans="2:51" s="218" customFormat="1" ht="12">
      <c r="B813" s="219"/>
      <c r="D813" s="211" t="s">
        <v>208</v>
      </c>
      <c r="E813" s="220" t="s">
        <v>1</v>
      </c>
      <c r="F813" s="221" t="s">
        <v>211</v>
      </c>
      <c r="H813" s="222">
        <v>93.28</v>
      </c>
      <c r="L813" s="219"/>
      <c r="M813" s="223"/>
      <c r="N813" s="224"/>
      <c r="O813" s="224"/>
      <c r="P813" s="224"/>
      <c r="Q813" s="224"/>
      <c r="R813" s="224"/>
      <c r="S813" s="224"/>
      <c r="T813" s="225"/>
      <c r="AT813" s="220" t="s">
        <v>208</v>
      </c>
      <c r="AU813" s="220" t="s">
        <v>86</v>
      </c>
      <c r="AV813" s="218" t="s">
        <v>206</v>
      </c>
      <c r="AW813" s="218" t="s">
        <v>32</v>
      </c>
      <c r="AX813" s="218" t="s">
        <v>84</v>
      </c>
      <c r="AY813" s="220" t="s">
        <v>199</v>
      </c>
    </row>
    <row r="814" spans="1:65" s="36" customFormat="1" ht="24.2" customHeight="1">
      <c r="A814" s="30"/>
      <c r="B814" s="31"/>
      <c r="C814" s="197" t="s">
        <v>1222</v>
      </c>
      <c r="D814" s="197" t="s">
        <v>201</v>
      </c>
      <c r="E814" s="198" t="s">
        <v>1223</v>
      </c>
      <c r="F814" s="199" t="s">
        <v>1224</v>
      </c>
      <c r="G814" s="200" t="s">
        <v>749</v>
      </c>
      <c r="H814" s="4"/>
      <c r="I814" s="2"/>
      <c r="J814" s="202">
        <f>ROUND(I814*H814,2)</f>
        <v>0</v>
      </c>
      <c r="K814" s="199" t="s">
        <v>205</v>
      </c>
      <c r="L814" s="31"/>
      <c r="M814" s="203" t="s">
        <v>1</v>
      </c>
      <c r="N814" s="204" t="s">
        <v>41</v>
      </c>
      <c r="O814" s="78"/>
      <c r="P814" s="205">
        <f>O814*H814</f>
        <v>0</v>
      </c>
      <c r="Q814" s="205">
        <v>0</v>
      </c>
      <c r="R814" s="205">
        <f>Q814*H814</f>
        <v>0</v>
      </c>
      <c r="S814" s="205">
        <v>0</v>
      </c>
      <c r="T814" s="206">
        <f>S814*H814</f>
        <v>0</v>
      </c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R814" s="207" t="s">
        <v>313</v>
      </c>
      <c r="AT814" s="207" t="s">
        <v>201</v>
      </c>
      <c r="AU814" s="207" t="s">
        <v>86</v>
      </c>
      <c r="AY814" s="13" t="s">
        <v>199</v>
      </c>
      <c r="BE814" s="208">
        <f>IF(N814="základní",J814,0)</f>
        <v>0</v>
      </c>
      <c r="BF814" s="208">
        <f>IF(N814="snížená",J814,0)</f>
        <v>0</v>
      </c>
      <c r="BG814" s="208">
        <f>IF(N814="zákl. přenesená",J814,0)</f>
        <v>0</v>
      </c>
      <c r="BH814" s="208">
        <f>IF(N814="sníž. přenesená",J814,0)</f>
        <v>0</v>
      </c>
      <c r="BI814" s="208">
        <f>IF(N814="nulová",J814,0)</f>
        <v>0</v>
      </c>
      <c r="BJ814" s="13" t="s">
        <v>84</v>
      </c>
      <c r="BK814" s="208">
        <f>ROUND(I814*H814,2)</f>
        <v>0</v>
      </c>
      <c r="BL814" s="13" t="s">
        <v>313</v>
      </c>
      <c r="BM814" s="207" t="s">
        <v>1225</v>
      </c>
    </row>
    <row r="815" spans="2:63" s="184" customFormat="1" ht="22.9" customHeight="1">
      <c r="B815" s="185"/>
      <c r="D815" s="186" t="s">
        <v>75</v>
      </c>
      <c r="E815" s="195" t="s">
        <v>1226</v>
      </c>
      <c r="F815" s="195" t="s">
        <v>1227</v>
      </c>
      <c r="J815" s="196">
        <f>BK815</f>
        <v>0</v>
      </c>
      <c r="L815" s="185"/>
      <c r="M815" s="189"/>
      <c r="N815" s="190"/>
      <c r="O815" s="190"/>
      <c r="P815" s="191">
        <f>SUM(P816:P878)</f>
        <v>0</v>
      </c>
      <c r="Q815" s="190"/>
      <c r="R815" s="191">
        <f>SUM(R816:R878)</f>
        <v>2.3171373799999997</v>
      </c>
      <c r="S815" s="190"/>
      <c r="T815" s="192">
        <f>SUM(T816:T878)</f>
        <v>0.9520432000000001</v>
      </c>
      <c r="AR815" s="186" t="s">
        <v>86</v>
      </c>
      <c r="AT815" s="193" t="s">
        <v>75</v>
      </c>
      <c r="AU815" s="193" t="s">
        <v>84</v>
      </c>
      <c r="AY815" s="186" t="s">
        <v>199</v>
      </c>
      <c r="BK815" s="194">
        <f>SUM(BK816:BK878)</f>
        <v>0</v>
      </c>
    </row>
    <row r="816" spans="1:65" s="36" customFormat="1" ht="24.2" customHeight="1">
      <c r="A816" s="30"/>
      <c r="B816" s="31"/>
      <c r="C816" s="197" t="s">
        <v>1228</v>
      </c>
      <c r="D816" s="197" t="s">
        <v>201</v>
      </c>
      <c r="E816" s="198" t="s">
        <v>1229</v>
      </c>
      <c r="F816" s="199" t="s">
        <v>1230</v>
      </c>
      <c r="G816" s="200" t="s">
        <v>245</v>
      </c>
      <c r="H816" s="201">
        <v>295.59</v>
      </c>
      <c r="I816" s="2"/>
      <c r="J816" s="202">
        <f>ROUND(I816*H816,2)</f>
        <v>0</v>
      </c>
      <c r="K816" s="199" t="s">
        <v>205</v>
      </c>
      <c r="L816" s="31"/>
      <c r="M816" s="203" t="s">
        <v>1</v>
      </c>
      <c r="N816" s="204" t="s">
        <v>41</v>
      </c>
      <c r="O816" s="78"/>
      <c r="P816" s="205">
        <f>O816*H816</f>
        <v>0</v>
      </c>
      <c r="Q816" s="205">
        <v>0</v>
      </c>
      <c r="R816" s="205">
        <f>Q816*H816</f>
        <v>0</v>
      </c>
      <c r="S816" s="205">
        <v>0</v>
      </c>
      <c r="T816" s="206">
        <f>S816*H816</f>
        <v>0</v>
      </c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R816" s="207" t="s">
        <v>313</v>
      </c>
      <c r="AT816" s="207" t="s">
        <v>201</v>
      </c>
      <c r="AU816" s="207" t="s">
        <v>86</v>
      </c>
      <c r="AY816" s="13" t="s">
        <v>199</v>
      </c>
      <c r="BE816" s="208">
        <f>IF(N816="základní",J816,0)</f>
        <v>0</v>
      </c>
      <c r="BF816" s="208">
        <f>IF(N816="snížená",J816,0)</f>
        <v>0</v>
      </c>
      <c r="BG816" s="208">
        <f>IF(N816="zákl. přenesená",J816,0)</f>
        <v>0</v>
      </c>
      <c r="BH816" s="208">
        <f>IF(N816="sníž. přenesená",J816,0)</f>
        <v>0</v>
      </c>
      <c r="BI816" s="208">
        <f>IF(N816="nulová",J816,0)</f>
        <v>0</v>
      </c>
      <c r="BJ816" s="13" t="s">
        <v>84</v>
      </c>
      <c r="BK816" s="208">
        <f>ROUND(I816*H816,2)</f>
        <v>0</v>
      </c>
      <c r="BL816" s="13" t="s">
        <v>313</v>
      </c>
      <c r="BM816" s="207" t="s">
        <v>1231</v>
      </c>
    </row>
    <row r="817" spans="1:65" s="36" customFormat="1" ht="16.5" customHeight="1">
      <c r="A817" s="30"/>
      <c r="B817" s="31"/>
      <c r="C817" s="197" t="s">
        <v>1232</v>
      </c>
      <c r="D817" s="197" t="s">
        <v>201</v>
      </c>
      <c r="E817" s="198" t="s">
        <v>1233</v>
      </c>
      <c r="F817" s="199" t="s">
        <v>1234</v>
      </c>
      <c r="G817" s="200" t="s">
        <v>245</v>
      </c>
      <c r="H817" s="201">
        <v>295.59</v>
      </c>
      <c r="I817" s="2"/>
      <c r="J817" s="202">
        <f>ROUND(I817*H817,2)</f>
        <v>0</v>
      </c>
      <c r="K817" s="199" t="s">
        <v>205</v>
      </c>
      <c r="L817" s="31"/>
      <c r="M817" s="203" t="s">
        <v>1</v>
      </c>
      <c r="N817" s="204" t="s">
        <v>41</v>
      </c>
      <c r="O817" s="78"/>
      <c r="P817" s="205">
        <f>O817*H817</f>
        <v>0</v>
      </c>
      <c r="Q817" s="205">
        <v>0</v>
      </c>
      <c r="R817" s="205">
        <f>Q817*H817</f>
        <v>0</v>
      </c>
      <c r="S817" s="205">
        <v>0</v>
      </c>
      <c r="T817" s="206">
        <f>S817*H817</f>
        <v>0</v>
      </c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R817" s="207" t="s">
        <v>313</v>
      </c>
      <c r="AT817" s="207" t="s">
        <v>201</v>
      </c>
      <c r="AU817" s="207" t="s">
        <v>86</v>
      </c>
      <c r="AY817" s="13" t="s">
        <v>199</v>
      </c>
      <c r="BE817" s="208">
        <f>IF(N817="základní",J817,0)</f>
        <v>0</v>
      </c>
      <c r="BF817" s="208">
        <f>IF(N817="snížená",J817,0)</f>
        <v>0</v>
      </c>
      <c r="BG817" s="208">
        <f>IF(N817="zákl. přenesená",J817,0)</f>
        <v>0</v>
      </c>
      <c r="BH817" s="208">
        <f>IF(N817="sníž. přenesená",J817,0)</f>
        <v>0</v>
      </c>
      <c r="BI817" s="208">
        <f>IF(N817="nulová",J817,0)</f>
        <v>0</v>
      </c>
      <c r="BJ817" s="13" t="s">
        <v>84</v>
      </c>
      <c r="BK817" s="208">
        <f>ROUND(I817*H817,2)</f>
        <v>0</v>
      </c>
      <c r="BL817" s="13" t="s">
        <v>313</v>
      </c>
      <c r="BM817" s="207" t="s">
        <v>1235</v>
      </c>
    </row>
    <row r="818" spans="1:65" s="36" customFormat="1" ht="24.2" customHeight="1">
      <c r="A818" s="30"/>
      <c r="B818" s="31"/>
      <c r="C818" s="197" t="s">
        <v>1236</v>
      </c>
      <c r="D818" s="197" t="s">
        <v>201</v>
      </c>
      <c r="E818" s="198" t="s">
        <v>1237</v>
      </c>
      <c r="F818" s="199" t="s">
        <v>1238</v>
      </c>
      <c r="G818" s="200" t="s">
        <v>245</v>
      </c>
      <c r="H818" s="201">
        <v>295.59</v>
      </c>
      <c r="I818" s="2"/>
      <c r="J818" s="202">
        <f>ROUND(I818*H818,2)</f>
        <v>0</v>
      </c>
      <c r="K818" s="199" t="s">
        <v>205</v>
      </c>
      <c r="L818" s="31"/>
      <c r="M818" s="203" t="s">
        <v>1</v>
      </c>
      <c r="N818" s="204" t="s">
        <v>41</v>
      </c>
      <c r="O818" s="78"/>
      <c r="P818" s="205">
        <f>O818*H818</f>
        <v>0</v>
      </c>
      <c r="Q818" s="205">
        <v>3E-05</v>
      </c>
      <c r="R818" s="205">
        <f>Q818*H818</f>
        <v>0.0088677</v>
      </c>
      <c r="S818" s="205">
        <v>0</v>
      </c>
      <c r="T818" s="206">
        <f>S818*H818</f>
        <v>0</v>
      </c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R818" s="207" t="s">
        <v>313</v>
      </c>
      <c r="AT818" s="207" t="s">
        <v>201</v>
      </c>
      <c r="AU818" s="207" t="s">
        <v>86</v>
      </c>
      <c r="AY818" s="13" t="s">
        <v>199</v>
      </c>
      <c r="BE818" s="208">
        <f>IF(N818="základní",J818,0)</f>
        <v>0</v>
      </c>
      <c r="BF818" s="208">
        <f>IF(N818="snížená",J818,0)</f>
        <v>0</v>
      </c>
      <c r="BG818" s="208">
        <f>IF(N818="zákl. přenesená",J818,0)</f>
        <v>0</v>
      </c>
      <c r="BH818" s="208">
        <f>IF(N818="sníž. přenesená",J818,0)</f>
        <v>0</v>
      </c>
      <c r="BI818" s="208">
        <f>IF(N818="nulová",J818,0)</f>
        <v>0</v>
      </c>
      <c r="BJ818" s="13" t="s">
        <v>84</v>
      </c>
      <c r="BK818" s="208">
        <f>ROUND(I818*H818,2)</f>
        <v>0</v>
      </c>
      <c r="BL818" s="13" t="s">
        <v>313</v>
      </c>
      <c r="BM818" s="207" t="s">
        <v>1239</v>
      </c>
    </row>
    <row r="819" spans="1:65" s="36" customFormat="1" ht="33" customHeight="1">
      <c r="A819" s="30"/>
      <c r="B819" s="31"/>
      <c r="C819" s="197" t="s">
        <v>1240</v>
      </c>
      <c r="D819" s="197" t="s">
        <v>201</v>
      </c>
      <c r="E819" s="198" t="s">
        <v>1241</v>
      </c>
      <c r="F819" s="199" t="s">
        <v>1242</v>
      </c>
      <c r="G819" s="200" t="s">
        <v>245</v>
      </c>
      <c r="H819" s="201">
        <v>295.59</v>
      </c>
      <c r="I819" s="2"/>
      <c r="J819" s="202">
        <f>ROUND(I819*H819,2)</f>
        <v>0</v>
      </c>
      <c r="K819" s="199" t="s">
        <v>205</v>
      </c>
      <c r="L819" s="31"/>
      <c r="M819" s="203" t="s">
        <v>1</v>
      </c>
      <c r="N819" s="204" t="s">
        <v>41</v>
      </c>
      <c r="O819" s="78"/>
      <c r="P819" s="205">
        <f>O819*H819</f>
        <v>0</v>
      </c>
      <c r="Q819" s="205">
        <v>0.0045</v>
      </c>
      <c r="R819" s="205">
        <f>Q819*H819</f>
        <v>1.3301549999999998</v>
      </c>
      <c r="S819" s="205">
        <v>0</v>
      </c>
      <c r="T819" s="206">
        <f>S819*H819</f>
        <v>0</v>
      </c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R819" s="207" t="s">
        <v>313</v>
      </c>
      <c r="AT819" s="207" t="s">
        <v>201</v>
      </c>
      <c r="AU819" s="207" t="s">
        <v>86</v>
      </c>
      <c r="AY819" s="13" t="s">
        <v>199</v>
      </c>
      <c r="BE819" s="208">
        <f>IF(N819="základní",J819,0)</f>
        <v>0</v>
      </c>
      <c r="BF819" s="208">
        <f>IF(N819="snížená",J819,0)</f>
        <v>0</v>
      </c>
      <c r="BG819" s="208">
        <f>IF(N819="zákl. přenesená",J819,0)</f>
        <v>0</v>
      </c>
      <c r="BH819" s="208">
        <f>IF(N819="sníž. přenesená",J819,0)</f>
        <v>0</v>
      </c>
      <c r="BI819" s="208">
        <f>IF(N819="nulová",J819,0)</f>
        <v>0</v>
      </c>
      <c r="BJ819" s="13" t="s">
        <v>84</v>
      </c>
      <c r="BK819" s="208">
        <f>ROUND(I819*H819,2)</f>
        <v>0</v>
      </c>
      <c r="BL819" s="13" t="s">
        <v>313</v>
      </c>
      <c r="BM819" s="207" t="s">
        <v>1243</v>
      </c>
    </row>
    <row r="820" spans="1:65" s="36" customFormat="1" ht="24.2" customHeight="1">
      <c r="A820" s="30"/>
      <c r="B820" s="31"/>
      <c r="C820" s="197" t="s">
        <v>1244</v>
      </c>
      <c r="D820" s="197" t="s">
        <v>201</v>
      </c>
      <c r="E820" s="198" t="s">
        <v>1245</v>
      </c>
      <c r="F820" s="199" t="s">
        <v>1246</v>
      </c>
      <c r="G820" s="200" t="s">
        <v>245</v>
      </c>
      <c r="H820" s="201">
        <v>326.17</v>
      </c>
      <c r="I820" s="2"/>
      <c r="J820" s="202">
        <f>ROUND(I820*H820,2)</f>
        <v>0</v>
      </c>
      <c r="K820" s="199" t="s">
        <v>205</v>
      </c>
      <c r="L820" s="31"/>
      <c r="M820" s="203" t="s">
        <v>1</v>
      </c>
      <c r="N820" s="204" t="s">
        <v>41</v>
      </c>
      <c r="O820" s="78"/>
      <c r="P820" s="205">
        <f>O820*H820</f>
        <v>0</v>
      </c>
      <c r="Q820" s="205">
        <v>0</v>
      </c>
      <c r="R820" s="205">
        <f>Q820*H820</f>
        <v>0</v>
      </c>
      <c r="S820" s="205">
        <v>0.0025</v>
      </c>
      <c r="T820" s="206">
        <f>S820*H820</f>
        <v>0.8154250000000001</v>
      </c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R820" s="207" t="s">
        <v>313</v>
      </c>
      <c r="AT820" s="207" t="s">
        <v>201</v>
      </c>
      <c r="AU820" s="207" t="s">
        <v>86</v>
      </c>
      <c r="AY820" s="13" t="s">
        <v>199</v>
      </c>
      <c r="BE820" s="208">
        <f>IF(N820="základní",J820,0)</f>
        <v>0</v>
      </c>
      <c r="BF820" s="208">
        <f>IF(N820="snížená",J820,0)</f>
        <v>0</v>
      </c>
      <c r="BG820" s="208">
        <f>IF(N820="zákl. přenesená",J820,0)</f>
        <v>0</v>
      </c>
      <c r="BH820" s="208">
        <f>IF(N820="sníž. přenesená",J820,0)</f>
        <v>0</v>
      </c>
      <c r="BI820" s="208">
        <f>IF(N820="nulová",J820,0)</f>
        <v>0</v>
      </c>
      <c r="BJ820" s="13" t="s">
        <v>84</v>
      </c>
      <c r="BK820" s="208">
        <f>ROUND(I820*H820,2)</f>
        <v>0</v>
      </c>
      <c r="BL820" s="13" t="s">
        <v>313</v>
      </c>
      <c r="BM820" s="207" t="s">
        <v>1247</v>
      </c>
    </row>
    <row r="821" spans="2:51" s="226" customFormat="1" ht="12">
      <c r="B821" s="227"/>
      <c r="D821" s="211" t="s">
        <v>208</v>
      </c>
      <c r="E821" s="228" t="s">
        <v>1</v>
      </c>
      <c r="F821" s="229" t="s">
        <v>1248</v>
      </c>
      <c r="H821" s="228" t="s">
        <v>1</v>
      </c>
      <c r="L821" s="227"/>
      <c r="M821" s="230"/>
      <c r="N821" s="231"/>
      <c r="O821" s="231"/>
      <c r="P821" s="231"/>
      <c r="Q821" s="231"/>
      <c r="R821" s="231"/>
      <c r="S821" s="231"/>
      <c r="T821" s="232"/>
      <c r="AT821" s="228" t="s">
        <v>208</v>
      </c>
      <c r="AU821" s="228" t="s">
        <v>86</v>
      </c>
      <c r="AV821" s="226" t="s">
        <v>84</v>
      </c>
      <c r="AW821" s="226" t="s">
        <v>32</v>
      </c>
      <c r="AX821" s="226" t="s">
        <v>76</v>
      </c>
      <c r="AY821" s="228" t="s">
        <v>199</v>
      </c>
    </row>
    <row r="822" spans="2:51" s="209" customFormat="1" ht="12">
      <c r="B822" s="210"/>
      <c r="D822" s="211" t="s">
        <v>208</v>
      </c>
      <c r="E822" s="212" t="s">
        <v>1</v>
      </c>
      <c r="F822" s="213" t="s">
        <v>1249</v>
      </c>
      <c r="H822" s="214">
        <v>166.96</v>
      </c>
      <c r="L822" s="210"/>
      <c r="M822" s="215"/>
      <c r="N822" s="216"/>
      <c r="O822" s="216"/>
      <c r="P822" s="216"/>
      <c r="Q822" s="216"/>
      <c r="R822" s="216"/>
      <c r="S822" s="216"/>
      <c r="T822" s="217"/>
      <c r="AT822" s="212" t="s">
        <v>208</v>
      </c>
      <c r="AU822" s="212" t="s">
        <v>86</v>
      </c>
      <c r="AV822" s="209" t="s">
        <v>86</v>
      </c>
      <c r="AW822" s="209" t="s">
        <v>32</v>
      </c>
      <c r="AX822" s="209" t="s">
        <v>76</v>
      </c>
      <c r="AY822" s="212" t="s">
        <v>199</v>
      </c>
    </row>
    <row r="823" spans="2:51" s="209" customFormat="1" ht="12">
      <c r="B823" s="210"/>
      <c r="D823" s="211" t="s">
        <v>208</v>
      </c>
      <c r="E823" s="212" t="s">
        <v>1</v>
      </c>
      <c r="F823" s="213" t="s">
        <v>1250</v>
      </c>
      <c r="H823" s="214">
        <v>159.21</v>
      </c>
      <c r="L823" s="210"/>
      <c r="M823" s="215"/>
      <c r="N823" s="216"/>
      <c r="O823" s="216"/>
      <c r="P823" s="216"/>
      <c r="Q823" s="216"/>
      <c r="R823" s="216"/>
      <c r="S823" s="216"/>
      <c r="T823" s="217"/>
      <c r="AT823" s="212" t="s">
        <v>208</v>
      </c>
      <c r="AU823" s="212" t="s">
        <v>86</v>
      </c>
      <c r="AV823" s="209" t="s">
        <v>86</v>
      </c>
      <c r="AW823" s="209" t="s">
        <v>32</v>
      </c>
      <c r="AX823" s="209" t="s">
        <v>76</v>
      </c>
      <c r="AY823" s="212" t="s">
        <v>199</v>
      </c>
    </row>
    <row r="824" spans="2:51" s="218" customFormat="1" ht="12">
      <c r="B824" s="219"/>
      <c r="D824" s="211" t="s">
        <v>208</v>
      </c>
      <c r="E824" s="220" t="s">
        <v>1</v>
      </c>
      <c r="F824" s="221" t="s">
        <v>211</v>
      </c>
      <c r="H824" s="222">
        <v>326.17</v>
      </c>
      <c r="L824" s="219"/>
      <c r="M824" s="223"/>
      <c r="N824" s="224"/>
      <c r="O824" s="224"/>
      <c r="P824" s="224"/>
      <c r="Q824" s="224"/>
      <c r="R824" s="224"/>
      <c r="S824" s="224"/>
      <c r="T824" s="225"/>
      <c r="AT824" s="220" t="s">
        <v>208</v>
      </c>
      <c r="AU824" s="220" t="s">
        <v>86</v>
      </c>
      <c r="AV824" s="218" t="s">
        <v>206</v>
      </c>
      <c r="AW824" s="218" t="s">
        <v>32</v>
      </c>
      <c r="AX824" s="218" t="s">
        <v>84</v>
      </c>
      <c r="AY824" s="220" t="s">
        <v>199</v>
      </c>
    </row>
    <row r="825" spans="1:65" s="36" customFormat="1" ht="24.2" customHeight="1">
      <c r="A825" s="30"/>
      <c r="B825" s="31"/>
      <c r="C825" s="197" t="s">
        <v>1251</v>
      </c>
      <c r="D825" s="197" t="s">
        <v>201</v>
      </c>
      <c r="E825" s="198" t="s">
        <v>1252</v>
      </c>
      <c r="F825" s="199" t="s">
        <v>1253</v>
      </c>
      <c r="G825" s="200" t="s">
        <v>204</v>
      </c>
      <c r="H825" s="201">
        <v>3</v>
      </c>
      <c r="I825" s="2"/>
      <c r="J825" s="202">
        <f>ROUND(I825*H825,2)</f>
        <v>0</v>
      </c>
      <c r="K825" s="199" t="s">
        <v>205</v>
      </c>
      <c r="L825" s="31"/>
      <c r="M825" s="203" t="s">
        <v>1</v>
      </c>
      <c r="N825" s="204" t="s">
        <v>41</v>
      </c>
      <c r="O825" s="78"/>
      <c r="P825" s="205">
        <f>O825*H825</f>
        <v>0</v>
      </c>
      <c r="Q825" s="205">
        <v>0.00139</v>
      </c>
      <c r="R825" s="205">
        <f>Q825*H825</f>
        <v>0.00417</v>
      </c>
      <c r="S825" s="205">
        <v>0.01</v>
      </c>
      <c r="T825" s="206">
        <f>S825*H825</f>
        <v>0.03</v>
      </c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R825" s="207" t="s">
        <v>313</v>
      </c>
      <c r="AT825" s="207" t="s">
        <v>201</v>
      </c>
      <c r="AU825" s="207" t="s">
        <v>86</v>
      </c>
      <c r="AY825" s="13" t="s">
        <v>199</v>
      </c>
      <c r="BE825" s="208">
        <f>IF(N825="základní",J825,0)</f>
        <v>0</v>
      </c>
      <c r="BF825" s="208">
        <f>IF(N825="snížená",J825,0)</f>
        <v>0</v>
      </c>
      <c r="BG825" s="208">
        <f>IF(N825="zákl. přenesená",J825,0)</f>
        <v>0</v>
      </c>
      <c r="BH825" s="208">
        <f>IF(N825="sníž. přenesená",J825,0)</f>
        <v>0</v>
      </c>
      <c r="BI825" s="208">
        <f>IF(N825="nulová",J825,0)</f>
        <v>0</v>
      </c>
      <c r="BJ825" s="13" t="s">
        <v>84</v>
      </c>
      <c r="BK825" s="208">
        <f>ROUND(I825*H825,2)</f>
        <v>0</v>
      </c>
      <c r="BL825" s="13" t="s">
        <v>313</v>
      </c>
      <c r="BM825" s="207" t="s">
        <v>1254</v>
      </c>
    </row>
    <row r="826" spans="2:51" s="226" customFormat="1" ht="12">
      <c r="B826" s="227"/>
      <c r="D826" s="211" t="s">
        <v>208</v>
      </c>
      <c r="E826" s="228" t="s">
        <v>1</v>
      </c>
      <c r="F826" s="229" t="s">
        <v>917</v>
      </c>
      <c r="H826" s="228" t="s">
        <v>1</v>
      </c>
      <c r="L826" s="227"/>
      <c r="M826" s="230"/>
      <c r="N826" s="231"/>
      <c r="O826" s="231"/>
      <c r="P826" s="231"/>
      <c r="Q826" s="231"/>
      <c r="R826" s="231"/>
      <c r="S826" s="231"/>
      <c r="T826" s="232"/>
      <c r="AT826" s="228" t="s">
        <v>208</v>
      </c>
      <c r="AU826" s="228" t="s">
        <v>86</v>
      </c>
      <c r="AV826" s="226" t="s">
        <v>84</v>
      </c>
      <c r="AW826" s="226" t="s">
        <v>32</v>
      </c>
      <c r="AX826" s="226" t="s">
        <v>76</v>
      </c>
      <c r="AY826" s="228" t="s">
        <v>199</v>
      </c>
    </row>
    <row r="827" spans="2:51" s="209" customFormat="1" ht="12">
      <c r="B827" s="210"/>
      <c r="D827" s="211" t="s">
        <v>208</v>
      </c>
      <c r="E827" s="212" t="s">
        <v>1</v>
      </c>
      <c r="F827" s="213" t="s">
        <v>114</v>
      </c>
      <c r="H827" s="214">
        <v>3</v>
      </c>
      <c r="L827" s="210"/>
      <c r="M827" s="215"/>
      <c r="N827" s="216"/>
      <c r="O827" s="216"/>
      <c r="P827" s="216"/>
      <c r="Q827" s="216"/>
      <c r="R827" s="216"/>
      <c r="S827" s="216"/>
      <c r="T827" s="217"/>
      <c r="AT827" s="212" t="s">
        <v>208</v>
      </c>
      <c r="AU827" s="212" t="s">
        <v>86</v>
      </c>
      <c r="AV827" s="209" t="s">
        <v>86</v>
      </c>
      <c r="AW827" s="209" t="s">
        <v>32</v>
      </c>
      <c r="AX827" s="209" t="s">
        <v>84</v>
      </c>
      <c r="AY827" s="212" t="s">
        <v>199</v>
      </c>
    </row>
    <row r="828" spans="1:65" s="36" customFormat="1" ht="16.5" customHeight="1">
      <c r="A828" s="30"/>
      <c r="B828" s="31"/>
      <c r="C828" s="197" t="s">
        <v>1255</v>
      </c>
      <c r="D828" s="197" t="s">
        <v>201</v>
      </c>
      <c r="E828" s="198" t="s">
        <v>1256</v>
      </c>
      <c r="F828" s="199" t="s">
        <v>1257</v>
      </c>
      <c r="G828" s="200" t="s">
        <v>245</v>
      </c>
      <c r="H828" s="201">
        <v>295.59</v>
      </c>
      <c r="I828" s="2"/>
      <c r="J828" s="202">
        <f>ROUND(I828*H828,2)</f>
        <v>0</v>
      </c>
      <c r="K828" s="199" t="s">
        <v>205</v>
      </c>
      <c r="L828" s="31"/>
      <c r="M828" s="203" t="s">
        <v>1</v>
      </c>
      <c r="N828" s="204" t="s">
        <v>41</v>
      </c>
      <c r="O828" s="78"/>
      <c r="P828" s="205">
        <f>O828*H828</f>
        <v>0</v>
      </c>
      <c r="Q828" s="205">
        <v>0.0003</v>
      </c>
      <c r="R828" s="205">
        <f>Q828*H828</f>
        <v>0.08867699999999998</v>
      </c>
      <c r="S828" s="205">
        <v>0</v>
      </c>
      <c r="T828" s="206">
        <f>S828*H828</f>
        <v>0</v>
      </c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R828" s="207" t="s">
        <v>313</v>
      </c>
      <c r="AT828" s="207" t="s">
        <v>201</v>
      </c>
      <c r="AU828" s="207" t="s">
        <v>86</v>
      </c>
      <c r="AY828" s="13" t="s">
        <v>199</v>
      </c>
      <c r="BE828" s="208">
        <f>IF(N828="základní",J828,0)</f>
        <v>0</v>
      </c>
      <c r="BF828" s="208">
        <f>IF(N828="snížená",J828,0)</f>
        <v>0</v>
      </c>
      <c r="BG828" s="208">
        <f>IF(N828="zákl. přenesená",J828,0)</f>
        <v>0</v>
      </c>
      <c r="BH828" s="208">
        <f>IF(N828="sníž. přenesená",J828,0)</f>
        <v>0</v>
      </c>
      <c r="BI828" s="208">
        <f>IF(N828="nulová",J828,0)</f>
        <v>0</v>
      </c>
      <c r="BJ828" s="13" t="s">
        <v>84</v>
      </c>
      <c r="BK828" s="208">
        <f>ROUND(I828*H828,2)</f>
        <v>0</v>
      </c>
      <c r="BL828" s="13" t="s">
        <v>313</v>
      </c>
      <c r="BM828" s="207" t="s">
        <v>1258</v>
      </c>
    </row>
    <row r="829" spans="2:51" s="226" customFormat="1" ht="12">
      <c r="B829" s="227"/>
      <c r="D829" s="211" t="s">
        <v>208</v>
      </c>
      <c r="E829" s="228" t="s">
        <v>1</v>
      </c>
      <c r="F829" s="229" t="s">
        <v>1259</v>
      </c>
      <c r="H829" s="228" t="s">
        <v>1</v>
      </c>
      <c r="L829" s="227"/>
      <c r="M829" s="230"/>
      <c r="N829" s="231"/>
      <c r="O829" s="231"/>
      <c r="P829" s="231"/>
      <c r="Q829" s="231"/>
      <c r="R829" s="231"/>
      <c r="S829" s="231"/>
      <c r="T829" s="232"/>
      <c r="AT829" s="228" t="s">
        <v>208</v>
      </c>
      <c r="AU829" s="228" t="s">
        <v>86</v>
      </c>
      <c r="AV829" s="226" t="s">
        <v>84</v>
      </c>
      <c r="AW829" s="226" t="s">
        <v>32</v>
      </c>
      <c r="AX829" s="226" t="s">
        <v>76</v>
      </c>
      <c r="AY829" s="228" t="s">
        <v>199</v>
      </c>
    </row>
    <row r="830" spans="2:51" s="209" customFormat="1" ht="12">
      <c r="B830" s="210"/>
      <c r="D830" s="211" t="s">
        <v>208</v>
      </c>
      <c r="E830" s="212" t="s">
        <v>1</v>
      </c>
      <c r="F830" s="213" t="s">
        <v>1260</v>
      </c>
      <c r="H830" s="214">
        <v>171.02</v>
      </c>
      <c r="L830" s="210"/>
      <c r="M830" s="215"/>
      <c r="N830" s="216"/>
      <c r="O830" s="216"/>
      <c r="P830" s="216"/>
      <c r="Q830" s="216"/>
      <c r="R830" s="216"/>
      <c r="S830" s="216"/>
      <c r="T830" s="217"/>
      <c r="AT830" s="212" t="s">
        <v>208</v>
      </c>
      <c r="AU830" s="212" t="s">
        <v>86</v>
      </c>
      <c r="AV830" s="209" t="s">
        <v>86</v>
      </c>
      <c r="AW830" s="209" t="s">
        <v>32</v>
      </c>
      <c r="AX830" s="209" t="s">
        <v>76</v>
      </c>
      <c r="AY830" s="212" t="s">
        <v>199</v>
      </c>
    </row>
    <row r="831" spans="2:51" s="209" customFormat="1" ht="12">
      <c r="B831" s="210"/>
      <c r="D831" s="211" t="s">
        <v>208</v>
      </c>
      <c r="E831" s="212" t="s">
        <v>1</v>
      </c>
      <c r="F831" s="213" t="s">
        <v>1261</v>
      </c>
      <c r="H831" s="214">
        <v>124.57</v>
      </c>
      <c r="L831" s="210"/>
      <c r="M831" s="215"/>
      <c r="N831" s="216"/>
      <c r="O831" s="216"/>
      <c r="P831" s="216"/>
      <c r="Q831" s="216"/>
      <c r="R831" s="216"/>
      <c r="S831" s="216"/>
      <c r="T831" s="217"/>
      <c r="AT831" s="212" t="s">
        <v>208</v>
      </c>
      <c r="AU831" s="212" t="s">
        <v>86</v>
      </c>
      <c r="AV831" s="209" t="s">
        <v>86</v>
      </c>
      <c r="AW831" s="209" t="s">
        <v>32</v>
      </c>
      <c r="AX831" s="209" t="s">
        <v>76</v>
      </c>
      <c r="AY831" s="212" t="s">
        <v>199</v>
      </c>
    </row>
    <row r="832" spans="2:51" s="233" customFormat="1" ht="12">
      <c r="B832" s="234"/>
      <c r="D832" s="211" t="s">
        <v>208</v>
      </c>
      <c r="E832" s="235" t="s">
        <v>149</v>
      </c>
      <c r="F832" s="236" t="s">
        <v>240</v>
      </c>
      <c r="H832" s="237">
        <v>295.59</v>
      </c>
      <c r="L832" s="234"/>
      <c r="M832" s="238"/>
      <c r="N832" s="239"/>
      <c r="O832" s="239"/>
      <c r="P832" s="239"/>
      <c r="Q832" s="239"/>
      <c r="R832" s="239"/>
      <c r="S832" s="239"/>
      <c r="T832" s="240"/>
      <c r="AT832" s="235" t="s">
        <v>208</v>
      </c>
      <c r="AU832" s="235" t="s">
        <v>86</v>
      </c>
      <c r="AV832" s="233" t="s">
        <v>114</v>
      </c>
      <c r="AW832" s="233" t="s">
        <v>32</v>
      </c>
      <c r="AX832" s="233" t="s">
        <v>84</v>
      </c>
      <c r="AY832" s="235" t="s">
        <v>199</v>
      </c>
    </row>
    <row r="833" spans="1:65" s="36" customFormat="1" ht="37.9" customHeight="1">
      <c r="A833" s="30"/>
      <c r="B833" s="31"/>
      <c r="C833" s="241" t="s">
        <v>1262</v>
      </c>
      <c r="D833" s="241" t="s">
        <v>297</v>
      </c>
      <c r="E833" s="242" t="s">
        <v>1263</v>
      </c>
      <c r="F833" s="243" t="s">
        <v>1264</v>
      </c>
      <c r="G833" s="244" t="s">
        <v>245</v>
      </c>
      <c r="H833" s="245">
        <v>325.149</v>
      </c>
      <c r="I833" s="3"/>
      <c r="J833" s="246">
        <f>ROUND(I833*H833,2)</f>
        <v>0</v>
      </c>
      <c r="K833" s="243" t="s">
        <v>205</v>
      </c>
      <c r="L833" s="247"/>
      <c r="M833" s="248" t="s">
        <v>1</v>
      </c>
      <c r="N833" s="249" t="s">
        <v>41</v>
      </c>
      <c r="O833" s="78"/>
      <c r="P833" s="205">
        <f>O833*H833</f>
        <v>0</v>
      </c>
      <c r="Q833" s="205">
        <v>0.00246</v>
      </c>
      <c r="R833" s="205">
        <f>Q833*H833</f>
        <v>0.79986654</v>
      </c>
      <c r="S833" s="205">
        <v>0</v>
      </c>
      <c r="T833" s="206">
        <f>S833*H833</f>
        <v>0</v>
      </c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R833" s="207" t="s">
        <v>456</v>
      </c>
      <c r="AT833" s="207" t="s">
        <v>297</v>
      </c>
      <c r="AU833" s="207" t="s">
        <v>86</v>
      </c>
      <c r="AY833" s="13" t="s">
        <v>199</v>
      </c>
      <c r="BE833" s="208">
        <f>IF(N833="základní",J833,0)</f>
        <v>0</v>
      </c>
      <c r="BF833" s="208">
        <f>IF(N833="snížená",J833,0)</f>
        <v>0</v>
      </c>
      <c r="BG833" s="208">
        <f>IF(N833="zákl. přenesená",J833,0)</f>
        <v>0</v>
      </c>
      <c r="BH833" s="208">
        <f>IF(N833="sníž. přenesená",J833,0)</f>
        <v>0</v>
      </c>
      <c r="BI833" s="208">
        <f>IF(N833="nulová",J833,0)</f>
        <v>0</v>
      </c>
      <c r="BJ833" s="13" t="s">
        <v>84</v>
      </c>
      <c r="BK833" s="208">
        <f>ROUND(I833*H833,2)</f>
        <v>0</v>
      </c>
      <c r="BL833" s="13" t="s">
        <v>313</v>
      </c>
      <c r="BM833" s="207" t="s">
        <v>1265</v>
      </c>
    </row>
    <row r="834" spans="2:51" s="209" customFormat="1" ht="12">
      <c r="B834" s="210"/>
      <c r="D834" s="211" t="s">
        <v>208</v>
      </c>
      <c r="F834" s="213" t="s">
        <v>1266</v>
      </c>
      <c r="H834" s="214">
        <v>325.149</v>
      </c>
      <c r="L834" s="210"/>
      <c r="M834" s="215"/>
      <c r="N834" s="216"/>
      <c r="O834" s="216"/>
      <c r="P834" s="216"/>
      <c r="Q834" s="216"/>
      <c r="R834" s="216"/>
      <c r="S834" s="216"/>
      <c r="T834" s="217"/>
      <c r="AT834" s="212" t="s">
        <v>208</v>
      </c>
      <c r="AU834" s="212" t="s">
        <v>86</v>
      </c>
      <c r="AV834" s="209" t="s">
        <v>86</v>
      </c>
      <c r="AW834" s="209" t="s">
        <v>3</v>
      </c>
      <c r="AX834" s="209" t="s">
        <v>84</v>
      </c>
      <c r="AY834" s="212" t="s">
        <v>199</v>
      </c>
    </row>
    <row r="835" spans="1:65" s="36" customFormat="1" ht="21.75" customHeight="1">
      <c r="A835" s="30"/>
      <c r="B835" s="31"/>
      <c r="C835" s="197" t="s">
        <v>1267</v>
      </c>
      <c r="D835" s="197" t="s">
        <v>201</v>
      </c>
      <c r="E835" s="198" t="s">
        <v>1268</v>
      </c>
      <c r="F835" s="199" t="s">
        <v>1269</v>
      </c>
      <c r="G835" s="200" t="s">
        <v>252</v>
      </c>
      <c r="H835" s="201">
        <v>355.394</v>
      </c>
      <c r="I835" s="2"/>
      <c r="J835" s="202">
        <f>ROUND(I835*H835,2)</f>
        <v>0</v>
      </c>
      <c r="K835" s="199" t="s">
        <v>205</v>
      </c>
      <c r="L835" s="31"/>
      <c r="M835" s="203" t="s">
        <v>1</v>
      </c>
      <c r="N835" s="204" t="s">
        <v>41</v>
      </c>
      <c r="O835" s="78"/>
      <c r="P835" s="205">
        <f>O835*H835</f>
        <v>0</v>
      </c>
      <c r="Q835" s="205">
        <v>0</v>
      </c>
      <c r="R835" s="205">
        <f>Q835*H835</f>
        <v>0</v>
      </c>
      <c r="S835" s="205">
        <v>0.0003</v>
      </c>
      <c r="T835" s="206">
        <f>S835*H835</f>
        <v>0.1066182</v>
      </c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R835" s="207" t="s">
        <v>313</v>
      </c>
      <c r="AT835" s="207" t="s">
        <v>201</v>
      </c>
      <c r="AU835" s="207" t="s">
        <v>86</v>
      </c>
      <c r="AY835" s="13" t="s">
        <v>199</v>
      </c>
      <c r="BE835" s="208">
        <f>IF(N835="základní",J835,0)</f>
        <v>0</v>
      </c>
      <c r="BF835" s="208">
        <f>IF(N835="snížená",J835,0)</f>
        <v>0</v>
      </c>
      <c r="BG835" s="208">
        <f>IF(N835="zákl. přenesená",J835,0)</f>
        <v>0</v>
      </c>
      <c r="BH835" s="208">
        <f>IF(N835="sníž. přenesená",J835,0)</f>
        <v>0</v>
      </c>
      <c r="BI835" s="208">
        <f>IF(N835="nulová",J835,0)</f>
        <v>0</v>
      </c>
      <c r="BJ835" s="13" t="s">
        <v>84</v>
      </c>
      <c r="BK835" s="208">
        <f>ROUND(I835*H835,2)</f>
        <v>0</v>
      </c>
      <c r="BL835" s="13" t="s">
        <v>313</v>
      </c>
      <c r="BM835" s="207" t="s">
        <v>1270</v>
      </c>
    </row>
    <row r="836" spans="2:51" s="209" customFormat="1" ht="12">
      <c r="B836" s="210"/>
      <c r="D836" s="211" t="s">
        <v>208</v>
      </c>
      <c r="E836" s="212" t="s">
        <v>1</v>
      </c>
      <c r="F836" s="213" t="s">
        <v>1271</v>
      </c>
      <c r="H836" s="214">
        <v>97.53</v>
      </c>
      <c r="L836" s="210"/>
      <c r="M836" s="215"/>
      <c r="N836" s="216"/>
      <c r="O836" s="216"/>
      <c r="P836" s="216"/>
      <c r="Q836" s="216"/>
      <c r="R836" s="216"/>
      <c r="S836" s="216"/>
      <c r="T836" s="217"/>
      <c r="AT836" s="212" t="s">
        <v>208</v>
      </c>
      <c r="AU836" s="212" t="s">
        <v>86</v>
      </c>
      <c r="AV836" s="209" t="s">
        <v>86</v>
      </c>
      <c r="AW836" s="209" t="s">
        <v>32</v>
      </c>
      <c r="AX836" s="209" t="s">
        <v>76</v>
      </c>
      <c r="AY836" s="212" t="s">
        <v>199</v>
      </c>
    </row>
    <row r="837" spans="2:51" s="209" customFormat="1" ht="12">
      <c r="B837" s="210"/>
      <c r="D837" s="211" t="s">
        <v>208</v>
      </c>
      <c r="E837" s="212" t="s">
        <v>1</v>
      </c>
      <c r="F837" s="213" t="s">
        <v>1272</v>
      </c>
      <c r="H837" s="214">
        <v>13.5</v>
      </c>
      <c r="L837" s="210"/>
      <c r="M837" s="215"/>
      <c r="N837" s="216"/>
      <c r="O837" s="216"/>
      <c r="P837" s="216"/>
      <c r="Q837" s="216"/>
      <c r="R837" s="216"/>
      <c r="S837" s="216"/>
      <c r="T837" s="217"/>
      <c r="AT837" s="212" t="s">
        <v>208</v>
      </c>
      <c r="AU837" s="212" t="s">
        <v>86</v>
      </c>
      <c r="AV837" s="209" t="s">
        <v>86</v>
      </c>
      <c r="AW837" s="209" t="s">
        <v>32</v>
      </c>
      <c r="AX837" s="209" t="s">
        <v>76</v>
      </c>
      <c r="AY837" s="212" t="s">
        <v>199</v>
      </c>
    </row>
    <row r="838" spans="2:51" s="209" customFormat="1" ht="12">
      <c r="B838" s="210"/>
      <c r="D838" s="211" t="s">
        <v>208</v>
      </c>
      <c r="E838" s="212" t="s">
        <v>1</v>
      </c>
      <c r="F838" s="213" t="s">
        <v>1273</v>
      </c>
      <c r="H838" s="214">
        <v>10.4</v>
      </c>
      <c r="L838" s="210"/>
      <c r="M838" s="215"/>
      <c r="N838" s="216"/>
      <c r="O838" s="216"/>
      <c r="P838" s="216"/>
      <c r="Q838" s="216"/>
      <c r="R838" s="216"/>
      <c r="S838" s="216"/>
      <c r="T838" s="217"/>
      <c r="AT838" s="212" t="s">
        <v>208</v>
      </c>
      <c r="AU838" s="212" t="s">
        <v>86</v>
      </c>
      <c r="AV838" s="209" t="s">
        <v>86</v>
      </c>
      <c r="AW838" s="209" t="s">
        <v>32</v>
      </c>
      <c r="AX838" s="209" t="s">
        <v>76</v>
      </c>
      <c r="AY838" s="212" t="s">
        <v>199</v>
      </c>
    </row>
    <row r="839" spans="2:51" s="209" customFormat="1" ht="12">
      <c r="B839" s="210"/>
      <c r="D839" s="211" t="s">
        <v>208</v>
      </c>
      <c r="E839" s="212" t="s">
        <v>1</v>
      </c>
      <c r="F839" s="213" t="s">
        <v>1274</v>
      </c>
      <c r="H839" s="214">
        <v>54.75</v>
      </c>
      <c r="L839" s="210"/>
      <c r="M839" s="215"/>
      <c r="N839" s="216"/>
      <c r="O839" s="216"/>
      <c r="P839" s="216"/>
      <c r="Q839" s="216"/>
      <c r="R839" s="216"/>
      <c r="S839" s="216"/>
      <c r="T839" s="217"/>
      <c r="AT839" s="212" t="s">
        <v>208</v>
      </c>
      <c r="AU839" s="212" t="s">
        <v>86</v>
      </c>
      <c r="AV839" s="209" t="s">
        <v>86</v>
      </c>
      <c r="AW839" s="209" t="s">
        <v>32</v>
      </c>
      <c r="AX839" s="209" t="s">
        <v>76</v>
      </c>
      <c r="AY839" s="212" t="s">
        <v>199</v>
      </c>
    </row>
    <row r="840" spans="2:51" s="209" customFormat="1" ht="12">
      <c r="B840" s="210"/>
      <c r="D840" s="211" t="s">
        <v>208</v>
      </c>
      <c r="E840" s="212" t="s">
        <v>1</v>
      </c>
      <c r="F840" s="213" t="s">
        <v>1275</v>
      </c>
      <c r="H840" s="214">
        <v>106.454</v>
      </c>
      <c r="L840" s="210"/>
      <c r="M840" s="215"/>
      <c r="N840" s="216"/>
      <c r="O840" s="216"/>
      <c r="P840" s="216"/>
      <c r="Q840" s="216"/>
      <c r="R840" s="216"/>
      <c r="S840" s="216"/>
      <c r="T840" s="217"/>
      <c r="AT840" s="212" t="s">
        <v>208</v>
      </c>
      <c r="AU840" s="212" t="s">
        <v>86</v>
      </c>
      <c r="AV840" s="209" t="s">
        <v>86</v>
      </c>
      <c r="AW840" s="209" t="s">
        <v>32</v>
      </c>
      <c r="AX840" s="209" t="s">
        <v>76</v>
      </c>
      <c r="AY840" s="212" t="s">
        <v>199</v>
      </c>
    </row>
    <row r="841" spans="2:51" s="209" customFormat="1" ht="12">
      <c r="B841" s="210"/>
      <c r="D841" s="211" t="s">
        <v>208</v>
      </c>
      <c r="E841" s="212" t="s">
        <v>1</v>
      </c>
      <c r="F841" s="213" t="s">
        <v>1276</v>
      </c>
      <c r="H841" s="214">
        <v>25.84</v>
      </c>
      <c r="L841" s="210"/>
      <c r="M841" s="215"/>
      <c r="N841" s="216"/>
      <c r="O841" s="216"/>
      <c r="P841" s="216"/>
      <c r="Q841" s="216"/>
      <c r="R841" s="216"/>
      <c r="S841" s="216"/>
      <c r="T841" s="217"/>
      <c r="AT841" s="212" t="s">
        <v>208</v>
      </c>
      <c r="AU841" s="212" t="s">
        <v>86</v>
      </c>
      <c r="AV841" s="209" t="s">
        <v>86</v>
      </c>
      <c r="AW841" s="209" t="s">
        <v>32</v>
      </c>
      <c r="AX841" s="209" t="s">
        <v>76</v>
      </c>
      <c r="AY841" s="212" t="s">
        <v>199</v>
      </c>
    </row>
    <row r="842" spans="2:51" s="209" customFormat="1" ht="12">
      <c r="B842" s="210"/>
      <c r="D842" s="211" t="s">
        <v>208</v>
      </c>
      <c r="E842" s="212" t="s">
        <v>1</v>
      </c>
      <c r="F842" s="213" t="s">
        <v>1277</v>
      </c>
      <c r="H842" s="214">
        <v>24.76</v>
      </c>
      <c r="L842" s="210"/>
      <c r="M842" s="215"/>
      <c r="N842" s="216"/>
      <c r="O842" s="216"/>
      <c r="P842" s="216"/>
      <c r="Q842" s="216"/>
      <c r="R842" s="216"/>
      <c r="S842" s="216"/>
      <c r="T842" s="217"/>
      <c r="AT842" s="212" t="s">
        <v>208</v>
      </c>
      <c r="AU842" s="212" t="s">
        <v>86</v>
      </c>
      <c r="AV842" s="209" t="s">
        <v>86</v>
      </c>
      <c r="AW842" s="209" t="s">
        <v>32</v>
      </c>
      <c r="AX842" s="209" t="s">
        <v>76</v>
      </c>
      <c r="AY842" s="212" t="s">
        <v>199</v>
      </c>
    </row>
    <row r="843" spans="2:51" s="209" customFormat="1" ht="12">
      <c r="B843" s="210"/>
      <c r="D843" s="211" t="s">
        <v>208</v>
      </c>
      <c r="E843" s="212" t="s">
        <v>1</v>
      </c>
      <c r="F843" s="213" t="s">
        <v>1278</v>
      </c>
      <c r="H843" s="214">
        <v>22.16</v>
      </c>
      <c r="L843" s="210"/>
      <c r="M843" s="215"/>
      <c r="N843" s="216"/>
      <c r="O843" s="216"/>
      <c r="P843" s="216"/>
      <c r="Q843" s="216"/>
      <c r="R843" s="216"/>
      <c r="S843" s="216"/>
      <c r="T843" s="217"/>
      <c r="AT843" s="212" t="s">
        <v>208</v>
      </c>
      <c r="AU843" s="212" t="s">
        <v>86</v>
      </c>
      <c r="AV843" s="209" t="s">
        <v>86</v>
      </c>
      <c r="AW843" s="209" t="s">
        <v>32</v>
      </c>
      <c r="AX843" s="209" t="s">
        <v>76</v>
      </c>
      <c r="AY843" s="212" t="s">
        <v>199</v>
      </c>
    </row>
    <row r="844" spans="2:51" s="218" customFormat="1" ht="12">
      <c r="B844" s="219"/>
      <c r="D844" s="211" t="s">
        <v>208</v>
      </c>
      <c r="E844" s="220" t="s">
        <v>1</v>
      </c>
      <c r="F844" s="221" t="s">
        <v>211</v>
      </c>
      <c r="H844" s="222">
        <v>355.394</v>
      </c>
      <c r="L844" s="219"/>
      <c r="M844" s="223"/>
      <c r="N844" s="224"/>
      <c r="O844" s="224"/>
      <c r="P844" s="224"/>
      <c r="Q844" s="224"/>
      <c r="R844" s="224"/>
      <c r="S844" s="224"/>
      <c r="T844" s="225"/>
      <c r="AT844" s="220" t="s">
        <v>208</v>
      </c>
      <c r="AU844" s="220" t="s">
        <v>86</v>
      </c>
      <c r="AV844" s="218" t="s">
        <v>206</v>
      </c>
      <c r="AW844" s="218" t="s">
        <v>32</v>
      </c>
      <c r="AX844" s="218" t="s">
        <v>84</v>
      </c>
      <c r="AY844" s="220" t="s">
        <v>199</v>
      </c>
    </row>
    <row r="845" spans="1:65" s="36" customFormat="1" ht="24.2" customHeight="1">
      <c r="A845" s="30"/>
      <c r="B845" s="31"/>
      <c r="C845" s="197" t="s">
        <v>1279</v>
      </c>
      <c r="D845" s="197" t="s">
        <v>201</v>
      </c>
      <c r="E845" s="198" t="s">
        <v>1280</v>
      </c>
      <c r="F845" s="199" t="s">
        <v>1281</v>
      </c>
      <c r="G845" s="200" t="s">
        <v>252</v>
      </c>
      <c r="H845" s="201">
        <v>309.07</v>
      </c>
      <c r="I845" s="2"/>
      <c r="J845" s="202">
        <f>ROUND(I845*H845,2)</f>
        <v>0</v>
      </c>
      <c r="K845" s="199" t="s">
        <v>205</v>
      </c>
      <c r="L845" s="31"/>
      <c r="M845" s="203" t="s">
        <v>1</v>
      </c>
      <c r="N845" s="204" t="s">
        <v>41</v>
      </c>
      <c r="O845" s="78"/>
      <c r="P845" s="205">
        <f>O845*H845</f>
        <v>0</v>
      </c>
      <c r="Q845" s="205">
        <v>5E-05</v>
      </c>
      <c r="R845" s="205">
        <f>Q845*H845</f>
        <v>0.0154535</v>
      </c>
      <c r="S845" s="205">
        <v>0</v>
      </c>
      <c r="T845" s="206">
        <f>S845*H845</f>
        <v>0</v>
      </c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R845" s="207" t="s">
        <v>313</v>
      </c>
      <c r="AT845" s="207" t="s">
        <v>201</v>
      </c>
      <c r="AU845" s="207" t="s">
        <v>86</v>
      </c>
      <c r="AY845" s="13" t="s">
        <v>199</v>
      </c>
      <c r="BE845" s="208">
        <f>IF(N845="základní",J845,0)</f>
        <v>0</v>
      </c>
      <c r="BF845" s="208">
        <f>IF(N845="snížená",J845,0)</f>
        <v>0</v>
      </c>
      <c r="BG845" s="208">
        <f>IF(N845="zákl. přenesená",J845,0)</f>
        <v>0</v>
      </c>
      <c r="BH845" s="208">
        <f>IF(N845="sníž. přenesená",J845,0)</f>
        <v>0</v>
      </c>
      <c r="BI845" s="208">
        <f>IF(N845="nulová",J845,0)</f>
        <v>0</v>
      </c>
      <c r="BJ845" s="13" t="s">
        <v>84</v>
      </c>
      <c r="BK845" s="208">
        <f>ROUND(I845*H845,2)</f>
        <v>0</v>
      </c>
      <c r="BL845" s="13" t="s">
        <v>313</v>
      </c>
      <c r="BM845" s="207" t="s">
        <v>1282</v>
      </c>
    </row>
    <row r="846" spans="2:51" s="226" customFormat="1" ht="12">
      <c r="B846" s="227"/>
      <c r="D846" s="211" t="s">
        <v>208</v>
      </c>
      <c r="E846" s="228" t="s">
        <v>1</v>
      </c>
      <c r="F846" s="229" t="s">
        <v>224</v>
      </c>
      <c r="H846" s="228" t="s">
        <v>1</v>
      </c>
      <c r="L846" s="227"/>
      <c r="M846" s="230"/>
      <c r="N846" s="231"/>
      <c r="O846" s="231"/>
      <c r="P846" s="231"/>
      <c r="Q846" s="231"/>
      <c r="R846" s="231"/>
      <c r="S846" s="231"/>
      <c r="T846" s="232"/>
      <c r="AT846" s="228" t="s">
        <v>208</v>
      </c>
      <c r="AU846" s="228" t="s">
        <v>86</v>
      </c>
      <c r="AV846" s="226" t="s">
        <v>84</v>
      </c>
      <c r="AW846" s="226" t="s">
        <v>32</v>
      </c>
      <c r="AX846" s="226" t="s">
        <v>76</v>
      </c>
      <c r="AY846" s="228" t="s">
        <v>199</v>
      </c>
    </row>
    <row r="847" spans="2:51" s="226" customFormat="1" ht="12">
      <c r="B847" s="227"/>
      <c r="D847" s="211" t="s">
        <v>208</v>
      </c>
      <c r="E847" s="228" t="s">
        <v>1</v>
      </c>
      <c r="F847" s="229" t="s">
        <v>325</v>
      </c>
      <c r="H847" s="228" t="s">
        <v>1</v>
      </c>
      <c r="L847" s="227"/>
      <c r="M847" s="230"/>
      <c r="N847" s="231"/>
      <c r="O847" s="231"/>
      <c r="P847" s="231"/>
      <c r="Q847" s="231"/>
      <c r="R847" s="231"/>
      <c r="S847" s="231"/>
      <c r="T847" s="232"/>
      <c r="AT847" s="228" t="s">
        <v>208</v>
      </c>
      <c r="AU847" s="228" t="s">
        <v>86</v>
      </c>
      <c r="AV847" s="226" t="s">
        <v>84</v>
      </c>
      <c r="AW847" s="226" t="s">
        <v>32</v>
      </c>
      <c r="AX847" s="226" t="s">
        <v>76</v>
      </c>
      <c r="AY847" s="228" t="s">
        <v>199</v>
      </c>
    </row>
    <row r="848" spans="2:51" s="209" customFormat="1" ht="12">
      <c r="B848" s="210"/>
      <c r="D848" s="211" t="s">
        <v>208</v>
      </c>
      <c r="E848" s="212" t="s">
        <v>1</v>
      </c>
      <c r="F848" s="213" t="s">
        <v>1283</v>
      </c>
      <c r="H848" s="214">
        <v>83.93</v>
      </c>
      <c r="L848" s="210"/>
      <c r="M848" s="215"/>
      <c r="N848" s="216"/>
      <c r="O848" s="216"/>
      <c r="P848" s="216"/>
      <c r="Q848" s="216"/>
      <c r="R848" s="216"/>
      <c r="S848" s="216"/>
      <c r="T848" s="217"/>
      <c r="AT848" s="212" t="s">
        <v>208</v>
      </c>
      <c r="AU848" s="212" t="s">
        <v>86</v>
      </c>
      <c r="AV848" s="209" t="s">
        <v>86</v>
      </c>
      <c r="AW848" s="209" t="s">
        <v>32</v>
      </c>
      <c r="AX848" s="209" t="s">
        <v>76</v>
      </c>
      <c r="AY848" s="212" t="s">
        <v>199</v>
      </c>
    </row>
    <row r="849" spans="2:51" s="226" customFormat="1" ht="12">
      <c r="B849" s="227"/>
      <c r="D849" s="211" t="s">
        <v>208</v>
      </c>
      <c r="E849" s="228" t="s">
        <v>1</v>
      </c>
      <c r="F849" s="229" t="s">
        <v>336</v>
      </c>
      <c r="H849" s="228" t="s">
        <v>1</v>
      </c>
      <c r="L849" s="227"/>
      <c r="M849" s="230"/>
      <c r="N849" s="231"/>
      <c r="O849" s="231"/>
      <c r="P849" s="231"/>
      <c r="Q849" s="231"/>
      <c r="R849" s="231"/>
      <c r="S849" s="231"/>
      <c r="T849" s="232"/>
      <c r="AT849" s="228" t="s">
        <v>208</v>
      </c>
      <c r="AU849" s="228" t="s">
        <v>86</v>
      </c>
      <c r="AV849" s="226" t="s">
        <v>84</v>
      </c>
      <c r="AW849" s="226" t="s">
        <v>32</v>
      </c>
      <c r="AX849" s="226" t="s">
        <v>76</v>
      </c>
      <c r="AY849" s="228" t="s">
        <v>199</v>
      </c>
    </row>
    <row r="850" spans="2:51" s="209" customFormat="1" ht="12">
      <c r="B850" s="210"/>
      <c r="D850" s="211" t="s">
        <v>208</v>
      </c>
      <c r="E850" s="212" t="s">
        <v>1</v>
      </c>
      <c r="F850" s="213" t="s">
        <v>1272</v>
      </c>
      <c r="H850" s="214">
        <v>13.5</v>
      </c>
      <c r="L850" s="210"/>
      <c r="M850" s="215"/>
      <c r="N850" s="216"/>
      <c r="O850" s="216"/>
      <c r="P850" s="216"/>
      <c r="Q850" s="216"/>
      <c r="R850" s="216"/>
      <c r="S850" s="216"/>
      <c r="T850" s="217"/>
      <c r="AT850" s="212" t="s">
        <v>208</v>
      </c>
      <c r="AU850" s="212" t="s">
        <v>86</v>
      </c>
      <c r="AV850" s="209" t="s">
        <v>86</v>
      </c>
      <c r="AW850" s="209" t="s">
        <v>32</v>
      </c>
      <c r="AX850" s="209" t="s">
        <v>76</v>
      </c>
      <c r="AY850" s="212" t="s">
        <v>199</v>
      </c>
    </row>
    <row r="851" spans="2:51" s="226" customFormat="1" ht="12">
      <c r="B851" s="227"/>
      <c r="D851" s="211" t="s">
        <v>208</v>
      </c>
      <c r="E851" s="228" t="s">
        <v>1</v>
      </c>
      <c r="F851" s="229" t="s">
        <v>1284</v>
      </c>
      <c r="H851" s="228" t="s">
        <v>1</v>
      </c>
      <c r="L851" s="227"/>
      <c r="M851" s="230"/>
      <c r="N851" s="231"/>
      <c r="O851" s="231"/>
      <c r="P851" s="231"/>
      <c r="Q851" s="231"/>
      <c r="R851" s="231"/>
      <c r="S851" s="231"/>
      <c r="T851" s="232"/>
      <c r="AT851" s="228" t="s">
        <v>208</v>
      </c>
      <c r="AU851" s="228" t="s">
        <v>86</v>
      </c>
      <c r="AV851" s="226" t="s">
        <v>84</v>
      </c>
      <c r="AW851" s="226" t="s">
        <v>32</v>
      </c>
      <c r="AX851" s="226" t="s">
        <v>76</v>
      </c>
      <c r="AY851" s="228" t="s">
        <v>199</v>
      </c>
    </row>
    <row r="852" spans="2:51" s="209" customFormat="1" ht="12">
      <c r="B852" s="210"/>
      <c r="D852" s="211" t="s">
        <v>208</v>
      </c>
      <c r="E852" s="212" t="s">
        <v>1</v>
      </c>
      <c r="F852" s="213" t="s">
        <v>1285</v>
      </c>
      <c r="H852" s="214">
        <v>9.34</v>
      </c>
      <c r="L852" s="210"/>
      <c r="M852" s="215"/>
      <c r="N852" s="216"/>
      <c r="O852" s="216"/>
      <c r="P852" s="216"/>
      <c r="Q852" s="216"/>
      <c r="R852" s="216"/>
      <c r="S852" s="216"/>
      <c r="T852" s="217"/>
      <c r="AT852" s="212" t="s">
        <v>208</v>
      </c>
      <c r="AU852" s="212" t="s">
        <v>86</v>
      </c>
      <c r="AV852" s="209" t="s">
        <v>86</v>
      </c>
      <c r="AW852" s="209" t="s">
        <v>32</v>
      </c>
      <c r="AX852" s="209" t="s">
        <v>76</v>
      </c>
      <c r="AY852" s="212" t="s">
        <v>199</v>
      </c>
    </row>
    <row r="853" spans="2:51" s="209" customFormat="1" ht="12">
      <c r="B853" s="210"/>
      <c r="D853" s="211" t="s">
        <v>208</v>
      </c>
      <c r="E853" s="212" t="s">
        <v>1</v>
      </c>
      <c r="F853" s="213" t="s">
        <v>1286</v>
      </c>
      <c r="H853" s="214">
        <v>15.33</v>
      </c>
      <c r="L853" s="210"/>
      <c r="M853" s="215"/>
      <c r="N853" s="216"/>
      <c r="O853" s="216"/>
      <c r="P853" s="216"/>
      <c r="Q853" s="216"/>
      <c r="R853" s="216"/>
      <c r="S853" s="216"/>
      <c r="T853" s="217"/>
      <c r="AT853" s="212" t="s">
        <v>208</v>
      </c>
      <c r="AU853" s="212" t="s">
        <v>86</v>
      </c>
      <c r="AV853" s="209" t="s">
        <v>86</v>
      </c>
      <c r="AW853" s="209" t="s">
        <v>32</v>
      </c>
      <c r="AX853" s="209" t="s">
        <v>76</v>
      </c>
      <c r="AY853" s="212" t="s">
        <v>199</v>
      </c>
    </row>
    <row r="854" spans="2:51" s="209" customFormat="1" ht="12">
      <c r="B854" s="210"/>
      <c r="D854" s="211" t="s">
        <v>208</v>
      </c>
      <c r="E854" s="212" t="s">
        <v>1</v>
      </c>
      <c r="F854" s="213" t="s">
        <v>1287</v>
      </c>
      <c r="H854" s="214">
        <v>18.56</v>
      </c>
      <c r="L854" s="210"/>
      <c r="M854" s="215"/>
      <c r="N854" s="216"/>
      <c r="O854" s="216"/>
      <c r="P854" s="216"/>
      <c r="Q854" s="216"/>
      <c r="R854" s="216"/>
      <c r="S854" s="216"/>
      <c r="T854" s="217"/>
      <c r="AT854" s="212" t="s">
        <v>208</v>
      </c>
      <c r="AU854" s="212" t="s">
        <v>86</v>
      </c>
      <c r="AV854" s="209" t="s">
        <v>86</v>
      </c>
      <c r="AW854" s="209" t="s">
        <v>32</v>
      </c>
      <c r="AX854" s="209" t="s">
        <v>76</v>
      </c>
      <c r="AY854" s="212" t="s">
        <v>199</v>
      </c>
    </row>
    <row r="855" spans="2:51" s="209" customFormat="1" ht="12">
      <c r="B855" s="210"/>
      <c r="D855" s="211" t="s">
        <v>208</v>
      </c>
      <c r="E855" s="212" t="s">
        <v>1</v>
      </c>
      <c r="F855" s="213" t="s">
        <v>1288</v>
      </c>
      <c r="H855" s="214">
        <v>19.26</v>
      </c>
      <c r="L855" s="210"/>
      <c r="M855" s="215"/>
      <c r="N855" s="216"/>
      <c r="O855" s="216"/>
      <c r="P855" s="216"/>
      <c r="Q855" s="216"/>
      <c r="R855" s="216"/>
      <c r="S855" s="216"/>
      <c r="T855" s="217"/>
      <c r="AT855" s="212" t="s">
        <v>208</v>
      </c>
      <c r="AU855" s="212" t="s">
        <v>86</v>
      </c>
      <c r="AV855" s="209" t="s">
        <v>86</v>
      </c>
      <c r="AW855" s="209" t="s">
        <v>32</v>
      </c>
      <c r="AX855" s="209" t="s">
        <v>76</v>
      </c>
      <c r="AY855" s="212" t="s">
        <v>199</v>
      </c>
    </row>
    <row r="856" spans="2:51" s="226" customFormat="1" ht="12">
      <c r="B856" s="227"/>
      <c r="D856" s="211" t="s">
        <v>208</v>
      </c>
      <c r="E856" s="228" t="s">
        <v>1</v>
      </c>
      <c r="F856" s="229" t="s">
        <v>1289</v>
      </c>
      <c r="H856" s="228" t="s">
        <v>1</v>
      </c>
      <c r="L856" s="227"/>
      <c r="M856" s="230"/>
      <c r="N856" s="231"/>
      <c r="O856" s="231"/>
      <c r="P856" s="231"/>
      <c r="Q856" s="231"/>
      <c r="R856" s="231"/>
      <c r="S856" s="231"/>
      <c r="T856" s="232"/>
      <c r="AT856" s="228" t="s">
        <v>208</v>
      </c>
      <c r="AU856" s="228" t="s">
        <v>86</v>
      </c>
      <c r="AV856" s="226" t="s">
        <v>84</v>
      </c>
      <c r="AW856" s="226" t="s">
        <v>32</v>
      </c>
      <c r="AX856" s="226" t="s">
        <v>76</v>
      </c>
      <c r="AY856" s="228" t="s">
        <v>199</v>
      </c>
    </row>
    <row r="857" spans="2:51" s="209" customFormat="1" ht="12">
      <c r="B857" s="210"/>
      <c r="D857" s="211" t="s">
        <v>208</v>
      </c>
      <c r="E857" s="212" t="s">
        <v>1</v>
      </c>
      <c r="F857" s="213" t="s">
        <v>1290</v>
      </c>
      <c r="H857" s="214">
        <v>23.18</v>
      </c>
      <c r="L857" s="210"/>
      <c r="M857" s="215"/>
      <c r="N857" s="216"/>
      <c r="O857" s="216"/>
      <c r="P857" s="216"/>
      <c r="Q857" s="216"/>
      <c r="R857" s="216"/>
      <c r="S857" s="216"/>
      <c r="T857" s="217"/>
      <c r="AT857" s="212" t="s">
        <v>208</v>
      </c>
      <c r="AU857" s="212" t="s">
        <v>86</v>
      </c>
      <c r="AV857" s="209" t="s">
        <v>86</v>
      </c>
      <c r="AW857" s="209" t="s">
        <v>32</v>
      </c>
      <c r="AX857" s="209" t="s">
        <v>76</v>
      </c>
      <c r="AY857" s="212" t="s">
        <v>199</v>
      </c>
    </row>
    <row r="858" spans="2:51" s="226" customFormat="1" ht="12">
      <c r="B858" s="227"/>
      <c r="D858" s="211" t="s">
        <v>208</v>
      </c>
      <c r="E858" s="228" t="s">
        <v>1</v>
      </c>
      <c r="F858" s="229" t="s">
        <v>1291</v>
      </c>
      <c r="H858" s="228" t="s">
        <v>1</v>
      </c>
      <c r="L858" s="227"/>
      <c r="M858" s="230"/>
      <c r="N858" s="231"/>
      <c r="O858" s="231"/>
      <c r="P858" s="231"/>
      <c r="Q858" s="231"/>
      <c r="R858" s="231"/>
      <c r="S858" s="231"/>
      <c r="T858" s="232"/>
      <c r="AT858" s="228" t="s">
        <v>208</v>
      </c>
      <c r="AU858" s="228" t="s">
        <v>86</v>
      </c>
      <c r="AV858" s="226" t="s">
        <v>84</v>
      </c>
      <c r="AW858" s="226" t="s">
        <v>32</v>
      </c>
      <c r="AX858" s="226" t="s">
        <v>76</v>
      </c>
      <c r="AY858" s="228" t="s">
        <v>199</v>
      </c>
    </row>
    <row r="859" spans="2:51" s="209" customFormat="1" ht="12">
      <c r="B859" s="210"/>
      <c r="D859" s="211" t="s">
        <v>208</v>
      </c>
      <c r="E859" s="212" t="s">
        <v>1</v>
      </c>
      <c r="F859" s="213" t="s">
        <v>1292</v>
      </c>
      <c r="H859" s="214">
        <v>34.96</v>
      </c>
      <c r="L859" s="210"/>
      <c r="M859" s="215"/>
      <c r="N859" s="216"/>
      <c r="O859" s="216"/>
      <c r="P859" s="216"/>
      <c r="Q859" s="216"/>
      <c r="R859" s="216"/>
      <c r="S859" s="216"/>
      <c r="T859" s="217"/>
      <c r="AT859" s="212" t="s">
        <v>208</v>
      </c>
      <c r="AU859" s="212" t="s">
        <v>86</v>
      </c>
      <c r="AV859" s="209" t="s">
        <v>86</v>
      </c>
      <c r="AW859" s="209" t="s">
        <v>32</v>
      </c>
      <c r="AX859" s="209" t="s">
        <v>76</v>
      </c>
      <c r="AY859" s="212" t="s">
        <v>199</v>
      </c>
    </row>
    <row r="860" spans="2:51" s="209" customFormat="1" ht="12">
      <c r="B860" s="210"/>
      <c r="D860" s="211" t="s">
        <v>208</v>
      </c>
      <c r="E860" s="212" t="s">
        <v>1</v>
      </c>
      <c r="F860" s="213" t="s">
        <v>1293</v>
      </c>
      <c r="H860" s="214">
        <v>23.08</v>
      </c>
      <c r="L860" s="210"/>
      <c r="M860" s="215"/>
      <c r="N860" s="216"/>
      <c r="O860" s="216"/>
      <c r="P860" s="216"/>
      <c r="Q860" s="216"/>
      <c r="R860" s="216"/>
      <c r="S860" s="216"/>
      <c r="T860" s="217"/>
      <c r="AT860" s="212" t="s">
        <v>208</v>
      </c>
      <c r="AU860" s="212" t="s">
        <v>86</v>
      </c>
      <c r="AV860" s="209" t="s">
        <v>86</v>
      </c>
      <c r="AW860" s="209" t="s">
        <v>32</v>
      </c>
      <c r="AX860" s="209" t="s">
        <v>76</v>
      </c>
      <c r="AY860" s="212" t="s">
        <v>199</v>
      </c>
    </row>
    <row r="861" spans="2:51" s="209" customFormat="1" ht="12">
      <c r="B861" s="210"/>
      <c r="D861" s="211" t="s">
        <v>208</v>
      </c>
      <c r="E861" s="212" t="s">
        <v>1</v>
      </c>
      <c r="F861" s="213" t="s">
        <v>1294</v>
      </c>
      <c r="H861" s="214">
        <v>22.05</v>
      </c>
      <c r="L861" s="210"/>
      <c r="M861" s="215"/>
      <c r="N861" s="216"/>
      <c r="O861" s="216"/>
      <c r="P861" s="216"/>
      <c r="Q861" s="216"/>
      <c r="R861" s="216"/>
      <c r="S861" s="216"/>
      <c r="T861" s="217"/>
      <c r="AT861" s="212" t="s">
        <v>208</v>
      </c>
      <c r="AU861" s="212" t="s">
        <v>86</v>
      </c>
      <c r="AV861" s="209" t="s">
        <v>86</v>
      </c>
      <c r="AW861" s="209" t="s">
        <v>32</v>
      </c>
      <c r="AX861" s="209" t="s">
        <v>76</v>
      </c>
      <c r="AY861" s="212" t="s">
        <v>199</v>
      </c>
    </row>
    <row r="862" spans="2:51" s="209" customFormat="1" ht="12">
      <c r="B862" s="210"/>
      <c r="D862" s="211" t="s">
        <v>208</v>
      </c>
      <c r="E862" s="212" t="s">
        <v>1</v>
      </c>
      <c r="F862" s="213" t="s">
        <v>1295</v>
      </c>
      <c r="H862" s="214">
        <v>17.76</v>
      </c>
      <c r="L862" s="210"/>
      <c r="M862" s="215"/>
      <c r="N862" s="216"/>
      <c r="O862" s="216"/>
      <c r="P862" s="216"/>
      <c r="Q862" s="216"/>
      <c r="R862" s="216"/>
      <c r="S862" s="216"/>
      <c r="T862" s="217"/>
      <c r="AT862" s="212" t="s">
        <v>208</v>
      </c>
      <c r="AU862" s="212" t="s">
        <v>86</v>
      </c>
      <c r="AV862" s="209" t="s">
        <v>86</v>
      </c>
      <c r="AW862" s="209" t="s">
        <v>32</v>
      </c>
      <c r="AX862" s="209" t="s">
        <v>76</v>
      </c>
      <c r="AY862" s="212" t="s">
        <v>199</v>
      </c>
    </row>
    <row r="863" spans="2:51" s="226" customFormat="1" ht="12">
      <c r="B863" s="227"/>
      <c r="D863" s="211" t="s">
        <v>208</v>
      </c>
      <c r="E863" s="228" t="s">
        <v>1</v>
      </c>
      <c r="F863" s="229" t="s">
        <v>354</v>
      </c>
      <c r="H863" s="228" t="s">
        <v>1</v>
      </c>
      <c r="L863" s="227"/>
      <c r="M863" s="230"/>
      <c r="N863" s="231"/>
      <c r="O863" s="231"/>
      <c r="P863" s="231"/>
      <c r="Q863" s="231"/>
      <c r="R863" s="231"/>
      <c r="S863" s="231"/>
      <c r="T863" s="232"/>
      <c r="AT863" s="228" t="s">
        <v>208</v>
      </c>
      <c r="AU863" s="228" t="s">
        <v>86</v>
      </c>
      <c r="AV863" s="226" t="s">
        <v>84</v>
      </c>
      <c r="AW863" s="226" t="s">
        <v>32</v>
      </c>
      <c r="AX863" s="226" t="s">
        <v>76</v>
      </c>
      <c r="AY863" s="228" t="s">
        <v>199</v>
      </c>
    </row>
    <row r="864" spans="2:51" s="209" customFormat="1" ht="12">
      <c r="B864" s="210"/>
      <c r="D864" s="211" t="s">
        <v>208</v>
      </c>
      <c r="E864" s="212" t="s">
        <v>1</v>
      </c>
      <c r="F864" s="213" t="s">
        <v>1296</v>
      </c>
      <c r="H864" s="214">
        <v>11.28</v>
      </c>
      <c r="L864" s="210"/>
      <c r="M864" s="215"/>
      <c r="N864" s="216"/>
      <c r="O864" s="216"/>
      <c r="P864" s="216"/>
      <c r="Q864" s="216"/>
      <c r="R864" s="216"/>
      <c r="S864" s="216"/>
      <c r="T864" s="217"/>
      <c r="AT864" s="212" t="s">
        <v>208</v>
      </c>
      <c r="AU864" s="212" t="s">
        <v>86</v>
      </c>
      <c r="AV864" s="209" t="s">
        <v>86</v>
      </c>
      <c r="AW864" s="209" t="s">
        <v>32</v>
      </c>
      <c r="AX864" s="209" t="s">
        <v>76</v>
      </c>
      <c r="AY864" s="212" t="s">
        <v>199</v>
      </c>
    </row>
    <row r="865" spans="2:51" s="226" customFormat="1" ht="12">
      <c r="B865" s="227"/>
      <c r="D865" s="211" t="s">
        <v>208</v>
      </c>
      <c r="E865" s="228" t="s">
        <v>1</v>
      </c>
      <c r="F865" s="229" t="s">
        <v>1297</v>
      </c>
      <c r="H865" s="228" t="s">
        <v>1</v>
      </c>
      <c r="L865" s="227"/>
      <c r="M865" s="230"/>
      <c r="N865" s="231"/>
      <c r="O865" s="231"/>
      <c r="P865" s="231"/>
      <c r="Q865" s="231"/>
      <c r="R865" s="231"/>
      <c r="S865" s="231"/>
      <c r="T865" s="232"/>
      <c r="AT865" s="228" t="s">
        <v>208</v>
      </c>
      <c r="AU865" s="228" t="s">
        <v>86</v>
      </c>
      <c r="AV865" s="226" t="s">
        <v>84</v>
      </c>
      <c r="AW865" s="226" t="s">
        <v>32</v>
      </c>
      <c r="AX865" s="226" t="s">
        <v>76</v>
      </c>
      <c r="AY865" s="228" t="s">
        <v>199</v>
      </c>
    </row>
    <row r="866" spans="2:51" s="209" customFormat="1" ht="12">
      <c r="B866" s="210"/>
      <c r="D866" s="211" t="s">
        <v>208</v>
      </c>
      <c r="E866" s="212" t="s">
        <v>1</v>
      </c>
      <c r="F866" s="213" t="s">
        <v>1298</v>
      </c>
      <c r="H866" s="214">
        <v>10.3</v>
      </c>
      <c r="L866" s="210"/>
      <c r="M866" s="215"/>
      <c r="N866" s="216"/>
      <c r="O866" s="216"/>
      <c r="P866" s="216"/>
      <c r="Q866" s="216"/>
      <c r="R866" s="216"/>
      <c r="S866" s="216"/>
      <c r="T866" s="217"/>
      <c r="AT866" s="212" t="s">
        <v>208</v>
      </c>
      <c r="AU866" s="212" t="s">
        <v>86</v>
      </c>
      <c r="AV866" s="209" t="s">
        <v>86</v>
      </c>
      <c r="AW866" s="209" t="s">
        <v>32</v>
      </c>
      <c r="AX866" s="209" t="s">
        <v>76</v>
      </c>
      <c r="AY866" s="212" t="s">
        <v>199</v>
      </c>
    </row>
    <row r="867" spans="2:51" s="233" customFormat="1" ht="12">
      <c r="B867" s="234"/>
      <c r="D867" s="211" t="s">
        <v>208</v>
      </c>
      <c r="E867" s="235" t="s">
        <v>1</v>
      </c>
      <c r="F867" s="236" t="s">
        <v>240</v>
      </c>
      <c r="H867" s="237">
        <v>302.53</v>
      </c>
      <c r="L867" s="234"/>
      <c r="M867" s="238"/>
      <c r="N867" s="239"/>
      <c r="O867" s="239"/>
      <c r="P867" s="239"/>
      <c r="Q867" s="239"/>
      <c r="R867" s="239"/>
      <c r="S867" s="239"/>
      <c r="T867" s="240"/>
      <c r="AT867" s="235" t="s">
        <v>208</v>
      </c>
      <c r="AU867" s="235" t="s">
        <v>86</v>
      </c>
      <c r="AV867" s="233" t="s">
        <v>114</v>
      </c>
      <c r="AW867" s="233" t="s">
        <v>32</v>
      </c>
      <c r="AX867" s="233" t="s">
        <v>76</v>
      </c>
      <c r="AY867" s="235" t="s">
        <v>199</v>
      </c>
    </row>
    <row r="868" spans="2:51" s="226" customFormat="1" ht="12">
      <c r="B868" s="227"/>
      <c r="D868" s="211" t="s">
        <v>208</v>
      </c>
      <c r="E868" s="228" t="s">
        <v>1</v>
      </c>
      <c r="F868" s="229" t="s">
        <v>1299</v>
      </c>
      <c r="H868" s="228" t="s">
        <v>1</v>
      </c>
      <c r="L868" s="227"/>
      <c r="M868" s="230"/>
      <c r="N868" s="231"/>
      <c r="O868" s="231"/>
      <c r="P868" s="231"/>
      <c r="Q868" s="231"/>
      <c r="R868" s="231"/>
      <c r="S868" s="231"/>
      <c r="T868" s="232"/>
      <c r="AT868" s="228" t="s">
        <v>208</v>
      </c>
      <c r="AU868" s="228" t="s">
        <v>86</v>
      </c>
      <c r="AV868" s="226" t="s">
        <v>84</v>
      </c>
      <c r="AW868" s="226" t="s">
        <v>32</v>
      </c>
      <c r="AX868" s="226" t="s">
        <v>76</v>
      </c>
      <c r="AY868" s="228" t="s">
        <v>199</v>
      </c>
    </row>
    <row r="869" spans="2:51" s="226" customFormat="1" ht="12">
      <c r="B869" s="227"/>
      <c r="D869" s="211" t="s">
        <v>208</v>
      </c>
      <c r="E869" s="228" t="s">
        <v>1</v>
      </c>
      <c r="F869" s="229" t="s">
        <v>1300</v>
      </c>
      <c r="H869" s="228" t="s">
        <v>1</v>
      </c>
      <c r="L869" s="227"/>
      <c r="M869" s="230"/>
      <c r="N869" s="231"/>
      <c r="O869" s="231"/>
      <c r="P869" s="231"/>
      <c r="Q869" s="231"/>
      <c r="R869" s="231"/>
      <c r="S869" s="231"/>
      <c r="T869" s="232"/>
      <c r="AT869" s="228" t="s">
        <v>208</v>
      </c>
      <c r="AU869" s="228" t="s">
        <v>86</v>
      </c>
      <c r="AV869" s="226" t="s">
        <v>84</v>
      </c>
      <c r="AW869" s="226" t="s">
        <v>32</v>
      </c>
      <c r="AX869" s="226" t="s">
        <v>76</v>
      </c>
      <c r="AY869" s="228" t="s">
        <v>199</v>
      </c>
    </row>
    <row r="870" spans="2:51" s="209" customFormat="1" ht="12">
      <c r="B870" s="210"/>
      <c r="D870" s="211" t="s">
        <v>208</v>
      </c>
      <c r="E870" s="212" t="s">
        <v>1</v>
      </c>
      <c r="F870" s="213" t="s">
        <v>1301</v>
      </c>
      <c r="H870" s="214">
        <v>1.745</v>
      </c>
      <c r="L870" s="210"/>
      <c r="M870" s="215"/>
      <c r="N870" s="216"/>
      <c r="O870" s="216"/>
      <c r="P870" s="216"/>
      <c r="Q870" s="216"/>
      <c r="R870" s="216"/>
      <c r="S870" s="216"/>
      <c r="T870" s="217"/>
      <c r="AT870" s="212" t="s">
        <v>208</v>
      </c>
      <c r="AU870" s="212" t="s">
        <v>86</v>
      </c>
      <c r="AV870" s="209" t="s">
        <v>86</v>
      </c>
      <c r="AW870" s="209" t="s">
        <v>32</v>
      </c>
      <c r="AX870" s="209" t="s">
        <v>76</v>
      </c>
      <c r="AY870" s="212" t="s">
        <v>199</v>
      </c>
    </row>
    <row r="871" spans="2:51" s="226" customFormat="1" ht="12">
      <c r="B871" s="227"/>
      <c r="D871" s="211" t="s">
        <v>208</v>
      </c>
      <c r="E871" s="228" t="s">
        <v>1</v>
      </c>
      <c r="F871" s="229" t="s">
        <v>890</v>
      </c>
      <c r="H871" s="228" t="s">
        <v>1</v>
      </c>
      <c r="L871" s="227"/>
      <c r="M871" s="230"/>
      <c r="N871" s="231"/>
      <c r="O871" s="231"/>
      <c r="P871" s="231"/>
      <c r="Q871" s="231"/>
      <c r="R871" s="231"/>
      <c r="S871" s="231"/>
      <c r="T871" s="232"/>
      <c r="AT871" s="228" t="s">
        <v>208</v>
      </c>
      <c r="AU871" s="228" t="s">
        <v>86</v>
      </c>
      <c r="AV871" s="226" t="s">
        <v>84</v>
      </c>
      <c r="AW871" s="226" t="s">
        <v>32</v>
      </c>
      <c r="AX871" s="226" t="s">
        <v>76</v>
      </c>
      <c r="AY871" s="228" t="s">
        <v>199</v>
      </c>
    </row>
    <row r="872" spans="2:51" s="209" customFormat="1" ht="12">
      <c r="B872" s="210"/>
      <c r="D872" s="211" t="s">
        <v>208</v>
      </c>
      <c r="E872" s="212" t="s">
        <v>1</v>
      </c>
      <c r="F872" s="213" t="s">
        <v>1301</v>
      </c>
      <c r="H872" s="214">
        <v>1.745</v>
      </c>
      <c r="L872" s="210"/>
      <c r="M872" s="215"/>
      <c r="N872" s="216"/>
      <c r="O872" s="216"/>
      <c r="P872" s="216"/>
      <c r="Q872" s="216"/>
      <c r="R872" s="216"/>
      <c r="S872" s="216"/>
      <c r="T872" s="217"/>
      <c r="AT872" s="212" t="s">
        <v>208</v>
      </c>
      <c r="AU872" s="212" t="s">
        <v>86</v>
      </c>
      <c r="AV872" s="209" t="s">
        <v>86</v>
      </c>
      <c r="AW872" s="209" t="s">
        <v>32</v>
      </c>
      <c r="AX872" s="209" t="s">
        <v>76</v>
      </c>
      <c r="AY872" s="212" t="s">
        <v>199</v>
      </c>
    </row>
    <row r="873" spans="2:51" s="226" customFormat="1" ht="12">
      <c r="B873" s="227"/>
      <c r="D873" s="211" t="s">
        <v>208</v>
      </c>
      <c r="E873" s="228" t="s">
        <v>1</v>
      </c>
      <c r="F873" s="229" t="s">
        <v>1302</v>
      </c>
      <c r="H873" s="228" t="s">
        <v>1</v>
      </c>
      <c r="L873" s="227"/>
      <c r="M873" s="230"/>
      <c r="N873" s="231"/>
      <c r="O873" s="231"/>
      <c r="P873" s="231"/>
      <c r="Q873" s="231"/>
      <c r="R873" s="231"/>
      <c r="S873" s="231"/>
      <c r="T873" s="232"/>
      <c r="AT873" s="228" t="s">
        <v>208</v>
      </c>
      <c r="AU873" s="228" t="s">
        <v>86</v>
      </c>
      <c r="AV873" s="226" t="s">
        <v>84</v>
      </c>
      <c r="AW873" s="226" t="s">
        <v>32</v>
      </c>
      <c r="AX873" s="226" t="s">
        <v>76</v>
      </c>
      <c r="AY873" s="228" t="s">
        <v>199</v>
      </c>
    </row>
    <row r="874" spans="2:51" s="209" customFormat="1" ht="12">
      <c r="B874" s="210"/>
      <c r="D874" s="211" t="s">
        <v>208</v>
      </c>
      <c r="E874" s="212" t="s">
        <v>1</v>
      </c>
      <c r="F874" s="213" t="s">
        <v>1303</v>
      </c>
      <c r="H874" s="214">
        <v>3.05</v>
      </c>
      <c r="L874" s="210"/>
      <c r="M874" s="215"/>
      <c r="N874" s="216"/>
      <c r="O874" s="216"/>
      <c r="P874" s="216"/>
      <c r="Q874" s="216"/>
      <c r="R874" s="216"/>
      <c r="S874" s="216"/>
      <c r="T874" s="217"/>
      <c r="AT874" s="212" t="s">
        <v>208</v>
      </c>
      <c r="AU874" s="212" t="s">
        <v>86</v>
      </c>
      <c r="AV874" s="209" t="s">
        <v>86</v>
      </c>
      <c r="AW874" s="209" t="s">
        <v>32</v>
      </c>
      <c r="AX874" s="209" t="s">
        <v>76</v>
      </c>
      <c r="AY874" s="212" t="s">
        <v>199</v>
      </c>
    </row>
    <row r="875" spans="2:51" s="218" customFormat="1" ht="12">
      <c r="B875" s="219"/>
      <c r="D875" s="211" t="s">
        <v>208</v>
      </c>
      <c r="E875" s="220" t="s">
        <v>1</v>
      </c>
      <c r="F875" s="221" t="s">
        <v>211</v>
      </c>
      <c r="H875" s="222">
        <v>309.07</v>
      </c>
      <c r="L875" s="219"/>
      <c r="M875" s="223"/>
      <c r="N875" s="224"/>
      <c r="O875" s="224"/>
      <c r="P875" s="224"/>
      <c r="Q875" s="224"/>
      <c r="R875" s="224"/>
      <c r="S875" s="224"/>
      <c r="T875" s="225"/>
      <c r="AT875" s="220" t="s">
        <v>208</v>
      </c>
      <c r="AU875" s="220" t="s">
        <v>86</v>
      </c>
      <c r="AV875" s="218" t="s">
        <v>206</v>
      </c>
      <c r="AW875" s="218" t="s">
        <v>32</v>
      </c>
      <c r="AX875" s="218" t="s">
        <v>84</v>
      </c>
      <c r="AY875" s="220" t="s">
        <v>199</v>
      </c>
    </row>
    <row r="876" spans="1:65" s="36" customFormat="1" ht="37.9" customHeight="1">
      <c r="A876" s="30"/>
      <c r="B876" s="31"/>
      <c r="C876" s="241" t="s">
        <v>1304</v>
      </c>
      <c r="D876" s="241" t="s">
        <v>297</v>
      </c>
      <c r="E876" s="242" t="s">
        <v>1263</v>
      </c>
      <c r="F876" s="243" t="s">
        <v>1264</v>
      </c>
      <c r="G876" s="244" t="s">
        <v>245</v>
      </c>
      <c r="H876" s="245">
        <v>28.434</v>
      </c>
      <c r="I876" s="3"/>
      <c r="J876" s="246">
        <f>ROUND(I876*H876,2)</f>
        <v>0</v>
      </c>
      <c r="K876" s="243" t="s">
        <v>205</v>
      </c>
      <c r="L876" s="247"/>
      <c r="M876" s="248" t="s">
        <v>1</v>
      </c>
      <c r="N876" s="249" t="s">
        <v>41</v>
      </c>
      <c r="O876" s="78"/>
      <c r="P876" s="205">
        <f>O876*H876</f>
        <v>0</v>
      </c>
      <c r="Q876" s="205">
        <v>0.00246</v>
      </c>
      <c r="R876" s="205">
        <f>Q876*H876</f>
        <v>0.06994764</v>
      </c>
      <c r="S876" s="205">
        <v>0</v>
      </c>
      <c r="T876" s="206">
        <f>S876*H876</f>
        <v>0</v>
      </c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R876" s="207" t="s">
        <v>456</v>
      </c>
      <c r="AT876" s="207" t="s">
        <v>297</v>
      </c>
      <c r="AU876" s="207" t="s">
        <v>86</v>
      </c>
      <c r="AY876" s="13" t="s">
        <v>199</v>
      </c>
      <c r="BE876" s="208">
        <f>IF(N876="základní",J876,0)</f>
        <v>0</v>
      </c>
      <c r="BF876" s="208">
        <f>IF(N876="snížená",J876,0)</f>
        <v>0</v>
      </c>
      <c r="BG876" s="208">
        <f>IF(N876="zákl. přenesená",J876,0)</f>
        <v>0</v>
      </c>
      <c r="BH876" s="208">
        <f>IF(N876="sníž. přenesená",J876,0)</f>
        <v>0</v>
      </c>
      <c r="BI876" s="208">
        <f>IF(N876="nulová",J876,0)</f>
        <v>0</v>
      </c>
      <c r="BJ876" s="13" t="s">
        <v>84</v>
      </c>
      <c r="BK876" s="208">
        <f>ROUND(I876*H876,2)</f>
        <v>0</v>
      </c>
      <c r="BL876" s="13" t="s">
        <v>313</v>
      </c>
      <c r="BM876" s="207" t="s">
        <v>1305</v>
      </c>
    </row>
    <row r="877" spans="2:51" s="209" customFormat="1" ht="12">
      <c r="B877" s="210"/>
      <c r="D877" s="211" t="s">
        <v>208</v>
      </c>
      <c r="F877" s="213" t="s">
        <v>1306</v>
      </c>
      <c r="H877" s="214">
        <v>28.434</v>
      </c>
      <c r="L877" s="210"/>
      <c r="M877" s="215"/>
      <c r="N877" s="216"/>
      <c r="O877" s="216"/>
      <c r="P877" s="216"/>
      <c r="Q877" s="216"/>
      <c r="R877" s="216"/>
      <c r="S877" s="216"/>
      <c r="T877" s="217"/>
      <c r="AT877" s="212" t="s">
        <v>208</v>
      </c>
      <c r="AU877" s="212" t="s">
        <v>86</v>
      </c>
      <c r="AV877" s="209" t="s">
        <v>86</v>
      </c>
      <c r="AW877" s="209" t="s">
        <v>3</v>
      </c>
      <c r="AX877" s="209" t="s">
        <v>84</v>
      </c>
      <c r="AY877" s="212" t="s">
        <v>199</v>
      </c>
    </row>
    <row r="878" spans="1:65" s="36" customFormat="1" ht="24.2" customHeight="1">
      <c r="A878" s="30"/>
      <c r="B878" s="31"/>
      <c r="C878" s="197" t="s">
        <v>1307</v>
      </c>
      <c r="D878" s="197" t="s">
        <v>201</v>
      </c>
      <c r="E878" s="198" t="s">
        <v>1308</v>
      </c>
      <c r="F878" s="199" t="s">
        <v>1309</v>
      </c>
      <c r="G878" s="200" t="s">
        <v>749</v>
      </c>
      <c r="H878" s="4"/>
      <c r="I878" s="2"/>
      <c r="J878" s="202">
        <f>ROUND(I878*H878,2)</f>
        <v>0</v>
      </c>
      <c r="K878" s="199" t="s">
        <v>205</v>
      </c>
      <c r="L878" s="31"/>
      <c r="M878" s="203" t="s">
        <v>1</v>
      </c>
      <c r="N878" s="204" t="s">
        <v>41</v>
      </c>
      <c r="O878" s="78"/>
      <c r="P878" s="205">
        <f>O878*H878</f>
        <v>0</v>
      </c>
      <c r="Q878" s="205">
        <v>0</v>
      </c>
      <c r="R878" s="205">
        <f>Q878*H878</f>
        <v>0</v>
      </c>
      <c r="S878" s="205">
        <v>0</v>
      </c>
      <c r="T878" s="206">
        <f>S878*H878</f>
        <v>0</v>
      </c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R878" s="207" t="s">
        <v>313</v>
      </c>
      <c r="AT878" s="207" t="s">
        <v>201</v>
      </c>
      <c r="AU878" s="207" t="s">
        <v>86</v>
      </c>
      <c r="AY878" s="13" t="s">
        <v>199</v>
      </c>
      <c r="BE878" s="208">
        <f>IF(N878="základní",J878,0)</f>
        <v>0</v>
      </c>
      <c r="BF878" s="208">
        <f>IF(N878="snížená",J878,0)</f>
        <v>0</v>
      </c>
      <c r="BG878" s="208">
        <f>IF(N878="zákl. přenesená",J878,0)</f>
        <v>0</v>
      </c>
      <c r="BH878" s="208">
        <f>IF(N878="sníž. přenesená",J878,0)</f>
        <v>0</v>
      </c>
      <c r="BI878" s="208">
        <f>IF(N878="nulová",J878,0)</f>
        <v>0</v>
      </c>
      <c r="BJ878" s="13" t="s">
        <v>84</v>
      </c>
      <c r="BK878" s="208">
        <f>ROUND(I878*H878,2)</f>
        <v>0</v>
      </c>
      <c r="BL878" s="13" t="s">
        <v>313</v>
      </c>
      <c r="BM878" s="207" t="s">
        <v>1310</v>
      </c>
    </row>
    <row r="879" spans="2:63" s="184" customFormat="1" ht="22.9" customHeight="1">
      <c r="B879" s="185"/>
      <c r="D879" s="186" t="s">
        <v>75</v>
      </c>
      <c r="E879" s="195" t="s">
        <v>1311</v>
      </c>
      <c r="F879" s="195" t="s">
        <v>1312</v>
      </c>
      <c r="J879" s="196">
        <f>BK879</f>
        <v>0</v>
      </c>
      <c r="L879" s="185"/>
      <c r="M879" s="189"/>
      <c r="N879" s="190"/>
      <c r="O879" s="190"/>
      <c r="P879" s="191">
        <f>SUM(P880:P994)</f>
        <v>0</v>
      </c>
      <c r="Q879" s="190"/>
      <c r="R879" s="191">
        <f>SUM(R880:R994)</f>
        <v>5.094323790000001</v>
      </c>
      <c r="S879" s="190"/>
      <c r="T879" s="192">
        <f>SUM(T880:T994)</f>
        <v>2.104184</v>
      </c>
      <c r="AR879" s="186" t="s">
        <v>86</v>
      </c>
      <c r="AT879" s="193" t="s">
        <v>75</v>
      </c>
      <c r="AU879" s="193" t="s">
        <v>84</v>
      </c>
      <c r="AY879" s="186" t="s">
        <v>199</v>
      </c>
      <c r="BK879" s="194">
        <f>SUM(BK880:BK994)</f>
        <v>0</v>
      </c>
    </row>
    <row r="880" spans="1:65" s="36" customFormat="1" ht="24.2" customHeight="1">
      <c r="A880" s="30"/>
      <c r="B880" s="31"/>
      <c r="C880" s="197" t="s">
        <v>1313</v>
      </c>
      <c r="D880" s="197" t="s">
        <v>201</v>
      </c>
      <c r="E880" s="198" t="s">
        <v>1314</v>
      </c>
      <c r="F880" s="199" t="s">
        <v>1315</v>
      </c>
      <c r="G880" s="200" t="s">
        <v>245</v>
      </c>
      <c r="H880" s="201">
        <v>183.793</v>
      </c>
      <c r="I880" s="2"/>
      <c r="J880" s="202">
        <f>ROUND(I880*H880,2)</f>
        <v>0</v>
      </c>
      <c r="K880" s="199" t="s">
        <v>205</v>
      </c>
      <c r="L880" s="31"/>
      <c r="M880" s="203" t="s">
        <v>1</v>
      </c>
      <c r="N880" s="204" t="s">
        <v>41</v>
      </c>
      <c r="O880" s="78"/>
      <c r="P880" s="205">
        <f>O880*H880</f>
        <v>0</v>
      </c>
      <c r="Q880" s="205">
        <v>0.0015</v>
      </c>
      <c r="R880" s="205">
        <f>Q880*H880</f>
        <v>0.27568950000000003</v>
      </c>
      <c r="S880" s="205">
        <v>0</v>
      </c>
      <c r="T880" s="206">
        <f>S880*H880</f>
        <v>0</v>
      </c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R880" s="207" t="s">
        <v>313</v>
      </c>
      <c r="AT880" s="207" t="s">
        <v>201</v>
      </c>
      <c r="AU880" s="207" t="s">
        <v>86</v>
      </c>
      <c r="AY880" s="13" t="s">
        <v>199</v>
      </c>
      <c r="BE880" s="208">
        <f>IF(N880="základní",J880,0)</f>
        <v>0</v>
      </c>
      <c r="BF880" s="208">
        <f>IF(N880="snížená",J880,0)</f>
        <v>0</v>
      </c>
      <c r="BG880" s="208">
        <f>IF(N880="zákl. přenesená",J880,0)</f>
        <v>0</v>
      </c>
      <c r="BH880" s="208">
        <f>IF(N880="sníž. přenesená",J880,0)</f>
        <v>0</v>
      </c>
      <c r="BI880" s="208">
        <f>IF(N880="nulová",J880,0)</f>
        <v>0</v>
      </c>
      <c r="BJ880" s="13" t="s">
        <v>84</v>
      </c>
      <c r="BK880" s="208">
        <f>ROUND(I880*H880,2)</f>
        <v>0</v>
      </c>
      <c r="BL880" s="13" t="s">
        <v>313</v>
      </c>
      <c r="BM880" s="207" t="s">
        <v>1316</v>
      </c>
    </row>
    <row r="881" spans="2:51" s="209" customFormat="1" ht="12">
      <c r="B881" s="210"/>
      <c r="D881" s="211" t="s">
        <v>208</v>
      </c>
      <c r="E881" s="212" t="s">
        <v>1</v>
      </c>
      <c r="F881" s="213" t="s">
        <v>156</v>
      </c>
      <c r="H881" s="214">
        <v>183.793</v>
      </c>
      <c r="L881" s="210"/>
      <c r="M881" s="215"/>
      <c r="N881" s="216"/>
      <c r="O881" s="216"/>
      <c r="P881" s="216"/>
      <c r="Q881" s="216"/>
      <c r="R881" s="216"/>
      <c r="S881" s="216"/>
      <c r="T881" s="217"/>
      <c r="AT881" s="212" t="s">
        <v>208</v>
      </c>
      <c r="AU881" s="212" t="s">
        <v>86</v>
      </c>
      <c r="AV881" s="209" t="s">
        <v>86</v>
      </c>
      <c r="AW881" s="209" t="s">
        <v>32</v>
      </c>
      <c r="AX881" s="209" t="s">
        <v>84</v>
      </c>
      <c r="AY881" s="212" t="s">
        <v>199</v>
      </c>
    </row>
    <row r="882" spans="1:65" s="36" customFormat="1" ht="16.5" customHeight="1">
      <c r="A882" s="30"/>
      <c r="B882" s="31"/>
      <c r="C882" s="197" t="s">
        <v>1317</v>
      </c>
      <c r="D882" s="197" t="s">
        <v>201</v>
      </c>
      <c r="E882" s="198" t="s">
        <v>1318</v>
      </c>
      <c r="F882" s="199" t="s">
        <v>1319</v>
      </c>
      <c r="G882" s="200" t="s">
        <v>245</v>
      </c>
      <c r="H882" s="201">
        <v>183.793</v>
      </c>
      <c r="I882" s="2"/>
      <c r="J882" s="202">
        <f>ROUND(I882*H882,2)</f>
        <v>0</v>
      </c>
      <c r="K882" s="199" t="s">
        <v>205</v>
      </c>
      <c r="L882" s="31"/>
      <c r="M882" s="203" t="s">
        <v>1</v>
      </c>
      <c r="N882" s="204" t="s">
        <v>41</v>
      </c>
      <c r="O882" s="78"/>
      <c r="P882" s="205">
        <f>O882*H882</f>
        <v>0</v>
      </c>
      <c r="Q882" s="205">
        <v>0.0045</v>
      </c>
      <c r="R882" s="205">
        <f>Q882*H882</f>
        <v>0.8270685</v>
      </c>
      <c r="S882" s="205">
        <v>0</v>
      </c>
      <c r="T882" s="206">
        <f>S882*H882</f>
        <v>0</v>
      </c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R882" s="207" t="s">
        <v>313</v>
      </c>
      <c r="AT882" s="207" t="s">
        <v>201</v>
      </c>
      <c r="AU882" s="207" t="s">
        <v>86</v>
      </c>
      <c r="AY882" s="13" t="s">
        <v>199</v>
      </c>
      <c r="BE882" s="208">
        <f>IF(N882="základní",J882,0)</f>
        <v>0</v>
      </c>
      <c r="BF882" s="208">
        <f>IF(N882="snížená",J882,0)</f>
        <v>0</v>
      </c>
      <c r="BG882" s="208">
        <f>IF(N882="zákl. přenesená",J882,0)</f>
        <v>0</v>
      </c>
      <c r="BH882" s="208">
        <f>IF(N882="sníž. přenesená",J882,0)</f>
        <v>0</v>
      </c>
      <c r="BI882" s="208">
        <f>IF(N882="nulová",J882,0)</f>
        <v>0</v>
      </c>
      <c r="BJ882" s="13" t="s">
        <v>84</v>
      </c>
      <c r="BK882" s="208">
        <f>ROUND(I882*H882,2)</f>
        <v>0</v>
      </c>
      <c r="BL882" s="13" t="s">
        <v>313</v>
      </c>
      <c r="BM882" s="207" t="s">
        <v>1320</v>
      </c>
    </row>
    <row r="883" spans="2:51" s="209" customFormat="1" ht="12">
      <c r="B883" s="210"/>
      <c r="D883" s="211" t="s">
        <v>208</v>
      </c>
      <c r="E883" s="212" t="s">
        <v>1</v>
      </c>
      <c r="F883" s="213" t="s">
        <v>156</v>
      </c>
      <c r="H883" s="214">
        <v>183.793</v>
      </c>
      <c r="L883" s="210"/>
      <c r="M883" s="215"/>
      <c r="N883" s="216"/>
      <c r="O883" s="216"/>
      <c r="P883" s="216"/>
      <c r="Q883" s="216"/>
      <c r="R883" s="216"/>
      <c r="S883" s="216"/>
      <c r="T883" s="217"/>
      <c r="AT883" s="212" t="s">
        <v>208</v>
      </c>
      <c r="AU883" s="212" t="s">
        <v>86</v>
      </c>
      <c r="AV883" s="209" t="s">
        <v>86</v>
      </c>
      <c r="AW883" s="209" t="s">
        <v>32</v>
      </c>
      <c r="AX883" s="209" t="s">
        <v>84</v>
      </c>
      <c r="AY883" s="212" t="s">
        <v>199</v>
      </c>
    </row>
    <row r="884" spans="1:65" s="36" customFormat="1" ht="24.2" customHeight="1">
      <c r="A884" s="30"/>
      <c r="B884" s="31"/>
      <c r="C884" s="197" t="s">
        <v>1321</v>
      </c>
      <c r="D884" s="197" t="s">
        <v>201</v>
      </c>
      <c r="E884" s="198" t="s">
        <v>1322</v>
      </c>
      <c r="F884" s="199" t="s">
        <v>1323</v>
      </c>
      <c r="G884" s="200" t="s">
        <v>245</v>
      </c>
      <c r="H884" s="201">
        <v>77.22</v>
      </c>
      <c r="I884" s="2"/>
      <c r="J884" s="202">
        <f>ROUND(I884*H884,2)</f>
        <v>0</v>
      </c>
      <c r="K884" s="199" t="s">
        <v>205</v>
      </c>
      <c r="L884" s="31"/>
      <c r="M884" s="203" t="s">
        <v>1</v>
      </c>
      <c r="N884" s="204" t="s">
        <v>41</v>
      </c>
      <c r="O884" s="78"/>
      <c r="P884" s="205">
        <f>O884*H884</f>
        <v>0</v>
      </c>
      <c r="Q884" s="205">
        <v>0</v>
      </c>
      <c r="R884" s="205">
        <f>Q884*H884</f>
        <v>0</v>
      </c>
      <c r="S884" s="205">
        <v>0.0272</v>
      </c>
      <c r="T884" s="206">
        <f>S884*H884</f>
        <v>2.100384</v>
      </c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R884" s="207" t="s">
        <v>313</v>
      </c>
      <c r="AT884" s="207" t="s">
        <v>201</v>
      </c>
      <c r="AU884" s="207" t="s">
        <v>86</v>
      </c>
      <c r="AY884" s="13" t="s">
        <v>199</v>
      </c>
      <c r="BE884" s="208">
        <f>IF(N884="základní",J884,0)</f>
        <v>0</v>
      </c>
      <c r="BF884" s="208">
        <f>IF(N884="snížená",J884,0)</f>
        <v>0</v>
      </c>
      <c r="BG884" s="208">
        <f>IF(N884="zákl. přenesená",J884,0)</f>
        <v>0</v>
      </c>
      <c r="BH884" s="208">
        <f>IF(N884="sníž. přenesená",J884,0)</f>
        <v>0</v>
      </c>
      <c r="BI884" s="208">
        <f>IF(N884="nulová",J884,0)</f>
        <v>0</v>
      </c>
      <c r="BJ884" s="13" t="s">
        <v>84</v>
      </c>
      <c r="BK884" s="208">
        <f>ROUND(I884*H884,2)</f>
        <v>0</v>
      </c>
      <c r="BL884" s="13" t="s">
        <v>313</v>
      </c>
      <c r="BM884" s="207" t="s">
        <v>1324</v>
      </c>
    </row>
    <row r="885" spans="2:51" s="226" customFormat="1" ht="12">
      <c r="B885" s="227"/>
      <c r="D885" s="211" t="s">
        <v>208</v>
      </c>
      <c r="E885" s="228" t="s">
        <v>1</v>
      </c>
      <c r="F885" s="229" t="s">
        <v>224</v>
      </c>
      <c r="H885" s="228" t="s">
        <v>1</v>
      </c>
      <c r="L885" s="227"/>
      <c r="M885" s="230"/>
      <c r="N885" s="231"/>
      <c r="O885" s="231"/>
      <c r="P885" s="231"/>
      <c r="Q885" s="231"/>
      <c r="R885" s="231"/>
      <c r="S885" s="231"/>
      <c r="T885" s="232"/>
      <c r="AT885" s="228" t="s">
        <v>208</v>
      </c>
      <c r="AU885" s="228" t="s">
        <v>86</v>
      </c>
      <c r="AV885" s="226" t="s">
        <v>84</v>
      </c>
      <c r="AW885" s="226" t="s">
        <v>32</v>
      </c>
      <c r="AX885" s="226" t="s">
        <v>76</v>
      </c>
      <c r="AY885" s="228" t="s">
        <v>199</v>
      </c>
    </row>
    <row r="886" spans="2:51" s="226" customFormat="1" ht="12">
      <c r="B886" s="227"/>
      <c r="D886" s="211" t="s">
        <v>208</v>
      </c>
      <c r="E886" s="228" t="s">
        <v>1</v>
      </c>
      <c r="F886" s="229" t="s">
        <v>336</v>
      </c>
      <c r="H886" s="228" t="s">
        <v>1</v>
      </c>
      <c r="L886" s="227"/>
      <c r="M886" s="230"/>
      <c r="N886" s="231"/>
      <c r="O886" s="231"/>
      <c r="P886" s="231"/>
      <c r="Q886" s="231"/>
      <c r="R886" s="231"/>
      <c r="S886" s="231"/>
      <c r="T886" s="232"/>
      <c r="AT886" s="228" t="s">
        <v>208</v>
      </c>
      <c r="AU886" s="228" t="s">
        <v>86</v>
      </c>
      <c r="AV886" s="226" t="s">
        <v>84</v>
      </c>
      <c r="AW886" s="226" t="s">
        <v>32</v>
      </c>
      <c r="AX886" s="226" t="s">
        <v>76</v>
      </c>
      <c r="AY886" s="228" t="s">
        <v>199</v>
      </c>
    </row>
    <row r="887" spans="2:51" s="209" customFormat="1" ht="12">
      <c r="B887" s="210"/>
      <c r="D887" s="211" t="s">
        <v>208</v>
      </c>
      <c r="E887" s="212" t="s">
        <v>1</v>
      </c>
      <c r="F887" s="213" t="s">
        <v>1325</v>
      </c>
      <c r="H887" s="214">
        <v>4.5</v>
      </c>
      <c r="L887" s="210"/>
      <c r="M887" s="215"/>
      <c r="N887" s="216"/>
      <c r="O887" s="216"/>
      <c r="P887" s="216"/>
      <c r="Q887" s="216"/>
      <c r="R887" s="216"/>
      <c r="S887" s="216"/>
      <c r="T887" s="217"/>
      <c r="AT887" s="212" t="s">
        <v>208</v>
      </c>
      <c r="AU887" s="212" t="s">
        <v>86</v>
      </c>
      <c r="AV887" s="209" t="s">
        <v>86</v>
      </c>
      <c r="AW887" s="209" t="s">
        <v>32</v>
      </c>
      <c r="AX887" s="209" t="s">
        <v>76</v>
      </c>
      <c r="AY887" s="212" t="s">
        <v>199</v>
      </c>
    </row>
    <row r="888" spans="2:51" s="226" customFormat="1" ht="12">
      <c r="B888" s="227"/>
      <c r="D888" s="211" t="s">
        <v>208</v>
      </c>
      <c r="E888" s="228" t="s">
        <v>1</v>
      </c>
      <c r="F888" s="229" t="s">
        <v>1207</v>
      </c>
      <c r="H888" s="228" t="s">
        <v>1</v>
      </c>
      <c r="L888" s="227"/>
      <c r="M888" s="230"/>
      <c r="N888" s="231"/>
      <c r="O888" s="231"/>
      <c r="P888" s="231"/>
      <c r="Q888" s="231"/>
      <c r="R888" s="231"/>
      <c r="S888" s="231"/>
      <c r="T888" s="232"/>
      <c r="AT888" s="228" t="s">
        <v>208</v>
      </c>
      <c r="AU888" s="228" t="s">
        <v>86</v>
      </c>
      <c r="AV888" s="226" t="s">
        <v>84</v>
      </c>
      <c r="AW888" s="226" t="s">
        <v>32</v>
      </c>
      <c r="AX888" s="226" t="s">
        <v>76</v>
      </c>
      <c r="AY888" s="228" t="s">
        <v>199</v>
      </c>
    </row>
    <row r="889" spans="2:51" s="209" customFormat="1" ht="12">
      <c r="B889" s="210"/>
      <c r="D889" s="211" t="s">
        <v>208</v>
      </c>
      <c r="E889" s="212" t="s">
        <v>1</v>
      </c>
      <c r="F889" s="213" t="s">
        <v>1326</v>
      </c>
      <c r="H889" s="214">
        <v>9.84</v>
      </c>
      <c r="L889" s="210"/>
      <c r="M889" s="215"/>
      <c r="N889" s="216"/>
      <c r="O889" s="216"/>
      <c r="P889" s="216"/>
      <c r="Q889" s="216"/>
      <c r="R889" s="216"/>
      <c r="S889" s="216"/>
      <c r="T889" s="217"/>
      <c r="AT889" s="212" t="s">
        <v>208</v>
      </c>
      <c r="AU889" s="212" t="s">
        <v>86</v>
      </c>
      <c r="AV889" s="209" t="s">
        <v>86</v>
      </c>
      <c r="AW889" s="209" t="s">
        <v>32</v>
      </c>
      <c r="AX889" s="209" t="s">
        <v>76</v>
      </c>
      <c r="AY889" s="212" t="s">
        <v>199</v>
      </c>
    </row>
    <row r="890" spans="2:51" s="226" customFormat="1" ht="12">
      <c r="B890" s="227"/>
      <c r="D890" s="211" t="s">
        <v>208</v>
      </c>
      <c r="E890" s="228" t="s">
        <v>1</v>
      </c>
      <c r="F890" s="229" t="s">
        <v>1327</v>
      </c>
      <c r="H890" s="228" t="s">
        <v>1</v>
      </c>
      <c r="L890" s="227"/>
      <c r="M890" s="230"/>
      <c r="N890" s="231"/>
      <c r="O890" s="231"/>
      <c r="P890" s="231"/>
      <c r="Q890" s="231"/>
      <c r="R890" s="231"/>
      <c r="S890" s="231"/>
      <c r="T890" s="232"/>
      <c r="AT890" s="228" t="s">
        <v>208</v>
      </c>
      <c r="AU890" s="228" t="s">
        <v>86</v>
      </c>
      <c r="AV890" s="226" t="s">
        <v>84</v>
      </c>
      <c r="AW890" s="226" t="s">
        <v>32</v>
      </c>
      <c r="AX890" s="226" t="s">
        <v>76</v>
      </c>
      <c r="AY890" s="228" t="s">
        <v>199</v>
      </c>
    </row>
    <row r="891" spans="2:51" s="209" customFormat="1" ht="12">
      <c r="B891" s="210"/>
      <c r="D891" s="211" t="s">
        <v>208</v>
      </c>
      <c r="E891" s="212" t="s">
        <v>1</v>
      </c>
      <c r="F891" s="213" t="s">
        <v>1328</v>
      </c>
      <c r="H891" s="214">
        <v>7.05</v>
      </c>
      <c r="L891" s="210"/>
      <c r="M891" s="215"/>
      <c r="N891" s="216"/>
      <c r="O891" s="216"/>
      <c r="P891" s="216"/>
      <c r="Q891" s="216"/>
      <c r="R891" s="216"/>
      <c r="S891" s="216"/>
      <c r="T891" s="217"/>
      <c r="AT891" s="212" t="s">
        <v>208</v>
      </c>
      <c r="AU891" s="212" t="s">
        <v>86</v>
      </c>
      <c r="AV891" s="209" t="s">
        <v>86</v>
      </c>
      <c r="AW891" s="209" t="s">
        <v>32</v>
      </c>
      <c r="AX891" s="209" t="s">
        <v>76</v>
      </c>
      <c r="AY891" s="212" t="s">
        <v>199</v>
      </c>
    </row>
    <row r="892" spans="2:51" s="209" customFormat="1" ht="12">
      <c r="B892" s="210"/>
      <c r="D892" s="211" t="s">
        <v>208</v>
      </c>
      <c r="E892" s="212" t="s">
        <v>1</v>
      </c>
      <c r="F892" s="213" t="s">
        <v>1329</v>
      </c>
      <c r="H892" s="214">
        <v>2.1</v>
      </c>
      <c r="L892" s="210"/>
      <c r="M892" s="215"/>
      <c r="N892" s="216"/>
      <c r="O892" s="216"/>
      <c r="P892" s="216"/>
      <c r="Q892" s="216"/>
      <c r="R892" s="216"/>
      <c r="S892" s="216"/>
      <c r="T892" s="217"/>
      <c r="AT892" s="212" t="s">
        <v>208</v>
      </c>
      <c r="AU892" s="212" t="s">
        <v>86</v>
      </c>
      <c r="AV892" s="209" t="s">
        <v>86</v>
      </c>
      <c r="AW892" s="209" t="s">
        <v>32</v>
      </c>
      <c r="AX892" s="209" t="s">
        <v>76</v>
      </c>
      <c r="AY892" s="212" t="s">
        <v>199</v>
      </c>
    </row>
    <row r="893" spans="2:51" s="226" customFormat="1" ht="12">
      <c r="B893" s="227"/>
      <c r="D893" s="211" t="s">
        <v>208</v>
      </c>
      <c r="E893" s="228" t="s">
        <v>1</v>
      </c>
      <c r="F893" s="229" t="s">
        <v>1330</v>
      </c>
      <c r="H893" s="228" t="s">
        <v>1</v>
      </c>
      <c r="L893" s="227"/>
      <c r="M893" s="230"/>
      <c r="N893" s="231"/>
      <c r="O893" s="231"/>
      <c r="P893" s="231"/>
      <c r="Q893" s="231"/>
      <c r="R893" s="231"/>
      <c r="S893" s="231"/>
      <c r="T893" s="232"/>
      <c r="AT893" s="228" t="s">
        <v>208</v>
      </c>
      <c r="AU893" s="228" t="s">
        <v>86</v>
      </c>
      <c r="AV893" s="226" t="s">
        <v>84</v>
      </c>
      <c r="AW893" s="226" t="s">
        <v>32</v>
      </c>
      <c r="AX893" s="226" t="s">
        <v>76</v>
      </c>
      <c r="AY893" s="228" t="s">
        <v>199</v>
      </c>
    </row>
    <row r="894" spans="2:51" s="209" customFormat="1" ht="12">
      <c r="B894" s="210"/>
      <c r="D894" s="211" t="s">
        <v>208</v>
      </c>
      <c r="E894" s="212" t="s">
        <v>1</v>
      </c>
      <c r="F894" s="213" t="s">
        <v>1331</v>
      </c>
      <c r="H894" s="214">
        <v>22.8</v>
      </c>
      <c r="L894" s="210"/>
      <c r="M894" s="215"/>
      <c r="N894" s="216"/>
      <c r="O894" s="216"/>
      <c r="P894" s="216"/>
      <c r="Q894" s="216"/>
      <c r="R894" s="216"/>
      <c r="S894" s="216"/>
      <c r="T894" s="217"/>
      <c r="AT894" s="212" t="s">
        <v>208</v>
      </c>
      <c r="AU894" s="212" t="s">
        <v>86</v>
      </c>
      <c r="AV894" s="209" t="s">
        <v>86</v>
      </c>
      <c r="AW894" s="209" t="s">
        <v>32</v>
      </c>
      <c r="AX894" s="209" t="s">
        <v>76</v>
      </c>
      <c r="AY894" s="212" t="s">
        <v>199</v>
      </c>
    </row>
    <row r="895" spans="2:51" s="226" customFormat="1" ht="12">
      <c r="B895" s="227"/>
      <c r="D895" s="211" t="s">
        <v>208</v>
      </c>
      <c r="E895" s="228" t="s">
        <v>1</v>
      </c>
      <c r="F895" s="229" t="s">
        <v>1332</v>
      </c>
      <c r="H895" s="228" t="s">
        <v>1</v>
      </c>
      <c r="L895" s="227"/>
      <c r="M895" s="230"/>
      <c r="N895" s="231"/>
      <c r="O895" s="231"/>
      <c r="P895" s="231"/>
      <c r="Q895" s="231"/>
      <c r="R895" s="231"/>
      <c r="S895" s="231"/>
      <c r="T895" s="232"/>
      <c r="AT895" s="228" t="s">
        <v>208</v>
      </c>
      <c r="AU895" s="228" t="s">
        <v>86</v>
      </c>
      <c r="AV895" s="226" t="s">
        <v>84</v>
      </c>
      <c r="AW895" s="226" t="s">
        <v>32</v>
      </c>
      <c r="AX895" s="226" t="s">
        <v>76</v>
      </c>
      <c r="AY895" s="228" t="s">
        <v>199</v>
      </c>
    </row>
    <row r="896" spans="2:51" s="209" customFormat="1" ht="12">
      <c r="B896" s="210"/>
      <c r="D896" s="211" t="s">
        <v>208</v>
      </c>
      <c r="E896" s="212" t="s">
        <v>1</v>
      </c>
      <c r="F896" s="213" t="s">
        <v>1333</v>
      </c>
      <c r="H896" s="214">
        <v>8.7</v>
      </c>
      <c r="L896" s="210"/>
      <c r="M896" s="215"/>
      <c r="N896" s="216"/>
      <c r="O896" s="216"/>
      <c r="P896" s="216"/>
      <c r="Q896" s="216"/>
      <c r="R896" s="216"/>
      <c r="S896" s="216"/>
      <c r="T896" s="217"/>
      <c r="AT896" s="212" t="s">
        <v>208</v>
      </c>
      <c r="AU896" s="212" t="s">
        <v>86</v>
      </c>
      <c r="AV896" s="209" t="s">
        <v>86</v>
      </c>
      <c r="AW896" s="209" t="s">
        <v>32</v>
      </c>
      <c r="AX896" s="209" t="s">
        <v>76</v>
      </c>
      <c r="AY896" s="212" t="s">
        <v>199</v>
      </c>
    </row>
    <row r="897" spans="2:51" s="226" customFormat="1" ht="12">
      <c r="B897" s="227"/>
      <c r="D897" s="211" t="s">
        <v>208</v>
      </c>
      <c r="E897" s="228" t="s">
        <v>1</v>
      </c>
      <c r="F897" s="229" t="s">
        <v>1334</v>
      </c>
      <c r="H897" s="228" t="s">
        <v>1</v>
      </c>
      <c r="L897" s="227"/>
      <c r="M897" s="230"/>
      <c r="N897" s="231"/>
      <c r="O897" s="231"/>
      <c r="P897" s="231"/>
      <c r="Q897" s="231"/>
      <c r="R897" s="231"/>
      <c r="S897" s="231"/>
      <c r="T897" s="232"/>
      <c r="AT897" s="228" t="s">
        <v>208</v>
      </c>
      <c r="AU897" s="228" t="s">
        <v>86</v>
      </c>
      <c r="AV897" s="226" t="s">
        <v>84</v>
      </c>
      <c r="AW897" s="226" t="s">
        <v>32</v>
      </c>
      <c r="AX897" s="226" t="s">
        <v>76</v>
      </c>
      <c r="AY897" s="228" t="s">
        <v>199</v>
      </c>
    </row>
    <row r="898" spans="2:51" s="209" customFormat="1" ht="12">
      <c r="B898" s="210"/>
      <c r="D898" s="211" t="s">
        <v>208</v>
      </c>
      <c r="E898" s="212" t="s">
        <v>1</v>
      </c>
      <c r="F898" s="213" t="s">
        <v>1335</v>
      </c>
      <c r="H898" s="214">
        <v>6</v>
      </c>
      <c r="L898" s="210"/>
      <c r="M898" s="215"/>
      <c r="N898" s="216"/>
      <c r="O898" s="216"/>
      <c r="P898" s="216"/>
      <c r="Q898" s="216"/>
      <c r="R898" s="216"/>
      <c r="S898" s="216"/>
      <c r="T898" s="217"/>
      <c r="AT898" s="212" t="s">
        <v>208</v>
      </c>
      <c r="AU898" s="212" t="s">
        <v>86</v>
      </c>
      <c r="AV898" s="209" t="s">
        <v>86</v>
      </c>
      <c r="AW898" s="209" t="s">
        <v>32</v>
      </c>
      <c r="AX898" s="209" t="s">
        <v>76</v>
      </c>
      <c r="AY898" s="212" t="s">
        <v>199</v>
      </c>
    </row>
    <row r="899" spans="2:51" s="226" customFormat="1" ht="12">
      <c r="B899" s="227"/>
      <c r="D899" s="211" t="s">
        <v>208</v>
      </c>
      <c r="E899" s="228" t="s">
        <v>1</v>
      </c>
      <c r="F899" s="229" t="s">
        <v>1336</v>
      </c>
      <c r="H899" s="228" t="s">
        <v>1</v>
      </c>
      <c r="L899" s="227"/>
      <c r="M899" s="230"/>
      <c r="N899" s="231"/>
      <c r="O899" s="231"/>
      <c r="P899" s="231"/>
      <c r="Q899" s="231"/>
      <c r="R899" s="231"/>
      <c r="S899" s="231"/>
      <c r="T899" s="232"/>
      <c r="AT899" s="228" t="s">
        <v>208</v>
      </c>
      <c r="AU899" s="228" t="s">
        <v>86</v>
      </c>
      <c r="AV899" s="226" t="s">
        <v>84</v>
      </c>
      <c r="AW899" s="226" t="s">
        <v>32</v>
      </c>
      <c r="AX899" s="226" t="s">
        <v>76</v>
      </c>
      <c r="AY899" s="228" t="s">
        <v>199</v>
      </c>
    </row>
    <row r="900" spans="2:51" s="209" customFormat="1" ht="12">
      <c r="B900" s="210"/>
      <c r="D900" s="211" t="s">
        <v>208</v>
      </c>
      <c r="E900" s="212" t="s">
        <v>1</v>
      </c>
      <c r="F900" s="213" t="s">
        <v>1337</v>
      </c>
      <c r="H900" s="214">
        <v>12.48</v>
      </c>
      <c r="L900" s="210"/>
      <c r="M900" s="215"/>
      <c r="N900" s="216"/>
      <c r="O900" s="216"/>
      <c r="P900" s="216"/>
      <c r="Q900" s="216"/>
      <c r="R900" s="216"/>
      <c r="S900" s="216"/>
      <c r="T900" s="217"/>
      <c r="AT900" s="212" t="s">
        <v>208</v>
      </c>
      <c r="AU900" s="212" t="s">
        <v>86</v>
      </c>
      <c r="AV900" s="209" t="s">
        <v>86</v>
      </c>
      <c r="AW900" s="209" t="s">
        <v>32</v>
      </c>
      <c r="AX900" s="209" t="s">
        <v>76</v>
      </c>
      <c r="AY900" s="212" t="s">
        <v>199</v>
      </c>
    </row>
    <row r="901" spans="2:51" s="226" customFormat="1" ht="12">
      <c r="B901" s="227"/>
      <c r="D901" s="211" t="s">
        <v>208</v>
      </c>
      <c r="E901" s="228" t="s">
        <v>1</v>
      </c>
      <c r="F901" s="229" t="s">
        <v>1126</v>
      </c>
      <c r="H901" s="228" t="s">
        <v>1</v>
      </c>
      <c r="L901" s="227"/>
      <c r="M901" s="230"/>
      <c r="N901" s="231"/>
      <c r="O901" s="231"/>
      <c r="P901" s="231"/>
      <c r="Q901" s="231"/>
      <c r="R901" s="231"/>
      <c r="S901" s="231"/>
      <c r="T901" s="232"/>
      <c r="AT901" s="228" t="s">
        <v>208</v>
      </c>
      <c r="AU901" s="228" t="s">
        <v>86</v>
      </c>
      <c r="AV901" s="226" t="s">
        <v>84</v>
      </c>
      <c r="AW901" s="226" t="s">
        <v>32</v>
      </c>
      <c r="AX901" s="226" t="s">
        <v>76</v>
      </c>
      <c r="AY901" s="228" t="s">
        <v>199</v>
      </c>
    </row>
    <row r="902" spans="2:51" s="209" customFormat="1" ht="12">
      <c r="B902" s="210"/>
      <c r="D902" s="211" t="s">
        <v>208</v>
      </c>
      <c r="E902" s="212" t="s">
        <v>1</v>
      </c>
      <c r="F902" s="213" t="s">
        <v>1338</v>
      </c>
      <c r="H902" s="214">
        <v>3.75</v>
      </c>
      <c r="L902" s="210"/>
      <c r="M902" s="215"/>
      <c r="N902" s="216"/>
      <c r="O902" s="216"/>
      <c r="P902" s="216"/>
      <c r="Q902" s="216"/>
      <c r="R902" s="216"/>
      <c r="S902" s="216"/>
      <c r="T902" s="217"/>
      <c r="AT902" s="212" t="s">
        <v>208</v>
      </c>
      <c r="AU902" s="212" t="s">
        <v>86</v>
      </c>
      <c r="AV902" s="209" t="s">
        <v>86</v>
      </c>
      <c r="AW902" s="209" t="s">
        <v>32</v>
      </c>
      <c r="AX902" s="209" t="s">
        <v>76</v>
      </c>
      <c r="AY902" s="212" t="s">
        <v>199</v>
      </c>
    </row>
    <row r="903" spans="2:51" s="218" customFormat="1" ht="12">
      <c r="B903" s="219"/>
      <c r="D903" s="211" t="s">
        <v>208</v>
      </c>
      <c r="E903" s="220" t="s">
        <v>1</v>
      </c>
      <c r="F903" s="221" t="s">
        <v>211</v>
      </c>
      <c r="H903" s="222">
        <v>77.22</v>
      </c>
      <c r="L903" s="219"/>
      <c r="M903" s="223"/>
      <c r="N903" s="224"/>
      <c r="O903" s="224"/>
      <c r="P903" s="224"/>
      <c r="Q903" s="224"/>
      <c r="R903" s="224"/>
      <c r="S903" s="224"/>
      <c r="T903" s="225"/>
      <c r="AT903" s="220" t="s">
        <v>208</v>
      </c>
      <c r="AU903" s="220" t="s">
        <v>86</v>
      </c>
      <c r="AV903" s="218" t="s">
        <v>206</v>
      </c>
      <c r="AW903" s="218" t="s">
        <v>32</v>
      </c>
      <c r="AX903" s="218" t="s">
        <v>84</v>
      </c>
      <c r="AY903" s="220" t="s">
        <v>199</v>
      </c>
    </row>
    <row r="904" spans="1:65" s="36" customFormat="1" ht="33" customHeight="1">
      <c r="A904" s="30"/>
      <c r="B904" s="31"/>
      <c r="C904" s="197" t="s">
        <v>1339</v>
      </c>
      <c r="D904" s="197" t="s">
        <v>201</v>
      </c>
      <c r="E904" s="198" t="s">
        <v>1340</v>
      </c>
      <c r="F904" s="199" t="s">
        <v>1341</v>
      </c>
      <c r="G904" s="200" t="s">
        <v>245</v>
      </c>
      <c r="H904" s="201">
        <v>183.793</v>
      </c>
      <c r="I904" s="2"/>
      <c r="J904" s="202">
        <f>ROUND(I904*H904,2)</f>
        <v>0</v>
      </c>
      <c r="K904" s="199" t="s">
        <v>205</v>
      </c>
      <c r="L904" s="31"/>
      <c r="M904" s="203" t="s">
        <v>1</v>
      </c>
      <c r="N904" s="204" t="s">
        <v>41</v>
      </c>
      <c r="O904" s="78"/>
      <c r="P904" s="205">
        <f>O904*H904</f>
        <v>0</v>
      </c>
      <c r="Q904" s="205">
        <v>0.006</v>
      </c>
      <c r="R904" s="205">
        <f>Q904*H904</f>
        <v>1.1027580000000001</v>
      </c>
      <c r="S904" s="205">
        <v>0</v>
      </c>
      <c r="T904" s="206">
        <f>S904*H904</f>
        <v>0</v>
      </c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R904" s="207" t="s">
        <v>313</v>
      </c>
      <c r="AT904" s="207" t="s">
        <v>201</v>
      </c>
      <c r="AU904" s="207" t="s">
        <v>86</v>
      </c>
      <c r="AY904" s="13" t="s">
        <v>199</v>
      </c>
      <c r="BE904" s="208">
        <f>IF(N904="základní",J904,0)</f>
        <v>0</v>
      </c>
      <c r="BF904" s="208">
        <f>IF(N904="snížená",J904,0)</f>
        <v>0</v>
      </c>
      <c r="BG904" s="208">
        <f>IF(N904="zákl. přenesená",J904,0)</f>
        <v>0</v>
      </c>
      <c r="BH904" s="208">
        <f>IF(N904="sníž. přenesená",J904,0)</f>
        <v>0</v>
      </c>
      <c r="BI904" s="208">
        <f>IF(N904="nulová",J904,0)</f>
        <v>0</v>
      </c>
      <c r="BJ904" s="13" t="s">
        <v>84</v>
      </c>
      <c r="BK904" s="208">
        <f>ROUND(I904*H904,2)</f>
        <v>0</v>
      </c>
      <c r="BL904" s="13" t="s">
        <v>313</v>
      </c>
      <c r="BM904" s="207" t="s">
        <v>1342</v>
      </c>
    </row>
    <row r="905" spans="2:51" s="226" customFormat="1" ht="12">
      <c r="B905" s="227"/>
      <c r="D905" s="211" t="s">
        <v>208</v>
      </c>
      <c r="E905" s="228" t="s">
        <v>1</v>
      </c>
      <c r="F905" s="229" t="s">
        <v>224</v>
      </c>
      <c r="H905" s="228" t="s">
        <v>1</v>
      </c>
      <c r="L905" s="227"/>
      <c r="M905" s="230"/>
      <c r="N905" s="231"/>
      <c r="O905" s="231"/>
      <c r="P905" s="231"/>
      <c r="Q905" s="231"/>
      <c r="R905" s="231"/>
      <c r="S905" s="231"/>
      <c r="T905" s="232"/>
      <c r="AT905" s="228" t="s">
        <v>208</v>
      </c>
      <c r="AU905" s="228" t="s">
        <v>86</v>
      </c>
      <c r="AV905" s="226" t="s">
        <v>84</v>
      </c>
      <c r="AW905" s="226" t="s">
        <v>32</v>
      </c>
      <c r="AX905" s="226" t="s">
        <v>76</v>
      </c>
      <c r="AY905" s="228" t="s">
        <v>199</v>
      </c>
    </row>
    <row r="906" spans="2:51" s="226" customFormat="1" ht="12">
      <c r="B906" s="227"/>
      <c r="D906" s="211" t="s">
        <v>208</v>
      </c>
      <c r="E906" s="228" t="s">
        <v>1</v>
      </c>
      <c r="F906" s="229" t="s">
        <v>1205</v>
      </c>
      <c r="H906" s="228" t="s">
        <v>1</v>
      </c>
      <c r="L906" s="227"/>
      <c r="M906" s="230"/>
      <c r="N906" s="231"/>
      <c r="O906" s="231"/>
      <c r="P906" s="231"/>
      <c r="Q906" s="231"/>
      <c r="R906" s="231"/>
      <c r="S906" s="231"/>
      <c r="T906" s="232"/>
      <c r="AT906" s="228" t="s">
        <v>208</v>
      </c>
      <c r="AU906" s="228" t="s">
        <v>86</v>
      </c>
      <c r="AV906" s="226" t="s">
        <v>84</v>
      </c>
      <c r="AW906" s="226" t="s">
        <v>32</v>
      </c>
      <c r="AX906" s="226" t="s">
        <v>76</v>
      </c>
      <c r="AY906" s="228" t="s">
        <v>199</v>
      </c>
    </row>
    <row r="907" spans="2:51" s="209" customFormat="1" ht="12">
      <c r="B907" s="210"/>
      <c r="D907" s="211" t="s">
        <v>208</v>
      </c>
      <c r="E907" s="212" t="s">
        <v>1</v>
      </c>
      <c r="F907" s="213" t="s">
        <v>1343</v>
      </c>
      <c r="H907" s="214">
        <v>11.08</v>
      </c>
      <c r="L907" s="210"/>
      <c r="M907" s="215"/>
      <c r="N907" s="216"/>
      <c r="O907" s="216"/>
      <c r="P907" s="216"/>
      <c r="Q907" s="216"/>
      <c r="R907" s="216"/>
      <c r="S907" s="216"/>
      <c r="T907" s="217"/>
      <c r="AT907" s="212" t="s">
        <v>208</v>
      </c>
      <c r="AU907" s="212" t="s">
        <v>86</v>
      </c>
      <c r="AV907" s="209" t="s">
        <v>86</v>
      </c>
      <c r="AW907" s="209" t="s">
        <v>32</v>
      </c>
      <c r="AX907" s="209" t="s">
        <v>76</v>
      </c>
      <c r="AY907" s="212" t="s">
        <v>199</v>
      </c>
    </row>
    <row r="908" spans="2:51" s="226" customFormat="1" ht="12">
      <c r="B908" s="227"/>
      <c r="D908" s="211" t="s">
        <v>208</v>
      </c>
      <c r="E908" s="228" t="s">
        <v>1</v>
      </c>
      <c r="F908" s="229" t="s">
        <v>1207</v>
      </c>
      <c r="H908" s="228" t="s">
        <v>1</v>
      </c>
      <c r="L908" s="227"/>
      <c r="M908" s="230"/>
      <c r="N908" s="231"/>
      <c r="O908" s="231"/>
      <c r="P908" s="231"/>
      <c r="Q908" s="231"/>
      <c r="R908" s="231"/>
      <c r="S908" s="231"/>
      <c r="T908" s="232"/>
      <c r="AT908" s="228" t="s">
        <v>208</v>
      </c>
      <c r="AU908" s="228" t="s">
        <v>86</v>
      </c>
      <c r="AV908" s="226" t="s">
        <v>84</v>
      </c>
      <c r="AW908" s="226" t="s">
        <v>32</v>
      </c>
      <c r="AX908" s="226" t="s">
        <v>76</v>
      </c>
      <c r="AY908" s="228" t="s">
        <v>199</v>
      </c>
    </row>
    <row r="909" spans="2:51" s="209" customFormat="1" ht="12">
      <c r="B909" s="210"/>
      <c r="D909" s="211" t="s">
        <v>208</v>
      </c>
      <c r="E909" s="212" t="s">
        <v>1</v>
      </c>
      <c r="F909" s="213" t="s">
        <v>1344</v>
      </c>
      <c r="H909" s="214">
        <v>9.28</v>
      </c>
      <c r="L909" s="210"/>
      <c r="M909" s="215"/>
      <c r="N909" s="216"/>
      <c r="O909" s="216"/>
      <c r="P909" s="216"/>
      <c r="Q909" s="216"/>
      <c r="R909" s="216"/>
      <c r="S909" s="216"/>
      <c r="T909" s="217"/>
      <c r="AT909" s="212" t="s">
        <v>208</v>
      </c>
      <c r="AU909" s="212" t="s">
        <v>86</v>
      </c>
      <c r="AV909" s="209" t="s">
        <v>86</v>
      </c>
      <c r="AW909" s="209" t="s">
        <v>32</v>
      </c>
      <c r="AX909" s="209" t="s">
        <v>76</v>
      </c>
      <c r="AY909" s="212" t="s">
        <v>199</v>
      </c>
    </row>
    <row r="910" spans="2:51" s="226" customFormat="1" ht="12">
      <c r="B910" s="227"/>
      <c r="D910" s="211" t="s">
        <v>208</v>
      </c>
      <c r="E910" s="228" t="s">
        <v>1</v>
      </c>
      <c r="F910" s="229" t="s">
        <v>1345</v>
      </c>
      <c r="H910" s="228" t="s">
        <v>1</v>
      </c>
      <c r="L910" s="227"/>
      <c r="M910" s="230"/>
      <c r="N910" s="231"/>
      <c r="O910" s="231"/>
      <c r="P910" s="231"/>
      <c r="Q910" s="231"/>
      <c r="R910" s="231"/>
      <c r="S910" s="231"/>
      <c r="T910" s="232"/>
      <c r="AT910" s="228" t="s">
        <v>208</v>
      </c>
      <c r="AU910" s="228" t="s">
        <v>86</v>
      </c>
      <c r="AV910" s="226" t="s">
        <v>84</v>
      </c>
      <c r="AW910" s="226" t="s">
        <v>32</v>
      </c>
      <c r="AX910" s="226" t="s">
        <v>76</v>
      </c>
      <c r="AY910" s="228" t="s">
        <v>199</v>
      </c>
    </row>
    <row r="911" spans="2:51" s="209" customFormat="1" ht="12">
      <c r="B911" s="210"/>
      <c r="D911" s="211" t="s">
        <v>208</v>
      </c>
      <c r="E911" s="212" t="s">
        <v>1</v>
      </c>
      <c r="F911" s="213" t="s">
        <v>1346</v>
      </c>
      <c r="H911" s="214">
        <v>6.3</v>
      </c>
      <c r="L911" s="210"/>
      <c r="M911" s="215"/>
      <c r="N911" s="216"/>
      <c r="O911" s="216"/>
      <c r="P911" s="216"/>
      <c r="Q911" s="216"/>
      <c r="R911" s="216"/>
      <c r="S911" s="216"/>
      <c r="T911" s="217"/>
      <c r="AT911" s="212" t="s">
        <v>208</v>
      </c>
      <c r="AU911" s="212" t="s">
        <v>86</v>
      </c>
      <c r="AV911" s="209" t="s">
        <v>86</v>
      </c>
      <c r="AW911" s="209" t="s">
        <v>32</v>
      </c>
      <c r="AX911" s="209" t="s">
        <v>76</v>
      </c>
      <c r="AY911" s="212" t="s">
        <v>199</v>
      </c>
    </row>
    <row r="912" spans="2:51" s="226" customFormat="1" ht="12">
      <c r="B912" s="227"/>
      <c r="D912" s="211" t="s">
        <v>208</v>
      </c>
      <c r="E912" s="228" t="s">
        <v>1</v>
      </c>
      <c r="F912" s="229" t="s">
        <v>1209</v>
      </c>
      <c r="H912" s="228" t="s">
        <v>1</v>
      </c>
      <c r="L912" s="227"/>
      <c r="M912" s="230"/>
      <c r="N912" s="231"/>
      <c r="O912" s="231"/>
      <c r="P912" s="231"/>
      <c r="Q912" s="231"/>
      <c r="R912" s="231"/>
      <c r="S912" s="231"/>
      <c r="T912" s="232"/>
      <c r="AT912" s="228" t="s">
        <v>208</v>
      </c>
      <c r="AU912" s="228" t="s">
        <v>86</v>
      </c>
      <c r="AV912" s="226" t="s">
        <v>84</v>
      </c>
      <c r="AW912" s="226" t="s">
        <v>32</v>
      </c>
      <c r="AX912" s="226" t="s">
        <v>76</v>
      </c>
      <c r="AY912" s="228" t="s">
        <v>199</v>
      </c>
    </row>
    <row r="913" spans="2:51" s="209" customFormat="1" ht="12">
      <c r="B913" s="210"/>
      <c r="D913" s="211" t="s">
        <v>208</v>
      </c>
      <c r="E913" s="212" t="s">
        <v>1</v>
      </c>
      <c r="F913" s="213" t="s">
        <v>1347</v>
      </c>
      <c r="H913" s="214">
        <v>23</v>
      </c>
      <c r="L913" s="210"/>
      <c r="M913" s="215"/>
      <c r="N913" s="216"/>
      <c r="O913" s="216"/>
      <c r="P913" s="216"/>
      <c r="Q913" s="216"/>
      <c r="R913" s="216"/>
      <c r="S913" s="216"/>
      <c r="T913" s="217"/>
      <c r="AT913" s="212" t="s">
        <v>208</v>
      </c>
      <c r="AU913" s="212" t="s">
        <v>86</v>
      </c>
      <c r="AV913" s="209" t="s">
        <v>86</v>
      </c>
      <c r="AW913" s="209" t="s">
        <v>32</v>
      </c>
      <c r="AX913" s="209" t="s">
        <v>76</v>
      </c>
      <c r="AY913" s="212" t="s">
        <v>199</v>
      </c>
    </row>
    <row r="914" spans="2:51" s="226" customFormat="1" ht="12">
      <c r="B914" s="227"/>
      <c r="D914" s="211" t="s">
        <v>208</v>
      </c>
      <c r="E914" s="228" t="s">
        <v>1</v>
      </c>
      <c r="F914" s="229" t="s">
        <v>1211</v>
      </c>
      <c r="H914" s="228" t="s">
        <v>1</v>
      </c>
      <c r="L914" s="227"/>
      <c r="M914" s="230"/>
      <c r="N914" s="231"/>
      <c r="O914" s="231"/>
      <c r="P914" s="231"/>
      <c r="Q914" s="231"/>
      <c r="R914" s="231"/>
      <c r="S914" s="231"/>
      <c r="T914" s="232"/>
      <c r="AT914" s="228" t="s">
        <v>208</v>
      </c>
      <c r="AU914" s="228" t="s">
        <v>86</v>
      </c>
      <c r="AV914" s="226" t="s">
        <v>84</v>
      </c>
      <c r="AW914" s="226" t="s">
        <v>32</v>
      </c>
      <c r="AX914" s="226" t="s">
        <v>76</v>
      </c>
      <c r="AY914" s="228" t="s">
        <v>199</v>
      </c>
    </row>
    <row r="915" spans="2:51" s="209" customFormat="1" ht="12">
      <c r="B915" s="210"/>
      <c r="D915" s="211" t="s">
        <v>208</v>
      </c>
      <c r="E915" s="212" t="s">
        <v>1</v>
      </c>
      <c r="F915" s="213" t="s">
        <v>1348</v>
      </c>
      <c r="H915" s="214">
        <v>18.72</v>
      </c>
      <c r="L915" s="210"/>
      <c r="M915" s="215"/>
      <c r="N915" s="216"/>
      <c r="O915" s="216"/>
      <c r="P915" s="216"/>
      <c r="Q915" s="216"/>
      <c r="R915" s="216"/>
      <c r="S915" s="216"/>
      <c r="T915" s="217"/>
      <c r="AT915" s="212" t="s">
        <v>208</v>
      </c>
      <c r="AU915" s="212" t="s">
        <v>86</v>
      </c>
      <c r="AV915" s="209" t="s">
        <v>86</v>
      </c>
      <c r="AW915" s="209" t="s">
        <v>32</v>
      </c>
      <c r="AX915" s="209" t="s">
        <v>76</v>
      </c>
      <c r="AY915" s="212" t="s">
        <v>199</v>
      </c>
    </row>
    <row r="916" spans="2:51" s="226" customFormat="1" ht="12">
      <c r="B916" s="227"/>
      <c r="D916" s="211" t="s">
        <v>208</v>
      </c>
      <c r="E916" s="228" t="s">
        <v>1</v>
      </c>
      <c r="F916" s="229" t="s">
        <v>1213</v>
      </c>
      <c r="H916" s="228" t="s">
        <v>1</v>
      </c>
      <c r="L916" s="227"/>
      <c r="M916" s="230"/>
      <c r="N916" s="231"/>
      <c r="O916" s="231"/>
      <c r="P916" s="231"/>
      <c r="Q916" s="231"/>
      <c r="R916" s="231"/>
      <c r="S916" s="231"/>
      <c r="T916" s="232"/>
      <c r="AT916" s="228" t="s">
        <v>208</v>
      </c>
      <c r="AU916" s="228" t="s">
        <v>86</v>
      </c>
      <c r="AV916" s="226" t="s">
        <v>84</v>
      </c>
      <c r="AW916" s="226" t="s">
        <v>32</v>
      </c>
      <c r="AX916" s="226" t="s">
        <v>76</v>
      </c>
      <c r="AY916" s="228" t="s">
        <v>199</v>
      </c>
    </row>
    <row r="917" spans="2:51" s="209" customFormat="1" ht="12">
      <c r="B917" s="210"/>
      <c r="D917" s="211" t="s">
        <v>208</v>
      </c>
      <c r="E917" s="212" t="s">
        <v>1</v>
      </c>
      <c r="F917" s="213" t="s">
        <v>1349</v>
      </c>
      <c r="H917" s="214">
        <v>12.68</v>
      </c>
      <c r="L917" s="210"/>
      <c r="M917" s="215"/>
      <c r="N917" s="216"/>
      <c r="O917" s="216"/>
      <c r="P917" s="216"/>
      <c r="Q917" s="216"/>
      <c r="R917" s="216"/>
      <c r="S917" s="216"/>
      <c r="T917" s="217"/>
      <c r="AT917" s="212" t="s">
        <v>208</v>
      </c>
      <c r="AU917" s="212" t="s">
        <v>86</v>
      </c>
      <c r="AV917" s="209" t="s">
        <v>86</v>
      </c>
      <c r="AW917" s="209" t="s">
        <v>32</v>
      </c>
      <c r="AX917" s="209" t="s">
        <v>76</v>
      </c>
      <c r="AY917" s="212" t="s">
        <v>199</v>
      </c>
    </row>
    <row r="918" spans="2:51" s="226" customFormat="1" ht="12">
      <c r="B918" s="227"/>
      <c r="D918" s="211" t="s">
        <v>208</v>
      </c>
      <c r="E918" s="228" t="s">
        <v>1</v>
      </c>
      <c r="F918" s="229" t="s">
        <v>1029</v>
      </c>
      <c r="H918" s="228" t="s">
        <v>1</v>
      </c>
      <c r="L918" s="227"/>
      <c r="M918" s="230"/>
      <c r="N918" s="231"/>
      <c r="O918" s="231"/>
      <c r="P918" s="231"/>
      <c r="Q918" s="231"/>
      <c r="R918" s="231"/>
      <c r="S918" s="231"/>
      <c r="T918" s="232"/>
      <c r="AT918" s="228" t="s">
        <v>208</v>
      </c>
      <c r="AU918" s="228" t="s">
        <v>86</v>
      </c>
      <c r="AV918" s="226" t="s">
        <v>84</v>
      </c>
      <c r="AW918" s="226" t="s">
        <v>32</v>
      </c>
      <c r="AX918" s="226" t="s">
        <v>76</v>
      </c>
      <c r="AY918" s="228" t="s">
        <v>199</v>
      </c>
    </row>
    <row r="919" spans="2:51" s="209" customFormat="1" ht="12">
      <c r="B919" s="210"/>
      <c r="D919" s="211" t="s">
        <v>208</v>
      </c>
      <c r="E919" s="212" t="s">
        <v>1</v>
      </c>
      <c r="F919" s="213" t="s">
        <v>1350</v>
      </c>
      <c r="H919" s="214">
        <v>13.04</v>
      </c>
      <c r="L919" s="210"/>
      <c r="M919" s="215"/>
      <c r="N919" s="216"/>
      <c r="O919" s="216"/>
      <c r="P919" s="216"/>
      <c r="Q919" s="216"/>
      <c r="R919" s="216"/>
      <c r="S919" s="216"/>
      <c r="T919" s="217"/>
      <c r="AT919" s="212" t="s">
        <v>208</v>
      </c>
      <c r="AU919" s="212" t="s">
        <v>86</v>
      </c>
      <c r="AV919" s="209" t="s">
        <v>86</v>
      </c>
      <c r="AW919" s="209" t="s">
        <v>32</v>
      </c>
      <c r="AX919" s="209" t="s">
        <v>76</v>
      </c>
      <c r="AY919" s="212" t="s">
        <v>199</v>
      </c>
    </row>
    <row r="920" spans="2:51" s="226" customFormat="1" ht="12">
      <c r="B920" s="227"/>
      <c r="D920" s="211" t="s">
        <v>208</v>
      </c>
      <c r="E920" s="228" t="s">
        <v>1</v>
      </c>
      <c r="F920" s="229" t="s">
        <v>1216</v>
      </c>
      <c r="H920" s="228" t="s">
        <v>1</v>
      </c>
      <c r="L920" s="227"/>
      <c r="M920" s="230"/>
      <c r="N920" s="231"/>
      <c r="O920" s="231"/>
      <c r="P920" s="231"/>
      <c r="Q920" s="231"/>
      <c r="R920" s="231"/>
      <c r="S920" s="231"/>
      <c r="T920" s="232"/>
      <c r="AT920" s="228" t="s">
        <v>208</v>
      </c>
      <c r="AU920" s="228" t="s">
        <v>86</v>
      </c>
      <c r="AV920" s="226" t="s">
        <v>84</v>
      </c>
      <c r="AW920" s="226" t="s">
        <v>32</v>
      </c>
      <c r="AX920" s="226" t="s">
        <v>76</v>
      </c>
      <c r="AY920" s="228" t="s">
        <v>199</v>
      </c>
    </row>
    <row r="921" spans="2:51" s="209" customFormat="1" ht="12">
      <c r="B921" s="210"/>
      <c r="D921" s="211" t="s">
        <v>208</v>
      </c>
      <c r="E921" s="212" t="s">
        <v>1</v>
      </c>
      <c r="F921" s="213" t="s">
        <v>1351</v>
      </c>
      <c r="H921" s="214">
        <v>23.16</v>
      </c>
      <c r="L921" s="210"/>
      <c r="M921" s="215"/>
      <c r="N921" s="216"/>
      <c r="O921" s="216"/>
      <c r="P921" s="216"/>
      <c r="Q921" s="216"/>
      <c r="R921" s="216"/>
      <c r="S921" s="216"/>
      <c r="T921" s="217"/>
      <c r="AT921" s="212" t="s">
        <v>208</v>
      </c>
      <c r="AU921" s="212" t="s">
        <v>86</v>
      </c>
      <c r="AV921" s="209" t="s">
        <v>86</v>
      </c>
      <c r="AW921" s="209" t="s">
        <v>32</v>
      </c>
      <c r="AX921" s="209" t="s">
        <v>76</v>
      </c>
      <c r="AY921" s="212" t="s">
        <v>199</v>
      </c>
    </row>
    <row r="922" spans="2:51" s="209" customFormat="1" ht="12">
      <c r="B922" s="210"/>
      <c r="D922" s="211" t="s">
        <v>208</v>
      </c>
      <c r="E922" s="212" t="s">
        <v>1</v>
      </c>
      <c r="F922" s="213" t="s">
        <v>1352</v>
      </c>
      <c r="H922" s="214">
        <v>-2.07</v>
      </c>
      <c r="L922" s="210"/>
      <c r="M922" s="215"/>
      <c r="N922" s="216"/>
      <c r="O922" s="216"/>
      <c r="P922" s="216"/>
      <c r="Q922" s="216"/>
      <c r="R922" s="216"/>
      <c r="S922" s="216"/>
      <c r="T922" s="217"/>
      <c r="AT922" s="212" t="s">
        <v>208</v>
      </c>
      <c r="AU922" s="212" t="s">
        <v>86</v>
      </c>
      <c r="AV922" s="209" t="s">
        <v>86</v>
      </c>
      <c r="AW922" s="209" t="s">
        <v>32</v>
      </c>
      <c r="AX922" s="209" t="s">
        <v>76</v>
      </c>
      <c r="AY922" s="212" t="s">
        <v>199</v>
      </c>
    </row>
    <row r="923" spans="2:51" s="209" customFormat="1" ht="12">
      <c r="B923" s="210"/>
      <c r="D923" s="211" t="s">
        <v>208</v>
      </c>
      <c r="E923" s="212" t="s">
        <v>1</v>
      </c>
      <c r="F923" s="213" t="s">
        <v>1353</v>
      </c>
      <c r="H923" s="214">
        <v>2.82</v>
      </c>
      <c r="L923" s="210"/>
      <c r="M923" s="215"/>
      <c r="N923" s="216"/>
      <c r="O923" s="216"/>
      <c r="P923" s="216"/>
      <c r="Q923" s="216"/>
      <c r="R923" s="216"/>
      <c r="S923" s="216"/>
      <c r="T923" s="217"/>
      <c r="AT923" s="212" t="s">
        <v>208</v>
      </c>
      <c r="AU923" s="212" t="s">
        <v>86</v>
      </c>
      <c r="AV923" s="209" t="s">
        <v>86</v>
      </c>
      <c r="AW923" s="209" t="s">
        <v>32</v>
      </c>
      <c r="AX923" s="209" t="s">
        <v>76</v>
      </c>
      <c r="AY923" s="212" t="s">
        <v>199</v>
      </c>
    </row>
    <row r="924" spans="2:51" s="226" customFormat="1" ht="12">
      <c r="B924" s="227"/>
      <c r="D924" s="211" t="s">
        <v>208</v>
      </c>
      <c r="E924" s="228" t="s">
        <v>1</v>
      </c>
      <c r="F924" s="229" t="s">
        <v>1218</v>
      </c>
      <c r="H924" s="228" t="s">
        <v>1</v>
      </c>
      <c r="L924" s="227"/>
      <c r="M924" s="230"/>
      <c r="N924" s="231"/>
      <c r="O924" s="231"/>
      <c r="P924" s="231"/>
      <c r="Q924" s="231"/>
      <c r="R924" s="231"/>
      <c r="S924" s="231"/>
      <c r="T924" s="232"/>
      <c r="AT924" s="228" t="s">
        <v>208</v>
      </c>
      <c r="AU924" s="228" t="s">
        <v>86</v>
      </c>
      <c r="AV924" s="226" t="s">
        <v>84</v>
      </c>
      <c r="AW924" s="226" t="s">
        <v>32</v>
      </c>
      <c r="AX924" s="226" t="s">
        <v>76</v>
      </c>
      <c r="AY924" s="228" t="s">
        <v>199</v>
      </c>
    </row>
    <row r="925" spans="2:51" s="209" customFormat="1" ht="12">
      <c r="B925" s="210"/>
      <c r="D925" s="211" t="s">
        <v>208</v>
      </c>
      <c r="E925" s="212" t="s">
        <v>1</v>
      </c>
      <c r="F925" s="213" t="s">
        <v>1354</v>
      </c>
      <c r="H925" s="214">
        <v>16.2</v>
      </c>
      <c r="L925" s="210"/>
      <c r="M925" s="215"/>
      <c r="N925" s="216"/>
      <c r="O925" s="216"/>
      <c r="P925" s="216"/>
      <c r="Q925" s="216"/>
      <c r="R925" s="216"/>
      <c r="S925" s="216"/>
      <c r="T925" s="217"/>
      <c r="AT925" s="212" t="s">
        <v>208</v>
      </c>
      <c r="AU925" s="212" t="s">
        <v>86</v>
      </c>
      <c r="AV925" s="209" t="s">
        <v>86</v>
      </c>
      <c r="AW925" s="209" t="s">
        <v>32</v>
      </c>
      <c r="AX925" s="209" t="s">
        <v>76</v>
      </c>
      <c r="AY925" s="212" t="s">
        <v>199</v>
      </c>
    </row>
    <row r="926" spans="2:51" s="226" customFormat="1" ht="12">
      <c r="B926" s="227"/>
      <c r="D926" s="211" t="s">
        <v>208</v>
      </c>
      <c r="E926" s="228" t="s">
        <v>1</v>
      </c>
      <c r="F926" s="229" t="s">
        <v>1033</v>
      </c>
      <c r="H926" s="228" t="s">
        <v>1</v>
      </c>
      <c r="L926" s="227"/>
      <c r="M926" s="230"/>
      <c r="N926" s="231"/>
      <c r="O926" s="231"/>
      <c r="P926" s="231"/>
      <c r="Q926" s="231"/>
      <c r="R926" s="231"/>
      <c r="S926" s="231"/>
      <c r="T926" s="232"/>
      <c r="AT926" s="228" t="s">
        <v>208</v>
      </c>
      <c r="AU926" s="228" t="s">
        <v>86</v>
      </c>
      <c r="AV926" s="226" t="s">
        <v>84</v>
      </c>
      <c r="AW926" s="226" t="s">
        <v>32</v>
      </c>
      <c r="AX926" s="226" t="s">
        <v>76</v>
      </c>
      <c r="AY926" s="228" t="s">
        <v>199</v>
      </c>
    </row>
    <row r="927" spans="2:51" s="209" customFormat="1" ht="12">
      <c r="B927" s="210"/>
      <c r="D927" s="211" t="s">
        <v>208</v>
      </c>
      <c r="E927" s="212" t="s">
        <v>1</v>
      </c>
      <c r="F927" s="213" t="s">
        <v>1354</v>
      </c>
      <c r="H927" s="214">
        <v>16.2</v>
      </c>
      <c r="L927" s="210"/>
      <c r="M927" s="215"/>
      <c r="N927" s="216"/>
      <c r="O927" s="216"/>
      <c r="P927" s="216"/>
      <c r="Q927" s="216"/>
      <c r="R927" s="216"/>
      <c r="S927" s="216"/>
      <c r="T927" s="217"/>
      <c r="AT927" s="212" t="s">
        <v>208</v>
      </c>
      <c r="AU927" s="212" t="s">
        <v>86</v>
      </c>
      <c r="AV927" s="209" t="s">
        <v>86</v>
      </c>
      <c r="AW927" s="209" t="s">
        <v>32</v>
      </c>
      <c r="AX927" s="209" t="s">
        <v>76</v>
      </c>
      <c r="AY927" s="212" t="s">
        <v>199</v>
      </c>
    </row>
    <row r="928" spans="2:51" s="226" customFormat="1" ht="12">
      <c r="B928" s="227"/>
      <c r="D928" s="211" t="s">
        <v>208</v>
      </c>
      <c r="E928" s="228" t="s">
        <v>1</v>
      </c>
      <c r="F928" s="229" t="s">
        <v>1336</v>
      </c>
      <c r="H928" s="228" t="s">
        <v>1</v>
      </c>
      <c r="L928" s="227"/>
      <c r="M928" s="230"/>
      <c r="N928" s="231"/>
      <c r="O928" s="231"/>
      <c r="P928" s="231"/>
      <c r="Q928" s="231"/>
      <c r="R928" s="231"/>
      <c r="S928" s="231"/>
      <c r="T928" s="232"/>
      <c r="AT928" s="228" t="s">
        <v>208</v>
      </c>
      <c r="AU928" s="228" t="s">
        <v>86</v>
      </c>
      <c r="AV928" s="226" t="s">
        <v>84</v>
      </c>
      <c r="AW928" s="226" t="s">
        <v>32</v>
      </c>
      <c r="AX928" s="226" t="s">
        <v>76</v>
      </c>
      <c r="AY928" s="228" t="s">
        <v>199</v>
      </c>
    </row>
    <row r="929" spans="2:51" s="209" customFormat="1" ht="12">
      <c r="B929" s="210"/>
      <c r="D929" s="211" t="s">
        <v>208</v>
      </c>
      <c r="E929" s="212" t="s">
        <v>1</v>
      </c>
      <c r="F929" s="213" t="s">
        <v>1355</v>
      </c>
      <c r="H929" s="214">
        <v>14.49</v>
      </c>
      <c r="L929" s="210"/>
      <c r="M929" s="215"/>
      <c r="N929" s="216"/>
      <c r="O929" s="216"/>
      <c r="P929" s="216"/>
      <c r="Q929" s="216"/>
      <c r="R929" s="216"/>
      <c r="S929" s="216"/>
      <c r="T929" s="217"/>
      <c r="AT929" s="212" t="s">
        <v>208</v>
      </c>
      <c r="AU929" s="212" t="s">
        <v>86</v>
      </c>
      <c r="AV929" s="209" t="s">
        <v>86</v>
      </c>
      <c r="AW929" s="209" t="s">
        <v>32</v>
      </c>
      <c r="AX929" s="209" t="s">
        <v>76</v>
      </c>
      <c r="AY929" s="212" t="s">
        <v>199</v>
      </c>
    </row>
    <row r="930" spans="2:51" s="226" customFormat="1" ht="12">
      <c r="B930" s="227"/>
      <c r="D930" s="211" t="s">
        <v>208</v>
      </c>
      <c r="E930" s="228" t="s">
        <v>1</v>
      </c>
      <c r="F930" s="229" t="s">
        <v>1220</v>
      </c>
      <c r="H930" s="228" t="s">
        <v>1</v>
      </c>
      <c r="L930" s="227"/>
      <c r="M930" s="230"/>
      <c r="N930" s="231"/>
      <c r="O930" s="231"/>
      <c r="P930" s="231"/>
      <c r="Q930" s="231"/>
      <c r="R930" s="231"/>
      <c r="S930" s="231"/>
      <c r="T930" s="232"/>
      <c r="AT930" s="228" t="s">
        <v>208</v>
      </c>
      <c r="AU930" s="228" t="s">
        <v>86</v>
      </c>
      <c r="AV930" s="226" t="s">
        <v>84</v>
      </c>
      <c r="AW930" s="226" t="s">
        <v>32</v>
      </c>
      <c r="AX930" s="226" t="s">
        <v>76</v>
      </c>
      <c r="AY930" s="228" t="s">
        <v>199</v>
      </c>
    </row>
    <row r="931" spans="2:51" s="209" customFormat="1" ht="12">
      <c r="B931" s="210"/>
      <c r="D931" s="211" t="s">
        <v>208</v>
      </c>
      <c r="E931" s="212" t="s">
        <v>1</v>
      </c>
      <c r="F931" s="213" t="s">
        <v>1356</v>
      </c>
      <c r="H931" s="214">
        <v>17.4</v>
      </c>
      <c r="L931" s="210"/>
      <c r="M931" s="215"/>
      <c r="N931" s="216"/>
      <c r="O931" s="216"/>
      <c r="P931" s="216"/>
      <c r="Q931" s="216"/>
      <c r="R931" s="216"/>
      <c r="S931" s="216"/>
      <c r="T931" s="217"/>
      <c r="AT931" s="212" t="s">
        <v>208</v>
      </c>
      <c r="AU931" s="212" t="s">
        <v>86</v>
      </c>
      <c r="AV931" s="209" t="s">
        <v>86</v>
      </c>
      <c r="AW931" s="209" t="s">
        <v>32</v>
      </c>
      <c r="AX931" s="209" t="s">
        <v>76</v>
      </c>
      <c r="AY931" s="212" t="s">
        <v>199</v>
      </c>
    </row>
    <row r="932" spans="2:51" s="226" customFormat="1" ht="12">
      <c r="B932" s="227"/>
      <c r="D932" s="211" t="s">
        <v>208</v>
      </c>
      <c r="E932" s="228" t="s">
        <v>1</v>
      </c>
      <c r="F932" s="229" t="s">
        <v>1357</v>
      </c>
      <c r="H932" s="228" t="s">
        <v>1</v>
      </c>
      <c r="L932" s="227"/>
      <c r="M932" s="230"/>
      <c r="N932" s="231"/>
      <c r="O932" s="231"/>
      <c r="P932" s="231"/>
      <c r="Q932" s="231"/>
      <c r="R932" s="231"/>
      <c r="S932" s="231"/>
      <c r="T932" s="232"/>
      <c r="AT932" s="228" t="s">
        <v>208</v>
      </c>
      <c r="AU932" s="228" t="s">
        <v>86</v>
      </c>
      <c r="AV932" s="226" t="s">
        <v>84</v>
      </c>
      <c r="AW932" s="226" t="s">
        <v>32</v>
      </c>
      <c r="AX932" s="226" t="s">
        <v>76</v>
      </c>
      <c r="AY932" s="228" t="s">
        <v>199</v>
      </c>
    </row>
    <row r="933" spans="2:51" s="209" customFormat="1" ht="12">
      <c r="B933" s="210"/>
      <c r="D933" s="211" t="s">
        <v>208</v>
      </c>
      <c r="E933" s="212" t="s">
        <v>1</v>
      </c>
      <c r="F933" s="213" t="s">
        <v>1358</v>
      </c>
      <c r="H933" s="214">
        <v>0.255</v>
      </c>
      <c r="L933" s="210"/>
      <c r="M933" s="215"/>
      <c r="N933" s="216"/>
      <c r="O933" s="216"/>
      <c r="P933" s="216"/>
      <c r="Q933" s="216"/>
      <c r="R933" s="216"/>
      <c r="S933" s="216"/>
      <c r="T933" s="217"/>
      <c r="AT933" s="212" t="s">
        <v>208</v>
      </c>
      <c r="AU933" s="212" t="s">
        <v>86</v>
      </c>
      <c r="AV933" s="209" t="s">
        <v>86</v>
      </c>
      <c r="AW933" s="209" t="s">
        <v>32</v>
      </c>
      <c r="AX933" s="209" t="s">
        <v>76</v>
      </c>
      <c r="AY933" s="212" t="s">
        <v>199</v>
      </c>
    </row>
    <row r="934" spans="2:51" s="209" customFormat="1" ht="12">
      <c r="B934" s="210"/>
      <c r="D934" s="211" t="s">
        <v>208</v>
      </c>
      <c r="E934" s="212" t="s">
        <v>1</v>
      </c>
      <c r="F934" s="213" t="s">
        <v>1359</v>
      </c>
      <c r="H934" s="214">
        <v>0.45</v>
      </c>
      <c r="L934" s="210"/>
      <c r="M934" s="215"/>
      <c r="N934" s="216"/>
      <c r="O934" s="216"/>
      <c r="P934" s="216"/>
      <c r="Q934" s="216"/>
      <c r="R934" s="216"/>
      <c r="S934" s="216"/>
      <c r="T934" s="217"/>
      <c r="AT934" s="212" t="s">
        <v>208</v>
      </c>
      <c r="AU934" s="212" t="s">
        <v>86</v>
      </c>
      <c r="AV934" s="209" t="s">
        <v>86</v>
      </c>
      <c r="AW934" s="209" t="s">
        <v>32</v>
      </c>
      <c r="AX934" s="209" t="s">
        <v>76</v>
      </c>
      <c r="AY934" s="212" t="s">
        <v>199</v>
      </c>
    </row>
    <row r="935" spans="2:51" s="209" customFormat="1" ht="12">
      <c r="B935" s="210"/>
      <c r="D935" s="211" t="s">
        <v>208</v>
      </c>
      <c r="E935" s="212" t="s">
        <v>1</v>
      </c>
      <c r="F935" s="213" t="s">
        <v>1360</v>
      </c>
      <c r="H935" s="214">
        <v>0.188</v>
      </c>
      <c r="L935" s="210"/>
      <c r="M935" s="215"/>
      <c r="N935" s="216"/>
      <c r="O935" s="216"/>
      <c r="P935" s="216"/>
      <c r="Q935" s="216"/>
      <c r="R935" s="216"/>
      <c r="S935" s="216"/>
      <c r="T935" s="217"/>
      <c r="AT935" s="212" t="s">
        <v>208</v>
      </c>
      <c r="AU935" s="212" t="s">
        <v>86</v>
      </c>
      <c r="AV935" s="209" t="s">
        <v>86</v>
      </c>
      <c r="AW935" s="209" t="s">
        <v>32</v>
      </c>
      <c r="AX935" s="209" t="s">
        <v>76</v>
      </c>
      <c r="AY935" s="212" t="s">
        <v>199</v>
      </c>
    </row>
    <row r="936" spans="2:51" s="209" customFormat="1" ht="12">
      <c r="B936" s="210"/>
      <c r="D936" s="211" t="s">
        <v>208</v>
      </c>
      <c r="E936" s="212" t="s">
        <v>1</v>
      </c>
      <c r="F936" s="213" t="s">
        <v>1361</v>
      </c>
      <c r="H936" s="214">
        <v>0.24</v>
      </c>
      <c r="L936" s="210"/>
      <c r="M936" s="215"/>
      <c r="N936" s="216"/>
      <c r="O936" s="216"/>
      <c r="P936" s="216"/>
      <c r="Q936" s="216"/>
      <c r="R936" s="216"/>
      <c r="S936" s="216"/>
      <c r="T936" s="217"/>
      <c r="AT936" s="212" t="s">
        <v>208</v>
      </c>
      <c r="AU936" s="212" t="s">
        <v>86</v>
      </c>
      <c r="AV936" s="209" t="s">
        <v>86</v>
      </c>
      <c r="AW936" s="209" t="s">
        <v>32</v>
      </c>
      <c r="AX936" s="209" t="s">
        <v>76</v>
      </c>
      <c r="AY936" s="212" t="s">
        <v>199</v>
      </c>
    </row>
    <row r="937" spans="2:51" s="209" customFormat="1" ht="12">
      <c r="B937" s="210"/>
      <c r="D937" s="211" t="s">
        <v>208</v>
      </c>
      <c r="E937" s="212" t="s">
        <v>1</v>
      </c>
      <c r="F937" s="213" t="s">
        <v>1362</v>
      </c>
      <c r="H937" s="214">
        <v>0.36</v>
      </c>
      <c r="L937" s="210"/>
      <c r="M937" s="215"/>
      <c r="N937" s="216"/>
      <c r="O937" s="216"/>
      <c r="P937" s="216"/>
      <c r="Q937" s="216"/>
      <c r="R937" s="216"/>
      <c r="S937" s="216"/>
      <c r="T937" s="217"/>
      <c r="AT937" s="212" t="s">
        <v>208</v>
      </c>
      <c r="AU937" s="212" t="s">
        <v>86</v>
      </c>
      <c r="AV937" s="209" t="s">
        <v>86</v>
      </c>
      <c r="AW937" s="209" t="s">
        <v>32</v>
      </c>
      <c r="AX937" s="209" t="s">
        <v>76</v>
      </c>
      <c r="AY937" s="212" t="s">
        <v>199</v>
      </c>
    </row>
    <row r="938" spans="2:51" s="218" customFormat="1" ht="12">
      <c r="B938" s="219"/>
      <c r="D938" s="211" t="s">
        <v>208</v>
      </c>
      <c r="E938" s="220" t="s">
        <v>156</v>
      </c>
      <c r="F938" s="221" t="s">
        <v>211</v>
      </c>
      <c r="H938" s="222">
        <v>183.793</v>
      </c>
      <c r="L938" s="219"/>
      <c r="M938" s="223"/>
      <c r="N938" s="224"/>
      <c r="O938" s="224"/>
      <c r="P938" s="224"/>
      <c r="Q938" s="224"/>
      <c r="R938" s="224"/>
      <c r="S938" s="224"/>
      <c r="T938" s="225"/>
      <c r="AT938" s="220" t="s">
        <v>208</v>
      </c>
      <c r="AU938" s="220" t="s">
        <v>86</v>
      </c>
      <c r="AV938" s="218" t="s">
        <v>206</v>
      </c>
      <c r="AW938" s="218" t="s">
        <v>32</v>
      </c>
      <c r="AX938" s="218" t="s">
        <v>84</v>
      </c>
      <c r="AY938" s="220" t="s">
        <v>199</v>
      </c>
    </row>
    <row r="939" spans="1:65" s="36" customFormat="1" ht="16.5" customHeight="1">
      <c r="A939" s="30"/>
      <c r="B939" s="31"/>
      <c r="C939" s="241" t="s">
        <v>1363</v>
      </c>
      <c r="D939" s="241" t="s">
        <v>297</v>
      </c>
      <c r="E939" s="242" t="s">
        <v>1364</v>
      </c>
      <c r="F939" s="243" t="s">
        <v>1365</v>
      </c>
      <c r="G939" s="244" t="s">
        <v>245</v>
      </c>
      <c r="H939" s="245">
        <v>202.172</v>
      </c>
      <c r="I939" s="3"/>
      <c r="J939" s="246">
        <f>ROUND(I939*H939,2)</f>
        <v>0</v>
      </c>
      <c r="K939" s="243" t="s">
        <v>205</v>
      </c>
      <c r="L939" s="247"/>
      <c r="M939" s="248" t="s">
        <v>1</v>
      </c>
      <c r="N939" s="249" t="s">
        <v>41</v>
      </c>
      <c r="O939" s="78"/>
      <c r="P939" s="205">
        <f>O939*H939</f>
        <v>0</v>
      </c>
      <c r="Q939" s="205">
        <v>0.0129</v>
      </c>
      <c r="R939" s="205">
        <f>Q939*H939</f>
        <v>2.6080188</v>
      </c>
      <c r="S939" s="205">
        <v>0</v>
      </c>
      <c r="T939" s="206">
        <f>S939*H939</f>
        <v>0</v>
      </c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R939" s="207" t="s">
        <v>456</v>
      </c>
      <c r="AT939" s="207" t="s">
        <v>297</v>
      </c>
      <c r="AU939" s="207" t="s">
        <v>86</v>
      </c>
      <c r="AY939" s="13" t="s">
        <v>199</v>
      </c>
      <c r="BE939" s="208">
        <f>IF(N939="základní",J939,0)</f>
        <v>0</v>
      </c>
      <c r="BF939" s="208">
        <f>IF(N939="snížená",J939,0)</f>
        <v>0</v>
      </c>
      <c r="BG939" s="208">
        <f>IF(N939="zákl. přenesená",J939,0)</f>
        <v>0</v>
      </c>
      <c r="BH939" s="208">
        <f>IF(N939="sníž. přenesená",J939,0)</f>
        <v>0</v>
      </c>
      <c r="BI939" s="208">
        <f>IF(N939="nulová",J939,0)</f>
        <v>0</v>
      </c>
      <c r="BJ939" s="13" t="s">
        <v>84</v>
      </c>
      <c r="BK939" s="208">
        <f>ROUND(I939*H939,2)</f>
        <v>0</v>
      </c>
      <c r="BL939" s="13" t="s">
        <v>313</v>
      </c>
      <c r="BM939" s="207" t="s">
        <v>1366</v>
      </c>
    </row>
    <row r="940" spans="2:51" s="209" customFormat="1" ht="12">
      <c r="B940" s="210"/>
      <c r="D940" s="211" t="s">
        <v>208</v>
      </c>
      <c r="F940" s="213" t="s">
        <v>1367</v>
      </c>
      <c r="H940" s="214">
        <v>202.172</v>
      </c>
      <c r="L940" s="210"/>
      <c r="M940" s="215"/>
      <c r="N940" s="216"/>
      <c r="O940" s="216"/>
      <c r="P940" s="216"/>
      <c r="Q940" s="216"/>
      <c r="R940" s="216"/>
      <c r="S940" s="216"/>
      <c r="T940" s="217"/>
      <c r="AT940" s="212" t="s">
        <v>208</v>
      </c>
      <c r="AU940" s="212" t="s">
        <v>86</v>
      </c>
      <c r="AV940" s="209" t="s">
        <v>86</v>
      </c>
      <c r="AW940" s="209" t="s">
        <v>3</v>
      </c>
      <c r="AX940" s="209" t="s">
        <v>84</v>
      </c>
      <c r="AY940" s="212" t="s">
        <v>199</v>
      </c>
    </row>
    <row r="941" spans="1:65" s="36" customFormat="1" ht="24.2" customHeight="1">
      <c r="A941" s="30"/>
      <c r="B941" s="31"/>
      <c r="C941" s="197" t="s">
        <v>1368</v>
      </c>
      <c r="D941" s="197" t="s">
        <v>201</v>
      </c>
      <c r="E941" s="198" t="s">
        <v>1369</v>
      </c>
      <c r="F941" s="199" t="s">
        <v>1370</v>
      </c>
      <c r="G941" s="200" t="s">
        <v>245</v>
      </c>
      <c r="H941" s="201">
        <v>9.28</v>
      </c>
      <c r="I941" s="2"/>
      <c r="J941" s="202">
        <f>ROUND(I941*H941,2)</f>
        <v>0</v>
      </c>
      <c r="K941" s="199" t="s">
        <v>205</v>
      </c>
      <c r="L941" s="31"/>
      <c r="M941" s="203" t="s">
        <v>1</v>
      </c>
      <c r="N941" s="204" t="s">
        <v>41</v>
      </c>
      <c r="O941" s="78"/>
      <c r="P941" s="205">
        <f>O941*H941</f>
        <v>0</v>
      </c>
      <c r="Q941" s="205">
        <v>0</v>
      </c>
      <c r="R941" s="205">
        <f>Q941*H941</f>
        <v>0</v>
      </c>
      <c r="S941" s="205">
        <v>0</v>
      </c>
      <c r="T941" s="206">
        <f>S941*H941</f>
        <v>0</v>
      </c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R941" s="207" t="s">
        <v>313</v>
      </c>
      <c r="AT941" s="207" t="s">
        <v>201</v>
      </c>
      <c r="AU941" s="207" t="s">
        <v>86</v>
      </c>
      <c r="AY941" s="13" t="s">
        <v>199</v>
      </c>
      <c r="BE941" s="208">
        <f>IF(N941="základní",J941,0)</f>
        <v>0</v>
      </c>
      <c r="BF941" s="208">
        <f>IF(N941="snížená",J941,0)</f>
        <v>0</v>
      </c>
      <c r="BG941" s="208">
        <f>IF(N941="zákl. přenesená",J941,0)</f>
        <v>0</v>
      </c>
      <c r="BH941" s="208">
        <f>IF(N941="sníž. přenesená",J941,0)</f>
        <v>0</v>
      </c>
      <c r="BI941" s="208">
        <f>IF(N941="nulová",J941,0)</f>
        <v>0</v>
      </c>
      <c r="BJ941" s="13" t="s">
        <v>84</v>
      </c>
      <c r="BK941" s="208">
        <f>ROUND(I941*H941,2)</f>
        <v>0</v>
      </c>
      <c r="BL941" s="13" t="s">
        <v>313</v>
      </c>
      <c r="BM941" s="207" t="s">
        <v>1371</v>
      </c>
    </row>
    <row r="942" spans="2:51" s="226" customFormat="1" ht="12">
      <c r="B942" s="227"/>
      <c r="D942" s="211" t="s">
        <v>208</v>
      </c>
      <c r="E942" s="228" t="s">
        <v>1</v>
      </c>
      <c r="F942" s="229" t="s">
        <v>1207</v>
      </c>
      <c r="H942" s="228" t="s">
        <v>1</v>
      </c>
      <c r="L942" s="227"/>
      <c r="M942" s="230"/>
      <c r="N942" s="231"/>
      <c r="O942" s="231"/>
      <c r="P942" s="231"/>
      <c r="Q942" s="231"/>
      <c r="R942" s="231"/>
      <c r="S942" s="231"/>
      <c r="T942" s="232"/>
      <c r="AT942" s="228" t="s">
        <v>208</v>
      </c>
      <c r="AU942" s="228" t="s">
        <v>86</v>
      </c>
      <c r="AV942" s="226" t="s">
        <v>84</v>
      </c>
      <c r="AW942" s="226" t="s">
        <v>32</v>
      </c>
      <c r="AX942" s="226" t="s">
        <v>76</v>
      </c>
      <c r="AY942" s="228" t="s">
        <v>199</v>
      </c>
    </row>
    <row r="943" spans="2:51" s="209" customFormat="1" ht="12">
      <c r="B943" s="210"/>
      <c r="D943" s="211" t="s">
        <v>208</v>
      </c>
      <c r="E943" s="212" t="s">
        <v>1</v>
      </c>
      <c r="F943" s="213" t="s">
        <v>1344</v>
      </c>
      <c r="H943" s="214">
        <v>9.28</v>
      </c>
      <c r="L943" s="210"/>
      <c r="M943" s="215"/>
      <c r="N943" s="216"/>
      <c r="O943" s="216"/>
      <c r="P943" s="216"/>
      <c r="Q943" s="216"/>
      <c r="R943" s="216"/>
      <c r="S943" s="216"/>
      <c r="T943" s="217"/>
      <c r="AT943" s="212" t="s">
        <v>208</v>
      </c>
      <c r="AU943" s="212" t="s">
        <v>86</v>
      </c>
      <c r="AV943" s="209" t="s">
        <v>86</v>
      </c>
      <c r="AW943" s="209" t="s">
        <v>32</v>
      </c>
      <c r="AX943" s="209" t="s">
        <v>84</v>
      </c>
      <c r="AY943" s="212" t="s">
        <v>199</v>
      </c>
    </row>
    <row r="944" spans="1:65" s="36" customFormat="1" ht="24.2" customHeight="1">
      <c r="A944" s="30"/>
      <c r="B944" s="31"/>
      <c r="C944" s="197" t="s">
        <v>1372</v>
      </c>
      <c r="D944" s="197" t="s">
        <v>201</v>
      </c>
      <c r="E944" s="198" t="s">
        <v>1373</v>
      </c>
      <c r="F944" s="199" t="s">
        <v>1374</v>
      </c>
      <c r="G944" s="200" t="s">
        <v>245</v>
      </c>
      <c r="H944" s="201">
        <v>183.793</v>
      </c>
      <c r="I944" s="2"/>
      <c r="J944" s="202">
        <f>ROUND(I944*H944,2)</f>
        <v>0</v>
      </c>
      <c r="K944" s="199" t="s">
        <v>205</v>
      </c>
      <c r="L944" s="31"/>
      <c r="M944" s="203" t="s">
        <v>1</v>
      </c>
      <c r="N944" s="204" t="s">
        <v>41</v>
      </c>
      <c r="O944" s="78"/>
      <c r="P944" s="205">
        <f>O944*H944</f>
        <v>0</v>
      </c>
      <c r="Q944" s="205">
        <v>0.00093</v>
      </c>
      <c r="R944" s="205">
        <f>Q944*H944</f>
        <v>0.17092749000000002</v>
      </c>
      <c r="S944" s="205">
        <v>0</v>
      </c>
      <c r="T944" s="206">
        <f>S944*H944</f>
        <v>0</v>
      </c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R944" s="207" t="s">
        <v>313</v>
      </c>
      <c r="AT944" s="207" t="s">
        <v>201</v>
      </c>
      <c r="AU944" s="207" t="s">
        <v>86</v>
      </c>
      <c r="AY944" s="13" t="s">
        <v>199</v>
      </c>
      <c r="BE944" s="208">
        <f>IF(N944="základní",J944,0)</f>
        <v>0</v>
      </c>
      <c r="BF944" s="208">
        <f>IF(N944="snížená",J944,0)</f>
        <v>0</v>
      </c>
      <c r="BG944" s="208">
        <f>IF(N944="zákl. přenesená",J944,0)</f>
        <v>0</v>
      </c>
      <c r="BH944" s="208">
        <f>IF(N944="sníž. přenesená",J944,0)</f>
        <v>0</v>
      </c>
      <c r="BI944" s="208">
        <f>IF(N944="nulová",J944,0)</f>
        <v>0</v>
      </c>
      <c r="BJ944" s="13" t="s">
        <v>84</v>
      </c>
      <c r="BK944" s="208">
        <f>ROUND(I944*H944,2)</f>
        <v>0</v>
      </c>
      <c r="BL944" s="13" t="s">
        <v>313</v>
      </c>
      <c r="BM944" s="207" t="s">
        <v>1375</v>
      </c>
    </row>
    <row r="945" spans="2:51" s="209" customFormat="1" ht="12">
      <c r="B945" s="210"/>
      <c r="D945" s="211" t="s">
        <v>208</v>
      </c>
      <c r="E945" s="212" t="s">
        <v>1</v>
      </c>
      <c r="F945" s="213" t="s">
        <v>156</v>
      </c>
      <c r="H945" s="214">
        <v>183.793</v>
      </c>
      <c r="L945" s="210"/>
      <c r="M945" s="215"/>
      <c r="N945" s="216"/>
      <c r="O945" s="216"/>
      <c r="P945" s="216"/>
      <c r="Q945" s="216"/>
      <c r="R945" s="216"/>
      <c r="S945" s="216"/>
      <c r="T945" s="217"/>
      <c r="AT945" s="212" t="s">
        <v>208</v>
      </c>
      <c r="AU945" s="212" t="s">
        <v>86</v>
      </c>
      <c r="AV945" s="209" t="s">
        <v>86</v>
      </c>
      <c r="AW945" s="209" t="s">
        <v>32</v>
      </c>
      <c r="AX945" s="209" t="s">
        <v>84</v>
      </c>
      <c r="AY945" s="212" t="s">
        <v>199</v>
      </c>
    </row>
    <row r="946" spans="1:65" s="36" customFormat="1" ht="24.2" customHeight="1">
      <c r="A946" s="30"/>
      <c r="B946" s="31"/>
      <c r="C946" s="197" t="s">
        <v>1376</v>
      </c>
      <c r="D946" s="197" t="s">
        <v>201</v>
      </c>
      <c r="E946" s="198" t="s">
        <v>1377</v>
      </c>
      <c r="F946" s="199" t="s">
        <v>1378</v>
      </c>
      <c r="G946" s="200" t="s">
        <v>245</v>
      </c>
      <c r="H946" s="201">
        <v>183.793</v>
      </c>
      <c r="I946" s="2"/>
      <c r="J946" s="202">
        <f>ROUND(I946*H946,2)</f>
        <v>0</v>
      </c>
      <c r="K946" s="199" t="s">
        <v>205</v>
      </c>
      <c r="L946" s="31"/>
      <c r="M946" s="203" t="s">
        <v>1</v>
      </c>
      <c r="N946" s="204" t="s">
        <v>41</v>
      </c>
      <c r="O946" s="78"/>
      <c r="P946" s="205">
        <f>O946*H946</f>
        <v>0</v>
      </c>
      <c r="Q946" s="205">
        <v>0</v>
      </c>
      <c r="R946" s="205">
        <f>Q946*H946</f>
        <v>0</v>
      </c>
      <c r="S946" s="205">
        <v>0</v>
      </c>
      <c r="T946" s="206">
        <f>S946*H946</f>
        <v>0</v>
      </c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R946" s="207" t="s">
        <v>313</v>
      </c>
      <c r="AT946" s="207" t="s">
        <v>201</v>
      </c>
      <c r="AU946" s="207" t="s">
        <v>86</v>
      </c>
      <c r="AY946" s="13" t="s">
        <v>199</v>
      </c>
      <c r="BE946" s="208">
        <f>IF(N946="základní",J946,0)</f>
        <v>0</v>
      </c>
      <c r="BF946" s="208">
        <f>IF(N946="snížená",J946,0)</f>
        <v>0</v>
      </c>
      <c r="BG946" s="208">
        <f>IF(N946="zákl. přenesená",J946,0)</f>
        <v>0</v>
      </c>
      <c r="BH946" s="208">
        <f>IF(N946="sníž. přenesená",J946,0)</f>
        <v>0</v>
      </c>
      <c r="BI946" s="208">
        <f>IF(N946="nulová",J946,0)</f>
        <v>0</v>
      </c>
      <c r="BJ946" s="13" t="s">
        <v>84</v>
      </c>
      <c r="BK946" s="208">
        <f>ROUND(I946*H946,2)</f>
        <v>0</v>
      </c>
      <c r="BL946" s="13" t="s">
        <v>313</v>
      </c>
      <c r="BM946" s="207" t="s">
        <v>1379</v>
      </c>
    </row>
    <row r="947" spans="2:51" s="209" customFormat="1" ht="12">
      <c r="B947" s="210"/>
      <c r="D947" s="211" t="s">
        <v>208</v>
      </c>
      <c r="E947" s="212" t="s">
        <v>1</v>
      </c>
      <c r="F947" s="213" t="s">
        <v>156</v>
      </c>
      <c r="H947" s="214">
        <v>183.793</v>
      </c>
      <c r="L947" s="210"/>
      <c r="M947" s="215"/>
      <c r="N947" s="216"/>
      <c r="O947" s="216"/>
      <c r="P947" s="216"/>
      <c r="Q947" s="216"/>
      <c r="R947" s="216"/>
      <c r="S947" s="216"/>
      <c r="T947" s="217"/>
      <c r="AT947" s="212" t="s">
        <v>208</v>
      </c>
      <c r="AU947" s="212" t="s">
        <v>86</v>
      </c>
      <c r="AV947" s="209" t="s">
        <v>86</v>
      </c>
      <c r="AW947" s="209" t="s">
        <v>32</v>
      </c>
      <c r="AX947" s="209" t="s">
        <v>84</v>
      </c>
      <c r="AY947" s="212" t="s">
        <v>199</v>
      </c>
    </row>
    <row r="948" spans="1:65" s="36" customFormat="1" ht="16.5" customHeight="1">
      <c r="A948" s="30"/>
      <c r="B948" s="31"/>
      <c r="C948" s="197" t="s">
        <v>1380</v>
      </c>
      <c r="D948" s="197" t="s">
        <v>201</v>
      </c>
      <c r="E948" s="198" t="s">
        <v>1381</v>
      </c>
      <c r="F948" s="199" t="s">
        <v>1382</v>
      </c>
      <c r="G948" s="200" t="s">
        <v>252</v>
      </c>
      <c r="H948" s="201">
        <v>20</v>
      </c>
      <c r="I948" s="2"/>
      <c r="J948" s="202">
        <f>ROUND(I948*H948,2)</f>
        <v>0</v>
      </c>
      <c r="K948" s="199" t="s">
        <v>205</v>
      </c>
      <c r="L948" s="31"/>
      <c r="M948" s="203" t="s">
        <v>1</v>
      </c>
      <c r="N948" s="204" t="s">
        <v>41</v>
      </c>
      <c r="O948" s="78"/>
      <c r="P948" s="205">
        <f>O948*H948</f>
        <v>0</v>
      </c>
      <c r="Q948" s="205">
        <v>0</v>
      </c>
      <c r="R948" s="205">
        <f>Q948*H948</f>
        <v>0</v>
      </c>
      <c r="S948" s="205">
        <v>0.00019</v>
      </c>
      <c r="T948" s="206">
        <f>S948*H948</f>
        <v>0.0038000000000000004</v>
      </c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R948" s="207" t="s">
        <v>313</v>
      </c>
      <c r="AT948" s="207" t="s">
        <v>201</v>
      </c>
      <c r="AU948" s="207" t="s">
        <v>86</v>
      </c>
      <c r="AY948" s="13" t="s">
        <v>199</v>
      </c>
      <c r="BE948" s="208">
        <f>IF(N948="základní",J948,0)</f>
        <v>0</v>
      </c>
      <c r="BF948" s="208">
        <f>IF(N948="snížená",J948,0)</f>
        <v>0</v>
      </c>
      <c r="BG948" s="208">
        <f>IF(N948="zákl. přenesená",J948,0)</f>
        <v>0</v>
      </c>
      <c r="BH948" s="208">
        <f>IF(N948="sníž. přenesená",J948,0)</f>
        <v>0</v>
      </c>
      <c r="BI948" s="208">
        <f>IF(N948="nulová",J948,0)</f>
        <v>0</v>
      </c>
      <c r="BJ948" s="13" t="s">
        <v>84</v>
      </c>
      <c r="BK948" s="208">
        <f>ROUND(I948*H948,2)</f>
        <v>0</v>
      </c>
      <c r="BL948" s="13" t="s">
        <v>313</v>
      </c>
      <c r="BM948" s="207" t="s">
        <v>1383</v>
      </c>
    </row>
    <row r="949" spans="2:51" s="209" customFormat="1" ht="12">
      <c r="B949" s="210"/>
      <c r="D949" s="211" t="s">
        <v>208</v>
      </c>
      <c r="E949" s="212" t="s">
        <v>1</v>
      </c>
      <c r="F949" s="213" t="s">
        <v>1384</v>
      </c>
      <c r="H949" s="214">
        <v>20</v>
      </c>
      <c r="L949" s="210"/>
      <c r="M949" s="215"/>
      <c r="N949" s="216"/>
      <c r="O949" s="216"/>
      <c r="P949" s="216"/>
      <c r="Q949" s="216"/>
      <c r="R949" s="216"/>
      <c r="S949" s="216"/>
      <c r="T949" s="217"/>
      <c r="AT949" s="212" t="s">
        <v>208</v>
      </c>
      <c r="AU949" s="212" t="s">
        <v>86</v>
      </c>
      <c r="AV949" s="209" t="s">
        <v>86</v>
      </c>
      <c r="AW949" s="209" t="s">
        <v>32</v>
      </c>
      <c r="AX949" s="209" t="s">
        <v>84</v>
      </c>
      <c r="AY949" s="212" t="s">
        <v>199</v>
      </c>
    </row>
    <row r="950" spans="1:65" s="36" customFormat="1" ht="24.2" customHeight="1">
      <c r="A950" s="30"/>
      <c r="B950" s="31"/>
      <c r="C950" s="197" t="s">
        <v>1385</v>
      </c>
      <c r="D950" s="197" t="s">
        <v>201</v>
      </c>
      <c r="E950" s="198" t="s">
        <v>1386</v>
      </c>
      <c r="F950" s="199" t="s">
        <v>1387</v>
      </c>
      <c r="G950" s="200" t="s">
        <v>252</v>
      </c>
      <c r="H950" s="201">
        <v>104.2</v>
      </c>
      <c r="I950" s="2"/>
      <c r="J950" s="202">
        <f>ROUND(I950*H950,2)</f>
        <v>0</v>
      </c>
      <c r="K950" s="199" t="s">
        <v>205</v>
      </c>
      <c r="L950" s="31"/>
      <c r="M950" s="203" t="s">
        <v>1</v>
      </c>
      <c r="N950" s="204" t="s">
        <v>41</v>
      </c>
      <c r="O950" s="78"/>
      <c r="P950" s="205">
        <f>O950*H950</f>
        <v>0</v>
      </c>
      <c r="Q950" s="205">
        <v>0.0002</v>
      </c>
      <c r="R950" s="205">
        <f>Q950*H950</f>
        <v>0.02084</v>
      </c>
      <c r="S950" s="205">
        <v>0</v>
      </c>
      <c r="T950" s="206">
        <f>S950*H950</f>
        <v>0</v>
      </c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R950" s="207" t="s">
        <v>313</v>
      </c>
      <c r="AT950" s="207" t="s">
        <v>201</v>
      </c>
      <c r="AU950" s="207" t="s">
        <v>86</v>
      </c>
      <c r="AY950" s="13" t="s">
        <v>199</v>
      </c>
      <c r="BE950" s="208">
        <f>IF(N950="základní",J950,0)</f>
        <v>0</v>
      </c>
      <c r="BF950" s="208">
        <f>IF(N950="snížená",J950,0)</f>
        <v>0</v>
      </c>
      <c r="BG950" s="208">
        <f>IF(N950="zákl. přenesená",J950,0)</f>
        <v>0</v>
      </c>
      <c r="BH950" s="208">
        <f>IF(N950="sníž. přenesená",J950,0)</f>
        <v>0</v>
      </c>
      <c r="BI950" s="208">
        <f>IF(N950="nulová",J950,0)</f>
        <v>0</v>
      </c>
      <c r="BJ950" s="13" t="s">
        <v>84</v>
      </c>
      <c r="BK950" s="208">
        <f>ROUND(I950*H950,2)</f>
        <v>0</v>
      </c>
      <c r="BL950" s="13" t="s">
        <v>313</v>
      </c>
      <c r="BM950" s="207" t="s">
        <v>1388</v>
      </c>
    </row>
    <row r="951" spans="2:51" s="209" customFormat="1" ht="12">
      <c r="B951" s="210"/>
      <c r="D951" s="211" t="s">
        <v>208</v>
      </c>
      <c r="E951" s="212" t="s">
        <v>1</v>
      </c>
      <c r="F951" s="213" t="s">
        <v>1389</v>
      </c>
      <c r="H951" s="214">
        <v>16</v>
      </c>
      <c r="L951" s="210"/>
      <c r="M951" s="215"/>
      <c r="N951" s="216"/>
      <c r="O951" s="216"/>
      <c r="P951" s="216"/>
      <c r="Q951" s="216"/>
      <c r="R951" s="216"/>
      <c r="S951" s="216"/>
      <c r="T951" s="217"/>
      <c r="AT951" s="212" t="s">
        <v>208</v>
      </c>
      <c r="AU951" s="212" t="s">
        <v>86</v>
      </c>
      <c r="AV951" s="209" t="s">
        <v>86</v>
      </c>
      <c r="AW951" s="209" t="s">
        <v>32</v>
      </c>
      <c r="AX951" s="209" t="s">
        <v>76</v>
      </c>
      <c r="AY951" s="212" t="s">
        <v>199</v>
      </c>
    </row>
    <row r="952" spans="2:51" s="209" customFormat="1" ht="12">
      <c r="B952" s="210"/>
      <c r="D952" s="211" t="s">
        <v>208</v>
      </c>
      <c r="E952" s="212" t="s">
        <v>1</v>
      </c>
      <c r="F952" s="213" t="s">
        <v>1390</v>
      </c>
      <c r="H952" s="214">
        <v>24</v>
      </c>
      <c r="L952" s="210"/>
      <c r="M952" s="215"/>
      <c r="N952" s="216"/>
      <c r="O952" s="216"/>
      <c r="P952" s="216"/>
      <c r="Q952" s="216"/>
      <c r="R952" s="216"/>
      <c r="S952" s="216"/>
      <c r="T952" s="217"/>
      <c r="AT952" s="212" t="s">
        <v>208</v>
      </c>
      <c r="AU952" s="212" t="s">
        <v>86</v>
      </c>
      <c r="AV952" s="209" t="s">
        <v>86</v>
      </c>
      <c r="AW952" s="209" t="s">
        <v>32</v>
      </c>
      <c r="AX952" s="209" t="s">
        <v>76</v>
      </c>
      <c r="AY952" s="212" t="s">
        <v>199</v>
      </c>
    </row>
    <row r="953" spans="2:51" s="209" customFormat="1" ht="12">
      <c r="B953" s="210"/>
      <c r="D953" s="211" t="s">
        <v>208</v>
      </c>
      <c r="E953" s="212" t="s">
        <v>1</v>
      </c>
      <c r="F953" s="213" t="s">
        <v>1391</v>
      </c>
      <c r="H953" s="214">
        <v>24</v>
      </c>
      <c r="L953" s="210"/>
      <c r="M953" s="215"/>
      <c r="N953" s="216"/>
      <c r="O953" s="216"/>
      <c r="P953" s="216"/>
      <c r="Q953" s="216"/>
      <c r="R953" s="216"/>
      <c r="S953" s="216"/>
      <c r="T953" s="217"/>
      <c r="AT953" s="212" t="s">
        <v>208</v>
      </c>
      <c r="AU953" s="212" t="s">
        <v>86</v>
      </c>
      <c r="AV953" s="209" t="s">
        <v>86</v>
      </c>
      <c r="AW953" s="209" t="s">
        <v>32</v>
      </c>
      <c r="AX953" s="209" t="s">
        <v>76</v>
      </c>
      <c r="AY953" s="212" t="s">
        <v>199</v>
      </c>
    </row>
    <row r="954" spans="2:51" s="209" customFormat="1" ht="12">
      <c r="B954" s="210"/>
      <c r="D954" s="211" t="s">
        <v>208</v>
      </c>
      <c r="E954" s="212" t="s">
        <v>1</v>
      </c>
      <c r="F954" s="213" t="s">
        <v>1392</v>
      </c>
      <c r="H954" s="214">
        <v>12</v>
      </c>
      <c r="L954" s="210"/>
      <c r="M954" s="215"/>
      <c r="N954" s="216"/>
      <c r="O954" s="216"/>
      <c r="P954" s="216"/>
      <c r="Q954" s="216"/>
      <c r="R954" s="216"/>
      <c r="S954" s="216"/>
      <c r="T954" s="217"/>
      <c r="AT954" s="212" t="s">
        <v>208</v>
      </c>
      <c r="AU954" s="212" t="s">
        <v>86</v>
      </c>
      <c r="AV954" s="209" t="s">
        <v>86</v>
      </c>
      <c r="AW954" s="209" t="s">
        <v>32</v>
      </c>
      <c r="AX954" s="209" t="s">
        <v>76</v>
      </c>
      <c r="AY954" s="212" t="s">
        <v>199</v>
      </c>
    </row>
    <row r="955" spans="2:51" s="209" customFormat="1" ht="12">
      <c r="B955" s="210"/>
      <c r="D955" s="211" t="s">
        <v>208</v>
      </c>
      <c r="E955" s="212" t="s">
        <v>1</v>
      </c>
      <c r="F955" s="213" t="s">
        <v>1393</v>
      </c>
      <c r="H955" s="214">
        <v>24</v>
      </c>
      <c r="L955" s="210"/>
      <c r="M955" s="215"/>
      <c r="N955" s="216"/>
      <c r="O955" s="216"/>
      <c r="P955" s="216"/>
      <c r="Q955" s="216"/>
      <c r="R955" s="216"/>
      <c r="S955" s="216"/>
      <c r="T955" s="217"/>
      <c r="AT955" s="212" t="s">
        <v>208</v>
      </c>
      <c r="AU955" s="212" t="s">
        <v>86</v>
      </c>
      <c r="AV955" s="209" t="s">
        <v>86</v>
      </c>
      <c r="AW955" s="209" t="s">
        <v>32</v>
      </c>
      <c r="AX955" s="209" t="s">
        <v>76</v>
      </c>
      <c r="AY955" s="212" t="s">
        <v>199</v>
      </c>
    </row>
    <row r="956" spans="2:51" s="209" customFormat="1" ht="12">
      <c r="B956" s="210"/>
      <c r="D956" s="211" t="s">
        <v>208</v>
      </c>
      <c r="E956" s="212" t="s">
        <v>1</v>
      </c>
      <c r="F956" s="213" t="s">
        <v>1394</v>
      </c>
      <c r="H956" s="214">
        <v>4.2</v>
      </c>
      <c r="L956" s="210"/>
      <c r="M956" s="215"/>
      <c r="N956" s="216"/>
      <c r="O956" s="216"/>
      <c r="P956" s="216"/>
      <c r="Q956" s="216"/>
      <c r="R956" s="216"/>
      <c r="S956" s="216"/>
      <c r="T956" s="217"/>
      <c r="AT956" s="212" t="s">
        <v>208</v>
      </c>
      <c r="AU956" s="212" t="s">
        <v>86</v>
      </c>
      <c r="AV956" s="209" t="s">
        <v>86</v>
      </c>
      <c r="AW956" s="209" t="s">
        <v>32</v>
      </c>
      <c r="AX956" s="209" t="s">
        <v>76</v>
      </c>
      <c r="AY956" s="212" t="s">
        <v>199</v>
      </c>
    </row>
    <row r="957" spans="2:51" s="218" customFormat="1" ht="12">
      <c r="B957" s="219"/>
      <c r="D957" s="211" t="s">
        <v>208</v>
      </c>
      <c r="E957" s="220" t="s">
        <v>1</v>
      </c>
      <c r="F957" s="221" t="s">
        <v>211</v>
      </c>
      <c r="H957" s="222">
        <v>104.2</v>
      </c>
      <c r="L957" s="219"/>
      <c r="M957" s="223"/>
      <c r="N957" s="224"/>
      <c r="O957" s="224"/>
      <c r="P957" s="224"/>
      <c r="Q957" s="224"/>
      <c r="R957" s="224"/>
      <c r="S957" s="224"/>
      <c r="T957" s="225"/>
      <c r="AT957" s="220" t="s">
        <v>208</v>
      </c>
      <c r="AU957" s="220" t="s">
        <v>86</v>
      </c>
      <c r="AV957" s="218" t="s">
        <v>206</v>
      </c>
      <c r="AW957" s="218" t="s">
        <v>32</v>
      </c>
      <c r="AX957" s="218" t="s">
        <v>84</v>
      </c>
      <c r="AY957" s="220" t="s">
        <v>199</v>
      </c>
    </row>
    <row r="958" spans="1:65" s="36" customFormat="1" ht="16.5" customHeight="1">
      <c r="A958" s="30"/>
      <c r="B958" s="31"/>
      <c r="C958" s="241" t="s">
        <v>1395</v>
      </c>
      <c r="D958" s="241" t="s">
        <v>297</v>
      </c>
      <c r="E958" s="242" t="s">
        <v>1396</v>
      </c>
      <c r="F958" s="243" t="s">
        <v>1397</v>
      </c>
      <c r="G958" s="244" t="s">
        <v>252</v>
      </c>
      <c r="H958" s="245">
        <v>109.41</v>
      </c>
      <c r="I958" s="3"/>
      <c r="J958" s="246">
        <f>ROUND(I958*H958,2)</f>
        <v>0</v>
      </c>
      <c r="K958" s="243" t="s">
        <v>205</v>
      </c>
      <c r="L958" s="247"/>
      <c r="M958" s="248" t="s">
        <v>1</v>
      </c>
      <c r="N958" s="249" t="s">
        <v>41</v>
      </c>
      <c r="O958" s="78"/>
      <c r="P958" s="205">
        <f>O958*H958</f>
        <v>0</v>
      </c>
      <c r="Q958" s="205">
        <v>0.0003</v>
      </c>
      <c r="R958" s="205">
        <f>Q958*H958</f>
        <v>0.032823</v>
      </c>
      <c r="S958" s="205">
        <v>0</v>
      </c>
      <c r="T958" s="206">
        <f>S958*H958</f>
        <v>0</v>
      </c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R958" s="207" t="s">
        <v>456</v>
      </c>
      <c r="AT958" s="207" t="s">
        <v>297</v>
      </c>
      <c r="AU958" s="207" t="s">
        <v>86</v>
      </c>
      <c r="AY958" s="13" t="s">
        <v>199</v>
      </c>
      <c r="BE958" s="208">
        <f>IF(N958="základní",J958,0)</f>
        <v>0</v>
      </c>
      <c r="BF958" s="208">
        <f>IF(N958="snížená",J958,0)</f>
        <v>0</v>
      </c>
      <c r="BG958" s="208">
        <f>IF(N958="zákl. přenesená",J958,0)</f>
        <v>0</v>
      </c>
      <c r="BH958" s="208">
        <f>IF(N958="sníž. přenesená",J958,0)</f>
        <v>0</v>
      </c>
      <c r="BI958" s="208">
        <f>IF(N958="nulová",J958,0)</f>
        <v>0</v>
      </c>
      <c r="BJ958" s="13" t="s">
        <v>84</v>
      </c>
      <c r="BK958" s="208">
        <f>ROUND(I958*H958,2)</f>
        <v>0</v>
      </c>
      <c r="BL958" s="13" t="s">
        <v>313</v>
      </c>
      <c r="BM958" s="207" t="s">
        <v>1398</v>
      </c>
    </row>
    <row r="959" spans="2:51" s="209" customFormat="1" ht="12">
      <c r="B959" s="210"/>
      <c r="D959" s="211" t="s">
        <v>208</v>
      </c>
      <c r="F959" s="213" t="s">
        <v>1399</v>
      </c>
      <c r="H959" s="214">
        <v>109.41</v>
      </c>
      <c r="L959" s="210"/>
      <c r="M959" s="215"/>
      <c r="N959" s="216"/>
      <c r="O959" s="216"/>
      <c r="P959" s="216"/>
      <c r="Q959" s="216"/>
      <c r="R959" s="216"/>
      <c r="S959" s="216"/>
      <c r="T959" s="217"/>
      <c r="AT959" s="212" t="s">
        <v>208</v>
      </c>
      <c r="AU959" s="212" t="s">
        <v>86</v>
      </c>
      <c r="AV959" s="209" t="s">
        <v>86</v>
      </c>
      <c r="AW959" s="209" t="s">
        <v>3</v>
      </c>
      <c r="AX959" s="209" t="s">
        <v>84</v>
      </c>
      <c r="AY959" s="212" t="s">
        <v>199</v>
      </c>
    </row>
    <row r="960" spans="1:65" s="36" customFormat="1" ht="24.2" customHeight="1">
      <c r="A960" s="30"/>
      <c r="B960" s="31"/>
      <c r="C960" s="197" t="s">
        <v>1400</v>
      </c>
      <c r="D960" s="197" t="s">
        <v>201</v>
      </c>
      <c r="E960" s="198" t="s">
        <v>1401</v>
      </c>
      <c r="F960" s="199" t="s">
        <v>1402</v>
      </c>
      <c r="G960" s="200" t="s">
        <v>252</v>
      </c>
      <c r="H960" s="201">
        <v>9.95</v>
      </c>
      <c r="I960" s="2"/>
      <c r="J960" s="202">
        <f>ROUND(I960*H960,2)</f>
        <v>0</v>
      </c>
      <c r="K960" s="199" t="s">
        <v>205</v>
      </c>
      <c r="L960" s="31"/>
      <c r="M960" s="203" t="s">
        <v>1</v>
      </c>
      <c r="N960" s="204" t="s">
        <v>41</v>
      </c>
      <c r="O960" s="78"/>
      <c r="P960" s="205">
        <f>O960*H960</f>
        <v>0</v>
      </c>
      <c r="Q960" s="205">
        <v>0.0002</v>
      </c>
      <c r="R960" s="205">
        <f>Q960*H960</f>
        <v>0.00199</v>
      </c>
      <c r="S960" s="205">
        <v>0</v>
      </c>
      <c r="T960" s="206">
        <f>S960*H960</f>
        <v>0</v>
      </c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R960" s="207" t="s">
        <v>313</v>
      </c>
      <c r="AT960" s="207" t="s">
        <v>201</v>
      </c>
      <c r="AU960" s="207" t="s">
        <v>86</v>
      </c>
      <c r="AY960" s="13" t="s">
        <v>199</v>
      </c>
      <c r="BE960" s="208">
        <f>IF(N960="základní",J960,0)</f>
        <v>0</v>
      </c>
      <c r="BF960" s="208">
        <f>IF(N960="snížená",J960,0)</f>
        <v>0</v>
      </c>
      <c r="BG960" s="208">
        <f>IF(N960="zákl. přenesená",J960,0)</f>
        <v>0</v>
      </c>
      <c r="BH960" s="208">
        <f>IF(N960="sníž. přenesená",J960,0)</f>
        <v>0</v>
      </c>
      <c r="BI960" s="208">
        <f>IF(N960="nulová",J960,0)</f>
        <v>0</v>
      </c>
      <c r="BJ960" s="13" t="s">
        <v>84</v>
      </c>
      <c r="BK960" s="208">
        <f>ROUND(I960*H960,2)</f>
        <v>0</v>
      </c>
      <c r="BL960" s="13" t="s">
        <v>313</v>
      </c>
      <c r="BM960" s="207" t="s">
        <v>1403</v>
      </c>
    </row>
    <row r="961" spans="2:51" s="226" customFormat="1" ht="12">
      <c r="B961" s="227"/>
      <c r="D961" s="211" t="s">
        <v>208</v>
      </c>
      <c r="E961" s="228" t="s">
        <v>1</v>
      </c>
      <c r="F961" s="229" t="s">
        <v>1357</v>
      </c>
      <c r="H961" s="228" t="s">
        <v>1</v>
      </c>
      <c r="L961" s="227"/>
      <c r="M961" s="230"/>
      <c r="N961" s="231"/>
      <c r="O961" s="231"/>
      <c r="P961" s="231"/>
      <c r="Q961" s="231"/>
      <c r="R961" s="231"/>
      <c r="S961" s="231"/>
      <c r="T961" s="232"/>
      <c r="AT961" s="228" t="s">
        <v>208</v>
      </c>
      <c r="AU961" s="228" t="s">
        <v>86</v>
      </c>
      <c r="AV961" s="226" t="s">
        <v>84</v>
      </c>
      <c r="AW961" s="226" t="s">
        <v>32</v>
      </c>
      <c r="AX961" s="226" t="s">
        <v>76</v>
      </c>
      <c r="AY961" s="228" t="s">
        <v>199</v>
      </c>
    </row>
    <row r="962" spans="2:51" s="209" customFormat="1" ht="12">
      <c r="B962" s="210"/>
      <c r="D962" s="211" t="s">
        <v>208</v>
      </c>
      <c r="E962" s="212" t="s">
        <v>1</v>
      </c>
      <c r="F962" s="213" t="s">
        <v>1404</v>
      </c>
      <c r="H962" s="214">
        <v>9.95</v>
      </c>
      <c r="L962" s="210"/>
      <c r="M962" s="215"/>
      <c r="N962" s="216"/>
      <c r="O962" s="216"/>
      <c r="P962" s="216"/>
      <c r="Q962" s="216"/>
      <c r="R962" s="216"/>
      <c r="S962" s="216"/>
      <c r="T962" s="217"/>
      <c r="AT962" s="212" t="s">
        <v>208</v>
      </c>
      <c r="AU962" s="212" t="s">
        <v>86</v>
      </c>
      <c r="AV962" s="209" t="s">
        <v>86</v>
      </c>
      <c r="AW962" s="209" t="s">
        <v>32</v>
      </c>
      <c r="AX962" s="209" t="s">
        <v>84</v>
      </c>
      <c r="AY962" s="212" t="s">
        <v>199</v>
      </c>
    </row>
    <row r="963" spans="1:65" s="36" customFormat="1" ht="16.5" customHeight="1">
      <c r="A963" s="30"/>
      <c r="B963" s="31"/>
      <c r="C963" s="241" t="s">
        <v>1405</v>
      </c>
      <c r="D963" s="241" t="s">
        <v>297</v>
      </c>
      <c r="E963" s="242" t="s">
        <v>1396</v>
      </c>
      <c r="F963" s="243" t="s">
        <v>1397</v>
      </c>
      <c r="G963" s="244" t="s">
        <v>252</v>
      </c>
      <c r="H963" s="245">
        <v>10.448</v>
      </c>
      <c r="I963" s="3"/>
      <c r="J963" s="246">
        <f>ROUND(I963*H963,2)</f>
        <v>0</v>
      </c>
      <c r="K963" s="243" t="s">
        <v>205</v>
      </c>
      <c r="L963" s="247"/>
      <c r="M963" s="248" t="s">
        <v>1</v>
      </c>
      <c r="N963" s="249" t="s">
        <v>41</v>
      </c>
      <c r="O963" s="78"/>
      <c r="P963" s="205">
        <f>O963*H963</f>
        <v>0</v>
      </c>
      <c r="Q963" s="205">
        <v>0.0003</v>
      </c>
      <c r="R963" s="205">
        <f>Q963*H963</f>
        <v>0.0031344</v>
      </c>
      <c r="S963" s="205">
        <v>0</v>
      </c>
      <c r="T963" s="206">
        <f>S963*H963</f>
        <v>0</v>
      </c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R963" s="207" t="s">
        <v>456</v>
      </c>
      <c r="AT963" s="207" t="s">
        <v>297</v>
      </c>
      <c r="AU963" s="207" t="s">
        <v>86</v>
      </c>
      <c r="AY963" s="13" t="s">
        <v>199</v>
      </c>
      <c r="BE963" s="208">
        <f>IF(N963="základní",J963,0)</f>
        <v>0</v>
      </c>
      <c r="BF963" s="208">
        <f>IF(N963="snížená",J963,0)</f>
        <v>0</v>
      </c>
      <c r="BG963" s="208">
        <f>IF(N963="zákl. přenesená",J963,0)</f>
        <v>0</v>
      </c>
      <c r="BH963" s="208">
        <f>IF(N963="sníž. přenesená",J963,0)</f>
        <v>0</v>
      </c>
      <c r="BI963" s="208">
        <f>IF(N963="nulová",J963,0)</f>
        <v>0</v>
      </c>
      <c r="BJ963" s="13" t="s">
        <v>84</v>
      </c>
      <c r="BK963" s="208">
        <f>ROUND(I963*H963,2)</f>
        <v>0</v>
      </c>
      <c r="BL963" s="13" t="s">
        <v>313</v>
      </c>
      <c r="BM963" s="207" t="s">
        <v>1406</v>
      </c>
    </row>
    <row r="964" spans="2:51" s="209" customFormat="1" ht="12">
      <c r="B964" s="210"/>
      <c r="D964" s="211" t="s">
        <v>208</v>
      </c>
      <c r="F964" s="213" t="s">
        <v>1407</v>
      </c>
      <c r="H964" s="214">
        <v>10.448</v>
      </c>
      <c r="L964" s="210"/>
      <c r="M964" s="215"/>
      <c r="N964" s="216"/>
      <c r="O964" s="216"/>
      <c r="P964" s="216"/>
      <c r="Q964" s="216"/>
      <c r="R964" s="216"/>
      <c r="S964" s="216"/>
      <c r="T964" s="217"/>
      <c r="AT964" s="212" t="s">
        <v>208</v>
      </c>
      <c r="AU964" s="212" t="s">
        <v>86</v>
      </c>
      <c r="AV964" s="209" t="s">
        <v>86</v>
      </c>
      <c r="AW964" s="209" t="s">
        <v>3</v>
      </c>
      <c r="AX964" s="209" t="s">
        <v>84</v>
      </c>
      <c r="AY964" s="212" t="s">
        <v>199</v>
      </c>
    </row>
    <row r="965" spans="1:65" s="36" customFormat="1" ht="24.2" customHeight="1">
      <c r="A965" s="30"/>
      <c r="B965" s="31"/>
      <c r="C965" s="197" t="s">
        <v>1408</v>
      </c>
      <c r="D965" s="197" t="s">
        <v>201</v>
      </c>
      <c r="E965" s="198" t="s">
        <v>1409</v>
      </c>
      <c r="F965" s="199" t="s">
        <v>1410</v>
      </c>
      <c r="G965" s="200" t="s">
        <v>252</v>
      </c>
      <c r="H965" s="201">
        <v>103.18</v>
      </c>
      <c r="I965" s="2"/>
      <c r="J965" s="202">
        <f>ROUND(I965*H965,2)</f>
        <v>0</v>
      </c>
      <c r="K965" s="199" t="s">
        <v>205</v>
      </c>
      <c r="L965" s="31"/>
      <c r="M965" s="203" t="s">
        <v>1</v>
      </c>
      <c r="N965" s="204" t="s">
        <v>41</v>
      </c>
      <c r="O965" s="78"/>
      <c r="P965" s="205">
        <f>O965*H965</f>
        <v>0</v>
      </c>
      <c r="Q965" s="205">
        <v>0.00018</v>
      </c>
      <c r="R965" s="205">
        <f>Q965*H965</f>
        <v>0.018572400000000003</v>
      </c>
      <c r="S965" s="205">
        <v>0</v>
      </c>
      <c r="T965" s="206">
        <f>S965*H965</f>
        <v>0</v>
      </c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R965" s="207" t="s">
        <v>313</v>
      </c>
      <c r="AT965" s="207" t="s">
        <v>201</v>
      </c>
      <c r="AU965" s="207" t="s">
        <v>86</v>
      </c>
      <c r="AY965" s="13" t="s">
        <v>199</v>
      </c>
      <c r="BE965" s="208">
        <f>IF(N965="základní",J965,0)</f>
        <v>0</v>
      </c>
      <c r="BF965" s="208">
        <f>IF(N965="snížená",J965,0)</f>
        <v>0</v>
      </c>
      <c r="BG965" s="208">
        <f>IF(N965="zákl. přenesená",J965,0)</f>
        <v>0</v>
      </c>
      <c r="BH965" s="208">
        <f>IF(N965="sníž. přenesená",J965,0)</f>
        <v>0</v>
      </c>
      <c r="BI965" s="208">
        <f>IF(N965="nulová",J965,0)</f>
        <v>0</v>
      </c>
      <c r="BJ965" s="13" t="s">
        <v>84</v>
      </c>
      <c r="BK965" s="208">
        <f>ROUND(I965*H965,2)</f>
        <v>0</v>
      </c>
      <c r="BL965" s="13" t="s">
        <v>313</v>
      </c>
      <c r="BM965" s="207" t="s">
        <v>1411</v>
      </c>
    </row>
    <row r="966" spans="2:51" s="226" customFormat="1" ht="12">
      <c r="B966" s="227"/>
      <c r="D966" s="211" t="s">
        <v>208</v>
      </c>
      <c r="E966" s="228" t="s">
        <v>1</v>
      </c>
      <c r="F966" s="229" t="s">
        <v>224</v>
      </c>
      <c r="H966" s="228" t="s">
        <v>1</v>
      </c>
      <c r="L966" s="227"/>
      <c r="M966" s="230"/>
      <c r="N966" s="231"/>
      <c r="O966" s="231"/>
      <c r="P966" s="231"/>
      <c r="Q966" s="231"/>
      <c r="R966" s="231"/>
      <c r="S966" s="231"/>
      <c r="T966" s="232"/>
      <c r="AT966" s="228" t="s">
        <v>208</v>
      </c>
      <c r="AU966" s="228" t="s">
        <v>86</v>
      </c>
      <c r="AV966" s="226" t="s">
        <v>84</v>
      </c>
      <c r="AW966" s="226" t="s">
        <v>32</v>
      </c>
      <c r="AX966" s="226" t="s">
        <v>76</v>
      </c>
      <c r="AY966" s="228" t="s">
        <v>199</v>
      </c>
    </row>
    <row r="967" spans="2:51" s="226" customFormat="1" ht="12">
      <c r="B967" s="227"/>
      <c r="D967" s="211" t="s">
        <v>208</v>
      </c>
      <c r="E967" s="228" t="s">
        <v>1</v>
      </c>
      <c r="F967" s="229" t="s">
        <v>1205</v>
      </c>
      <c r="H967" s="228" t="s">
        <v>1</v>
      </c>
      <c r="L967" s="227"/>
      <c r="M967" s="230"/>
      <c r="N967" s="231"/>
      <c r="O967" s="231"/>
      <c r="P967" s="231"/>
      <c r="Q967" s="231"/>
      <c r="R967" s="231"/>
      <c r="S967" s="231"/>
      <c r="T967" s="232"/>
      <c r="AT967" s="228" t="s">
        <v>208</v>
      </c>
      <c r="AU967" s="228" t="s">
        <v>86</v>
      </c>
      <c r="AV967" s="226" t="s">
        <v>84</v>
      </c>
      <c r="AW967" s="226" t="s">
        <v>32</v>
      </c>
      <c r="AX967" s="226" t="s">
        <v>76</v>
      </c>
      <c r="AY967" s="228" t="s">
        <v>199</v>
      </c>
    </row>
    <row r="968" spans="2:51" s="209" customFormat="1" ht="12">
      <c r="B968" s="210"/>
      <c r="D968" s="211" t="s">
        <v>208</v>
      </c>
      <c r="E968" s="212" t="s">
        <v>1</v>
      </c>
      <c r="F968" s="213" t="s">
        <v>1206</v>
      </c>
      <c r="H968" s="214">
        <v>6.24</v>
      </c>
      <c r="L968" s="210"/>
      <c r="M968" s="215"/>
      <c r="N968" s="216"/>
      <c r="O968" s="216"/>
      <c r="P968" s="216"/>
      <c r="Q968" s="216"/>
      <c r="R968" s="216"/>
      <c r="S968" s="216"/>
      <c r="T968" s="217"/>
      <c r="AT968" s="212" t="s">
        <v>208</v>
      </c>
      <c r="AU968" s="212" t="s">
        <v>86</v>
      </c>
      <c r="AV968" s="209" t="s">
        <v>86</v>
      </c>
      <c r="AW968" s="209" t="s">
        <v>32</v>
      </c>
      <c r="AX968" s="209" t="s">
        <v>76</v>
      </c>
      <c r="AY968" s="212" t="s">
        <v>199</v>
      </c>
    </row>
    <row r="969" spans="2:51" s="226" customFormat="1" ht="12">
      <c r="B969" s="227"/>
      <c r="D969" s="211" t="s">
        <v>208</v>
      </c>
      <c r="E969" s="228" t="s">
        <v>1</v>
      </c>
      <c r="F969" s="229" t="s">
        <v>1207</v>
      </c>
      <c r="H969" s="228" t="s">
        <v>1</v>
      </c>
      <c r="L969" s="227"/>
      <c r="M969" s="230"/>
      <c r="N969" s="231"/>
      <c r="O969" s="231"/>
      <c r="P969" s="231"/>
      <c r="Q969" s="231"/>
      <c r="R969" s="231"/>
      <c r="S969" s="231"/>
      <c r="T969" s="232"/>
      <c r="AT969" s="228" t="s">
        <v>208</v>
      </c>
      <c r="AU969" s="228" t="s">
        <v>86</v>
      </c>
      <c r="AV969" s="226" t="s">
        <v>84</v>
      </c>
      <c r="AW969" s="226" t="s">
        <v>32</v>
      </c>
      <c r="AX969" s="226" t="s">
        <v>76</v>
      </c>
      <c r="AY969" s="228" t="s">
        <v>199</v>
      </c>
    </row>
    <row r="970" spans="2:51" s="209" customFormat="1" ht="12">
      <c r="B970" s="210"/>
      <c r="D970" s="211" t="s">
        <v>208</v>
      </c>
      <c r="E970" s="212" t="s">
        <v>1</v>
      </c>
      <c r="F970" s="213" t="s">
        <v>1208</v>
      </c>
      <c r="H970" s="214">
        <v>6.04</v>
      </c>
      <c r="L970" s="210"/>
      <c r="M970" s="215"/>
      <c r="N970" s="216"/>
      <c r="O970" s="216"/>
      <c r="P970" s="216"/>
      <c r="Q970" s="216"/>
      <c r="R970" s="216"/>
      <c r="S970" s="216"/>
      <c r="T970" s="217"/>
      <c r="AT970" s="212" t="s">
        <v>208</v>
      </c>
      <c r="AU970" s="212" t="s">
        <v>86</v>
      </c>
      <c r="AV970" s="209" t="s">
        <v>86</v>
      </c>
      <c r="AW970" s="209" t="s">
        <v>32</v>
      </c>
      <c r="AX970" s="209" t="s">
        <v>76</v>
      </c>
      <c r="AY970" s="212" t="s">
        <v>199</v>
      </c>
    </row>
    <row r="971" spans="2:51" s="226" customFormat="1" ht="12">
      <c r="B971" s="227"/>
      <c r="D971" s="211" t="s">
        <v>208</v>
      </c>
      <c r="E971" s="228" t="s">
        <v>1</v>
      </c>
      <c r="F971" s="229" t="s">
        <v>1345</v>
      </c>
      <c r="H971" s="228" t="s">
        <v>1</v>
      </c>
      <c r="L971" s="227"/>
      <c r="M971" s="230"/>
      <c r="N971" s="231"/>
      <c r="O971" s="231"/>
      <c r="P971" s="231"/>
      <c r="Q971" s="231"/>
      <c r="R971" s="231"/>
      <c r="S971" s="231"/>
      <c r="T971" s="232"/>
      <c r="AT971" s="228" t="s">
        <v>208</v>
      </c>
      <c r="AU971" s="228" t="s">
        <v>86</v>
      </c>
      <c r="AV971" s="226" t="s">
        <v>84</v>
      </c>
      <c r="AW971" s="226" t="s">
        <v>32</v>
      </c>
      <c r="AX971" s="226" t="s">
        <v>76</v>
      </c>
      <c r="AY971" s="228" t="s">
        <v>199</v>
      </c>
    </row>
    <row r="972" spans="2:51" s="209" customFormat="1" ht="12">
      <c r="B972" s="210"/>
      <c r="D972" s="211" t="s">
        <v>208</v>
      </c>
      <c r="E972" s="212" t="s">
        <v>1</v>
      </c>
      <c r="F972" s="213" t="s">
        <v>1412</v>
      </c>
      <c r="H972" s="214">
        <v>3</v>
      </c>
      <c r="L972" s="210"/>
      <c r="M972" s="215"/>
      <c r="N972" s="216"/>
      <c r="O972" s="216"/>
      <c r="P972" s="216"/>
      <c r="Q972" s="216"/>
      <c r="R972" s="216"/>
      <c r="S972" s="216"/>
      <c r="T972" s="217"/>
      <c r="AT972" s="212" t="s">
        <v>208</v>
      </c>
      <c r="AU972" s="212" t="s">
        <v>86</v>
      </c>
      <c r="AV972" s="209" t="s">
        <v>86</v>
      </c>
      <c r="AW972" s="209" t="s">
        <v>32</v>
      </c>
      <c r="AX972" s="209" t="s">
        <v>76</v>
      </c>
      <c r="AY972" s="212" t="s">
        <v>199</v>
      </c>
    </row>
    <row r="973" spans="2:51" s="226" customFormat="1" ht="12">
      <c r="B973" s="227"/>
      <c r="D973" s="211" t="s">
        <v>208</v>
      </c>
      <c r="E973" s="228" t="s">
        <v>1</v>
      </c>
      <c r="F973" s="229" t="s">
        <v>1209</v>
      </c>
      <c r="H973" s="228" t="s">
        <v>1</v>
      </c>
      <c r="L973" s="227"/>
      <c r="M973" s="230"/>
      <c r="N973" s="231"/>
      <c r="O973" s="231"/>
      <c r="P973" s="231"/>
      <c r="Q973" s="231"/>
      <c r="R973" s="231"/>
      <c r="S973" s="231"/>
      <c r="T973" s="232"/>
      <c r="AT973" s="228" t="s">
        <v>208</v>
      </c>
      <c r="AU973" s="228" t="s">
        <v>86</v>
      </c>
      <c r="AV973" s="226" t="s">
        <v>84</v>
      </c>
      <c r="AW973" s="226" t="s">
        <v>32</v>
      </c>
      <c r="AX973" s="226" t="s">
        <v>76</v>
      </c>
      <c r="AY973" s="228" t="s">
        <v>199</v>
      </c>
    </row>
    <row r="974" spans="2:51" s="209" customFormat="1" ht="12">
      <c r="B974" s="210"/>
      <c r="D974" s="211" t="s">
        <v>208</v>
      </c>
      <c r="E974" s="212" t="s">
        <v>1</v>
      </c>
      <c r="F974" s="213" t="s">
        <v>1210</v>
      </c>
      <c r="H974" s="214">
        <v>13.3</v>
      </c>
      <c r="L974" s="210"/>
      <c r="M974" s="215"/>
      <c r="N974" s="216"/>
      <c r="O974" s="216"/>
      <c r="P974" s="216"/>
      <c r="Q974" s="216"/>
      <c r="R974" s="216"/>
      <c r="S974" s="216"/>
      <c r="T974" s="217"/>
      <c r="AT974" s="212" t="s">
        <v>208</v>
      </c>
      <c r="AU974" s="212" t="s">
        <v>86</v>
      </c>
      <c r="AV974" s="209" t="s">
        <v>86</v>
      </c>
      <c r="AW974" s="209" t="s">
        <v>32</v>
      </c>
      <c r="AX974" s="209" t="s">
        <v>76</v>
      </c>
      <c r="AY974" s="212" t="s">
        <v>199</v>
      </c>
    </row>
    <row r="975" spans="2:51" s="226" customFormat="1" ht="12">
      <c r="B975" s="227"/>
      <c r="D975" s="211" t="s">
        <v>208</v>
      </c>
      <c r="E975" s="228" t="s">
        <v>1</v>
      </c>
      <c r="F975" s="229" t="s">
        <v>1211</v>
      </c>
      <c r="H975" s="228" t="s">
        <v>1</v>
      </c>
      <c r="L975" s="227"/>
      <c r="M975" s="230"/>
      <c r="N975" s="231"/>
      <c r="O975" s="231"/>
      <c r="P975" s="231"/>
      <c r="Q975" s="231"/>
      <c r="R975" s="231"/>
      <c r="S975" s="231"/>
      <c r="T975" s="232"/>
      <c r="AT975" s="228" t="s">
        <v>208</v>
      </c>
      <c r="AU975" s="228" t="s">
        <v>86</v>
      </c>
      <c r="AV975" s="226" t="s">
        <v>84</v>
      </c>
      <c r="AW975" s="226" t="s">
        <v>32</v>
      </c>
      <c r="AX975" s="226" t="s">
        <v>76</v>
      </c>
      <c r="AY975" s="228" t="s">
        <v>199</v>
      </c>
    </row>
    <row r="976" spans="2:51" s="209" customFormat="1" ht="12">
      <c r="B976" s="210"/>
      <c r="D976" s="211" t="s">
        <v>208</v>
      </c>
      <c r="E976" s="212" t="s">
        <v>1</v>
      </c>
      <c r="F976" s="213" t="s">
        <v>1212</v>
      </c>
      <c r="H976" s="214">
        <v>11.06</v>
      </c>
      <c r="L976" s="210"/>
      <c r="M976" s="215"/>
      <c r="N976" s="216"/>
      <c r="O976" s="216"/>
      <c r="P976" s="216"/>
      <c r="Q976" s="216"/>
      <c r="R976" s="216"/>
      <c r="S976" s="216"/>
      <c r="T976" s="217"/>
      <c r="AT976" s="212" t="s">
        <v>208</v>
      </c>
      <c r="AU976" s="212" t="s">
        <v>86</v>
      </c>
      <c r="AV976" s="209" t="s">
        <v>86</v>
      </c>
      <c r="AW976" s="209" t="s">
        <v>32</v>
      </c>
      <c r="AX976" s="209" t="s">
        <v>76</v>
      </c>
      <c r="AY976" s="212" t="s">
        <v>199</v>
      </c>
    </row>
    <row r="977" spans="2:51" s="226" customFormat="1" ht="12">
      <c r="B977" s="227"/>
      <c r="D977" s="211" t="s">
        <v>208</v>
      </c>
      <c r="E977" s="228" t="s">
        <v>1</v>
      </c>
      <c r="F977" s="229" t="s">
        <v>1213</v>
      </c>
      <c r="H977" s="228" t="s">
        <v>1</v>
      </c>
      <c r="L977" s="227"/>
      <c r="M977" s="230"/>
      <c r="N977" s="231"/>
      <c r="O977" s="231"/>
      <c r="P977" s="231"/>
      <c r="Q977" s="231"/>
      <c r="R977" s="231"/>
      <c r="S977" s="231"/>
      <c r="T977" s="232"/>
      <c r="AT977" s="228" t="s">
        <v>208</v>
      </c>
      <c r="AU977" s="228" t="s">
        <v>86</v>
      </c>
      <c r="AV977" s="226" t="s">
        <v>84</v>
      </c>
      <c r="AW977" s="226" t="s">
        <v>32</v>
      </c>
      <c r="AX977" s="226" t="s">
        <v>76</v>
      </c>
      <c r="AY977" s="228" t="s">
        <v>199</v>
      </c>
    </row>
    <row r="978" spans="2:51" s="209" customFormat="1" ht="12">
      <c r="B978" s="210"/>
      <c r="D978" s="211" t="s">
        <v>208</v>
      </c>
      <c r="E978" s="212" t="s">
        <v>1</v>
      </c>
      <c r="F978" s="213" t="s">
        <v>1214</v>
      </c>
      <c r="H978" s="214">
        <v>7.24</v>
      </c>
      <c r="L978" s="210"/>
      <c r="M978" s="215"/>
      <c r="N978" s="216"/>
      <c r="O978" s="216"/>
      <c r="P978" s="216"/>
      <c r="Q978" s="216"/>
      <c r="R978" s="216"/>
      <c r="S978" s="216"/>
      <c r="T978" s="217"/>
      <c r="AT978" s="212" t="s">
        <v>208</v>
      </c>
      <c r="AU978" s="212" t="s">
        <v>86</v>
      </c>
      <c r="AV978" s="209" t="s">
        <v>86</v>
      </c>
      <c r="AW978" s="209" t="s">
        <v>32</v>
      </c>
      <c r="AX978" s="209" t="s">
        <v>76</v>
      </c>
      <c r="AY978" s="212" t="s">
        <v>199</v>
      </c>
    </row>
    <row r="979" spans="2:51" s="226" customFormat="1" ht="12">
      <c r="B979" s="227"/>
      <c r="D979" s="211" t="s">
        <v>208</v>
      </c>
      <c r="E979" s="228" t="s">
        <v>1</v>
      </c>
      <c r="F979" s="229" t="s">
        <v>1029</v>
      </c>
      <c r="H979" s="228" t="s">
        <v>1</v>
      </c>
      <c r="L979" s="227"/>
      <c r="M979" s="230"/>
      <c r="N979" s="231"/>
      <c r="O979" s="231"/>
      <c r="P979" s="231"/>
      <c r="Q979" s="231"/>
      <c r="R979" s="231"/>
      <c r="S979" s="231"/>
      <c r="T979" s="232"/>
      <c r="AT979" s="228" t="s">
        <v>208</v>
      </c>
      <c r="AU979" s="228" t="s">
        <v>86</v>
      </c>
      <c r="AV979" s="226" t="s">
        <v>84</v>
      </c>
      <c r="AW979" s="226" t="s">
        <v>32</v>
      </c>
      <c r="AX979" s="226" t="s">
        <v>76</v>
      </c>
      <c r="AY979" s="228" t="s">
        <v>199</v>
      </c>
    </row>
    <row r="980" spans="2:51" s="209" customFormat="1" ht="12">
      <c r="B980" s="210"/>
      <c r="D980" s="211" t="s">
        <v>208</v>
      </c>
      <c r="E980" s="212" t="s">
        <v>1</v>
      </c>
      <c r="F980" s="213" t="s">
        <v>1215</v>
      </c>
      <c r="H980" s="214">
        <v>7.32</v>
      </c>
      <c r="L980" s="210"/>
      <c r="M980" s="215"/>
      <c r="N980" s="216"/>
      <c r="O980" s="216"/>
      <c r="P980" s="216"/>
      <c r="Q980" s="216"/>
      <c r="R980" s="216"/>
      <c r="S980" s="216"/>
      <c r="T980" s="217"/>
      <c r="AT980" s="212" t="s">
        <v>208</v>
      </c>
      <c r="AU980" s="212" t="s">
        <v>86</v>
      </c>
      <c r="AV980" s="209" t="s">
        <v>86</v>
      </c>
      <c r="AW980" s="209" t="s">
        <v>32</v>
      </c>
      <c r="AX980" s="209" t="s">
        <v>76</v>
      </c>
      <c r="AY980" s="212" t="s">
        <v>199</v>
      </c>
    </row>
    <row r="981" spans="2:51" s="226" customFormat="1" ht="12">
      <c r="B981" s="227"/>
      <c r="D981" s="211" t="s">
        <v>208</v>
      </c>
      <c r="E981" s="228" t="s">
        <v>1</v>
      </c>
      <c r="F981" s="229" t="s">
        <v>1216</v>
      </c>
      <c r="H981" s="228" t="s">
        <v>1</v>
      </c>
      <c r="L981" s="227"/>
      <c r="M981" s="230"/>
      <c r="N981" s="231"/>
      <c r="O981" s="231"/>
      <c r="P981" s="231"/>
      <c r="Q981" s="231"/>
      <c r="R981" s="231"/>
      <c r="S981" s="231"/>
      <c r="T981" s="232"/>
      <c r="AT981" s="228" t="s">
        <v>208</v>
      </c>
      <c r="AU981" s="228" t="s">
        <v>86</v>
      </c>
      <c r="AV981" s="226" t="s">
        <v>84</v>
      </c>
      <c r="AW981" s="226" t="s">
        <v>32</v>
      </c>
      <c r="AX981" s="226" t="s">
        <v>76</v>
      </c>
      <c r="AY981" s="228" t="s">
        <v>199</v>
      </c>
    </row>
    <row r="982" spans="2:51" s="209" customFormat="1" ht="12">
      <c r="B982" s="210"/>
      <c r="D982" s="211" t="s">
        <v>208</v>
      </c>
      <c r="E982" s="212" t="s">
        <v>1</v>
      </c>
      <c r="F982" s="213" t="s">
        <v>1217</v>
      </c>
      <c r="H982" s="214">
        <v>12.68</v>
      </c>
      <c r="L982" s="210"/>
      <c r="M982" s="215"/>
      <c r="N982" s="216"/>
      <c r="O982" s="216"/>
      <c r="P982" s="216"/>
      <c r="Q982" s="216"/>
      <c r="R982" s="216"/>
      <c r="S982" s="216"/>
      <c r="T982" s="217"/>
      <c r="AT982" s="212" t="s">
        <v>208</v>
      </c>
      <c r="AU982" s="212" t="s">
        <v>86</v>
      </c>
      <c r="AV982" s="209" t="s">
        <v>86</v>
      </c>
      <c r="AW982" s="209" t="s">
        <v>32</v>
      </c>
      <c r="AX982" s="209" t="s">
        <v>76</v>
      </c>
      <c r="AY982" s="212" t="s">
        <v>199</v>
      </c>
    </row>
    <row r="983" spans="2:51" s="226" customFormat="1" ht="12">
      <c r="B983" s="227"/>
      <c r="D983" s="211" t="s">
        <v>208</v>
      </c>
      <c r="E983" s="228" t="s">
        <v>1</v>
      </c>
      <c r="F983" s="229" t="s">
        <v>1218</v>
      </c>
      <c r="H983" s="228" t="s">
        <v>1</v>
      </c>
      <c r="L983" s="227"/>
      <c r="M983" s="230"/>
      <c r="N983" s="231"/>
      <c r="O983" s="231"/>
      <c r="P983" s="231"/>
      <c r="Q983" s="231"/>
      <c r="R983" s="231"/>
      <c r="S983" s="231"/>
      <c r="T983" s="232"/>
      <c r="AT983" s="228" t="s">
        <v>208</v>
      </c>
      <c r="AU983" s="228" t="s">
        <v>86</v>
      </c>
      <c r="AV983" s="226" t="s">
        <v>84</v>
      </c>
      <c r="AW983" s="226" t="s">
        <v>32</v>
      </c>
      <c r="AX983" s="226" t="s">
        <v>76</v>
      </c>
      <c r="AY983" s="228" t="s">
        <v>199</v>
      </c>
    </row>
    <row r="984" spans="2:51" s="209" customFormat="1" ht="12">
      <c r="B984" s="210"/>
      <c r="D984" s="211" t="s">
        <v>208</v>
      </c>
      <c r="E984" s="212" t="s">
        <v>1</v>
      </c>
      <c r="F984" s="213" t="s">
        <v>1219</v>
      </c>
      <c r="H984" s="214">
        <v>9.9</v>
      </c>
      <c r="L984" s="210"/>
      <c r="M984" s="215"/>
      <c r="N984" s="216"/>
      <c r="O984" s="216"/>
      <c r="P984" s="216"/>
      <c r="Q984" s="216"/>
      <c r="R984" s="216"/>
      <c r="S984" s="216"/>
      <c r="T984" s="217"/>
      <c r="AT984" s="212" t="s">
        <v>208</v>
      </c>
      <c r="AU984" s="212" t="s">
        <v>86</v>
      </c>
      <c r="AV984" s="209" t="s">
        <v>86</v>
      </c>
      <c r="AW984" s="209" t="s">
        <v>32</v>
      </c>
      <c r="AX984" s="209" t="s">
        <v>76</v>
      </c>
      <c r="AY984" s="212" t="s">
        <v>199</v>
      </c>
    </row>
    <row r="985" spans="2:51" s="226" customFormat="1" ht="12">
      <c r="B985" s="227"/>
      <c r="D985" s="211" t="s">
        <v>208</v>
      </c>
      <c r="E985" s="228" t="s">
        <v>1</v>
      </c>
      <c r="F985" s="229" t="s">
        <v>1033</v>
      </c>
      <c r="H985" s="228" t="s">
        <v>1</v>
      </c>
      <c r="L985" s="227"/>
      <c r="M985" s="230"/>
      <c r="N985" s="231"/>
      <c r="O985" s="231"/>
      <c r="P985" s="231"/>
      <c r="Q985" s="231"/>
      <c r="R985" s="231"/>
      <c r="S985" s="231"/>
      <c r="T985" s="232"/>
      <c r="AT985" s="228" t="s">
        <v>208</v>
      </c>
      <c r="AU985" s="228" t="s">
        <v>86</v>
      </c>
      <c r="AV985" s="226" t="s">
        <v>84</v>
      </c>
      <c r="AW985" s="226" t="s">
        <v>32</v>
      </c>
      <c r="AX985" s="226" t="s">
        <v>76</v>
      </c>
      <c r="AY985" s="228" t="s">
        <v>199</v>
      </c>
    </row>
    <row r="986" spans="2:51" s="209" customFormat="1" ht="12">
      <c r="B986" s="210"/>
      <c r="D986" s="211" t="s">
        <v>208</v>
      </c>
      <c r="E986" s="212" t="s">
        <v>1</v>
      </c>
      <c r="F986" s="213" t="s">
        <v>1219</v>
      </c>
      <c r="H986" s="214">
        <v>9.9</v>
      </c>
      <c r="L986" s="210"/>
      <c r="M986" s="215"/>
      <c r="N986" s="216"/>
      <c r="O986" s="216"/>
      <c r="P986" s="216"/>
      <c r="Q986" s="216"/>
      <c r="R986" s="216"/>
      <c r="S986" s="216"/>
      <c r="T986" s="217"/>
      <c r="AT986" s="212" t="s">
        <v>208</v>
      </c>
      <c r="AU986" s="212" t="s">
        <v>86</v>
      </c>
      <c r="AV986" s="209" t="s">
        <v>86</v>
      </c>
      <c r="AW986" s="209" t="s">
        <v>32</v>
      </c>
      <c r="AX986" s="209" t="s">
        <v>76</v>
      </c>
      <c r="AY986" s="212" t="s">
        <v>199</v>
      </c>
    </row>
    <row r="987" spans="2:51" s="226" customFormat="1" ht="12">
      <c r="B987" s="227"/>
      <c r="D987" s="211" t="s">
        <v>208</v>
      </c>
      <c r="E987" s="228" t="s">
        <v>1</v>
      </c>
      <c r="F987" s="229" t="s">
        <v>1336</v>
      </c>
      <c r="H987" s="228" t="s">
        <v>1</v>
      </c>
      <c r="L987" s="227"/>
      <c r="M987" s="230"/>
      <c r="N987" s="231"/>
      <c r="O987" s="231"/>
      <c r="P987" s="231"/>
      <c r="Q987" s="231"/>
      <c r="R987" s="231"/>
      <c r="S987" s="231"/>
      <c r="T987" s="232"/>
      <c r="AT987" s="228" t="s">
        <v>208</v>
      </c>
      <c r="AU987" s="228" t="s">
        <v>86</v>
      </c>
      <c r="AV987" s="226" t="s">
        <v>84</v>
      </c>
      <c r="AW987" s="226" t="s">
        <v>32</v>
      </c>
      <c r="AX987" s="226" t="s">
        <v>76</v>
      </c>
      <c r="AY987" s="228" t="s">
        <v>199</v>
      </c>
    </row>
    <row r="988" spans="2:51" s="209" customFormat="1" ht="12">
      <c r="B988" s="210"/>
      <c r="D988" s="211" t="s">
        <v>208</v>
      </c>
      <c r="E988" s="212" t="s">
        <v>1</v>
      </c>
      <c r="F988" s="213" t="s">
        <v>1413</v>
      </c>
      <c r="H988" s="214">
        <v>6.9</v>
      </c>
      <c r="L988" s="210"/>
      <c r="M988" s="215"/>
      <c r="N988" s="216"/>
      <c r="O988" s="216"/>
      <c r="P988" s="216"/>
      <c r="Q988" s="216"/>
      <c r="R988" s="216"/>
      <c r="S988" s="216"/>
      <c r="T988" s="217"/>
      <c r="AT988" s="212" t="s">
        <v>208</v>
      </c>
      <c r="AU988" s="212" t="s">
        <v>86</v>
      </c>
      <c r="AV988" s="209" t="s">
        <v>86</v>
      </c>
      <c r="AW988" s="209" t="s">
        <v>32</v>
      </c>
      <c r="AX988" s="209" t="s">
        <v>76</v>
      </c>
      <c r="AY988" s="212" t="s">
        <v>199</v>
      </c>
    </row>
    <row r="989" spans="2:51" s="226" customFormat="1" ht="12">
      <c r="B989" s="227"/>
      <c r="D989" s="211" t="s">
        <v>208</v>
      </c>
      <c r="E989" s="228" t="s">
        <v>1</v>
      </c>
      <c r="F989" s="229" t="s">
        <v>1220</v>
      </c>
      <c r="H989" s="228" t="s">
        <v>1</v>
      </c>
      <c r="L989" s="227"/>
      <c r="M989" s="230"/>
      <c r="N989" s="231"/>
      <c r="O989" s="231"/>
      <c r="P989" s="231"/>
      <c r="Q989" s="231"/>
      <c r="R989" s="231"/>
      <c r="S989" s="231"/>
      <c r="T989" s="232"/>
      <c r="AT989" s="228" t="s">
        <v>208</v>
      </c>
      <c r="AU989" s="228" t="s">
        <v>86</v>
      </c>
      <c r="AV989" s="226" t="s">
        <v>84</v>
      </c>
      <c r="AW989" s="226" t="s">
        <v>32</v>
      </c>
      <c r="AX989" s="226" t="s">
        <v>76</v>
      </c>
      <c r="AY989" s="228" t="s">
        <v>199</v>
      </c>
    </row>
    <row r="990" spans="2:51" s="209" customFormat="1" ht="12">
      <c r="B990" s="210"/>
      <c r="D990" s="211" t="s">
        <v>208</v>
      </c>
      <c r="E990" s="212" t="s">
        <v>1</v>
      </c>
      <c r="F990" s="213" t="s">
        <v>1221</v>
      </c>
      <c r="H990" s="214">
        <v>9.6</v>
      </c>
      <c r="L990" s="210"/>
      <c r="M990" s="215"/>
      <c r="N990" s="216"/>
      <c r="O990" s="216"/>
      <c r="P990" s="216"/>
      <c r="Q990" s="216"/>
      <c r="R990" s="216"/>
      <c r="S990" s="216"/>
      <c r="T990" s="217"/>
      <c r="AT990" s="212" t="s">
        <v>208</v>
      </c>
      <c r="AU990" s="212" t="s">
        <v>86</v>
      </c>
      <c r="AV990" s="209" t="s">
        <v>86</v>
      </c>
      <c r="AW990" s="209" t="s">
        <v>32</v>
      </c>
      <c r="AX990" s="209" t="s">
        <v>76</v>
      </c>
      <c r="AY990" s="212" t="s">
        <v>199</v>
      </c>
    </row>
    <row r="991" spans="2:51" s="218" customFormat="1" ht="12">
      <c r="B991" s="219"/>
      <c r="D991" s="211" t="s">
        <v>208</v>
      </c>
      <c r="E991" s="220" t="s">
        <v>1</v>
      </c>
      <c r="F991" s="221" t="s">
        <v>211</v>
      </c>
      <c r="H991" s="222">
        <v>103.18</v>
      </c>
      <c r="L991" s="219"/>
      <c r="M991" s="223"/>
      <c r="N991" s="224"/>
      <c r="O991" s="224"/>
      <c r="P991" s="224"/>
      <c r="Q991" s="224"/>
      <c r="R991" s="224"/>
      <c r="S991" s="224"/>
      <c r="T991" s="225"/>
      <c r="AT991" s="220" t="s">
        <v>208</v>
      </c>
      <c r="AU991" s="220" t="s">
        <v>86</v>
      </c>
      <c r="AV991" s="218" t="s">
        <v>206</v>
      </c>
      <c r="AW991" s="218" t="s">
        <v>32</v>
      </c>
      <c r="AX991" s="218" t="s">
        <v>84</v>
      </c>
      <c r="AY991" s="220" t="s">
        <v>199</v>
      </c>
    </row>
    <row r="992" spans="1:65" s="36" customFormat="1" ht="16.5" customHeight="1">
      <c r="A992" s="30"/>
      <c r="B992" s="31"/>
      <c r="C992" s="241" t="s">
        <v>1414</v>
      </c>
      <c r="D992" s="241" t="s">
        <v>297</v>
      </c>
      <c r="E992" s="242" t="s">
        <v>1396</v>
      </c>
      <c r="F992" s="243" t="s">
        <v>1397</v>
      </c>
      <c r="G992" s="244" t="s">
        <v>252</v>
      </c>
      <c r="H992" s="245">
        <v>108.339</v>
      </c>
      <c r="I992" s="3"/>
      <c r="J992" s="246">
        <f>ROUND(I992*H992,2)</f>
        <v>0</v>
      </c>
      <c r="K992" s="243" t="s">
        <v>205</v>
      </c>
      <c r="L992" s="247"/>
      <c r="M992" s="248" t="s">
        <v>1</v>
      </c>
      <c r="N992" s="249" t="s">
        <v>41</v>
      </c>
      <c r="O992" s="78"/>
      <c r="P992" s="205">
        <f>O992*H992</f>
        <v>0</v>
      </c>
      <c r="Q992" s="205">
        <v>0.0003</v>
      </c>
      <c r="R992" s="205">
        <f>Q992*H992</f>
        <v>0.032501699999999994</v>
      </c>
      <c r="S992" s="205">
        <v>0</v>
      </c>
      <c r="T992" s="206">
        <f>S992*H992</f>
        <v>0</v>
      </c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R992" s="207" t="s">
        <v>456</v>
      </c>
      <c r="AT992" s="207" t="s">
        <v>297</v>
      </c>
      <c r="AU992" s="207" t="s">
        <v>86</v>
      </c>
      <c r="AY992" s="13" t="s">
        <v>199</v>
      </c>
      <c r="BE992" s="208">
        <f>IF(N992="základní",J992,0)</f>
        <v>0</v>
      </c>
      <c r="BF992" s="208">
        <f>IF(N992="snížená",J992,0)</f>
        <v>0</v>
      </c>
      <c r="BG992" s="208">
        <f>IF(N992="zákl. přenesená",J992,0)</f>
        <v>0</v>
      </c>
      <c r="BH992" s="208">
        <f>IF(N992="sníž. přenesená",J992,0)</f>
        <v>0</v>
      </c>
      <c r="BI992" s="208">
        <f>IF(N992="nulová",J992,0)</f>
        <v>0</v>
      </c>
      <c r="BJ992" s="13" t="s">
        <v>84</v>
      </c>
      <c r="BK992" s="208">
        <f>ROUND(I992*H992,2)</f>
        <v>0</v>
      </c>
      <c r="BL992" s="13" t="s">
        <v>313</v>
      </c>
      <c r="BM992" s="207" t="s">
        <v>1415</v>
      </c>
    </row>
    <row r="993" spans="2:51" s="209" customFormat="1" ht="12">
      <c r="B993" s="210"/>
      <c r="D993" s="211" t="s">
        <v>208</v>
      </c>
      <c r="F993" s="213" t="s">
        <v>1416</v>
      </c>
      <c r="H993" s="214">
        <v>108.339</v>
      </c>
      <c r="L993" s="210"/>
      <c r="M993" s="215"/>
      <c r="N993" s="216"/>
      <c r="O993" s="216"/>
      <c r="P993" s="216"/>
      <c r="Q993" s="216"/>
      <c r="R993" s="216"/>
      <c r="S993" s="216"/>
      <c r="T993" s="217"/>
      <c r="AT993" s="212" t="s">
        <v>208</v>
      </c>
      <c r="AU993" s="212" t="s">
        <v>86</v>
      </c>
      <c r="AV993" s="209" t="s">
        <v>86</v>
      </c>
      <c r="AW993" s="209" t="s">
        <v>3</v>
      </c>
      <c r="AX993" s="209" t="s">
        <v>84</v>
      </c>
      <c r="AY993" s="212" t="s">
        <v>199</v>
      </c>
    </row>
    <row r="994" spans="1:65" s="36" customFormat="1" ht="24.2" customHeight="1">
      <c r="A994" s="30"/>
      <c r="B994" s="31"/>
      <c r="C994" s="197" t="s">
        <v>1417</v>
      </c>
      <c r="D994" s="197" t="s">
        <v>201</v>
      </c>
      <c r="E994" s="198" t="s">
        <v>1418</v>
      </c>
      <c r="F994" s="199" t="s">
        <v>1419</v>
      </c>
      <c r="G994" s="200" t="s">
        <v>749</v>
      </c>
      <c r="H994" s="4"/>
      <c r="I994" s="2"/>
      <c r="J994" s="202">
        <f>ROUND(I994*H994,2)</f>
        <v>0</v>
      </c>
      <c r="K994" s="199" t="s">
        <v>205</v>
      </c>
      <c r="L994" s="31"/>
      <c r="M994" s="203" t="s">
        <v>1</v>
      </c>
      <c r="N994" s="204" t="s">
        <v>41</v>
      </c>
      <c r="O994" s="78"/>
      <c r="P994" s="205">
        <f>O994*H994</f>
        <v>0</v>
      </c>
      <c r="Q994" s="205">
        <v>0</v>
      </c>
      <c r="R994" s="205">
        <f>Q994*H994</f>
        <v>0</v>
      </c>
      <c r="S994" s="205">
        <v>0</v>
      </c>
      <c r="T994" s="206">
        <f>S994*H994</f>
        <v>0</v>
      </c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R994" s="207" t="s">
        <v>313</v>
      </c>
      <c r="AT994" s="207" t="s">
        <v>201</v>
      </c>
      <c r="AU994" s="207" t="s">
        <v>86</v>
      </c>
      <c r="AY994" s="13" t="s">
        <v>199</v>
      </c>
      <c r="BE994" s="208">
        <f>IF(N994="základní",J994,0)</f>
        <v>0</v>
      </c>
      <c r="BF994" s="208">
        <f>IF(N994="snížená",J994,0)</f>
        <v>0</v>
      </c>
      <c r="BG994" s="208">
        <f>IF(N994="zákl. přenesená",J994,0)</f>
        <v>0</v>
      </c>
      <c r="BH994" s="208">
        <f>IF(N994="sníž. přenesená",J994,0)</f>
        <v>0</v>
      </c>
      <c r="BI994" s="208">
        <f>IF(N994="nulová",J994,0)</f>
        <v>0</v>
      </c>
      <c r="BJ994" s="13" t="s">
        <v>84</v>
      </c>
      <c r="BK994" s="208">
        <f>ROUND(I994*H994,2)</f>
        <v>0</v>
      </c>
      <c r="BL994" s="13" t="s">
        <v>313</v>
      </c>
      <c r="BM994" s="207" t="s">
        <v>1420</v>
      </c>
    </row>
    <row r="995" spans="2:63" s="184" customFormat="1" ht="22.9" customHeight="1">
      <c r="B995" s="185"/>
      <c r="D995" s="186" t="s">
        <v>75</v>
      </c>
      <c r="E995" s="195" t="s">
        <v>1421</v>
      </c>
      <c r="F995" s="195" t="s">
        <v>1422</v>
      </c>
      <c r="J995" s="196">
        <f>BK995</f>
        <v>0</v>
      </c>
      <c r="L995" s="185"/>
      <c r="M995" s="189"/>
      <c r="N995" s="190"/>
      <c r="O995" s="190"/>
      <c r="P995" s="191">
        <f>SUM(P996:P1011)</f>
        <v>0</v>
      </c>
      <c r="Q995" s="190"/>
      <c r="R995" s="191">
        <f>SUM(R996:R1011)</f>
        <v>0.022376639999999996</v>
      </c>
      <c r="S995" s="190"/>
      <c r="T995" s="192">
        <f>SUM(T996:T1011)</f>
        <v>0</v>
      </c>
      <c r="AR995" s="186" t="s">
        <v>86</v>
      </c>
      <c r="AT995" s="193" t="s">
        <v>75</v>
      </c>
      <c r="AU995" s="193" t="s">
        <v>84</v>
      </c>
      <c r="AY995" s="186" t="s">
        <v>199</v>
      </c>
      <c r="BK995" s="194">
        <f>SUM(BK996:BK1011)</f>
        <v>0</v>
      </c>
    </row>
    <row r="996" spans="1:65" s="36" customFormat="1" ht="24.2" customHeight="1">
      <c r="A996" s="30"/>
      <c r="B996" s="31"/>
      <c r="C996" s="197" t="s">
        <v>1423</v>
      </c>
      <c r="D996" s="197" t="s">
        <v>201</v>
      </c>
      <c r="E996" s="198" t="s">
        <v>1424</v>
      </c>
      <c r="F996" s="199" t="s">
        <v>1425</v>
      </c>
      <c r="G996" s="200" t="s">
        <v>245</v>
      </c>
      <c r="H996" s="201">
        <v>86.064</v>
      </c>
      <c r="I996" s="2"/>
      <c r="J996" s="202">
        <f>ROUND(I996*H996,2)</f>
        <v>0</v>
      </c>
      <c r="K996" s="199" t="s">
        <v>205</v>
      </c>
      <c r="L996" s="31"/>
      <c r="M996" s="203" t="s">
        <v>1</v>
      </c>
      <c r="N996" s="204" t="s">
        <v>41</v>
      </c>
      <c r="O996" s="78"/>
      <c r="P996" s="205">
        <f>O996*H996</f>
        <v>0</v>
      </c>
      <c r="Q996" s="205">
        <v>0.00014</v>
      </c>
      <c r="R996" s="205">
        <f>Q996*H996</f>
        <v>0.012048959999999997</v>
      </c>
      <c r="S996" s="205">
        <v>0</v>
      </c>
      <c r="T996" s="206">
        <f>S996*H996</f>
        <v>0</v>
      </c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R996" s="207" t="s">
        <v>313</v>
      </c>
      <c r="AT996" s="207" t="s">
        <v>201</v>
      </c>
      <c r="AU996" s="207" t="s">
        <v>86</v>
      </c>
      <c r="AY996" s="13" t="s">
        <v>199</v>
      </c>
      <c r="BE996" s="208">
        <f>IF(N996="základní",J996,0)</f>
        <v>0</v>
      </c>
      <c r="BF996" s="208">
        <f>IF(N996="snížená",J996,0)</f>
        <v>0</v>
      </c>
      <c r="BG996" s="208">
        <f>IF(N996="zákl. přenesená",J996,0)</f>
        <v>0</v>
      </c>
      <c r="BH996" s="208">
        <f>IF(N996="sníž. přenesená",J996,0)</f>
        <v>0</v>
      </c>
      <c r="BI996" s="208">
        <f>IF(N996="nulová",J996,0)</f>
        <v>0</v>
      </c>
      <c r="BJ996" s="13" t="s">
        <v>84</v>
      </c>
      <c r="BK996" s="208">
        <f>ROUND(I996*H996,2)</f>
        <v>0</v>
      </c>
      <c r="BL996" s="13" t="s">
        <v>313</v>
      </c>
      <c r="BM996" s="207" t="s">
        <v>1426</v>
      </c>
    </row>
    <row r="997" spans="2:51" s="226" customFormat="1" ht="12">
      <c r="B997" s="227"/>
      <c r="D997" s="211" t="s">
        <v>208</v>
      </c>
      <c r="E997" s="228" t="s">
        <v>1</v>
      </c>
      <c r="F997" s="229" t="s">
        <v>444</v>
      </c>
      <c r="H997" s="228" t="s">
        <v>1</v>
      </c>
      <c r="L997" s="227"/>
      <c r="M997" s="230"/>
      <c r="N997" s="231"/>
      <c r="O997" s="231"/>
      <c r="P997" s="231"/>
      <c r="Q997" s="231"/>
      <c r="R997" s="231"/>
      <c r="S997" s="231"/>
      <c r="T997" s="232"/>
      <c r="AT997" s="228" t="s">
        <v>208</v>
      </c>
      <c r="AU997" s="228" t="s">
        <v>86</v>
      </c>
      <c r="AV997" s="226" t="s">
        <v>84</v>
      </c>
      <c r="AW997" s="226" t="s">
        <v>32</v>
      </c>
      <c r="AX997" s="226" t="s">
        <v>76</v>
      </c>
      <c r="AY997" s="228" t="s">
        <v>199</v>
      </c>
    </row>
    <row r="998" spans="2:51" s="209" customFormat="1" ht="12">
      <c r="B998" s="210"/>
      <c r="D998" s="211" t="s">
        <v>208</v>
      </c>
      <c r="E998" s="212" t="s">
        <v>1</v>
      </c>
      <c r="F998" s="213" t="s">
        <v>1427</v>
      </c>
      <c r="H998" s="214">
        <v>3.108</v>
      </c>
      <c r="L998" s="210"/>
      <c r="M998" s="215"/>
      <c r="N998" s="216"/>
      <c r="O998" s="216"/>
      <c r="P998" s="216"/>
      <c r="Q998" s="216"/>
      <c r="R998" s="216"/>
      <c r="S998" s="216"/>
      <c r="T998" s="217"/>
      <c r="AT998" s="212" t="s">
        <v>208</v>
      </c>
      <c r="AU998" s="212" t="s">
        <v>86</v>
      </c>
      <c r="AV998" s="209" t="s">
        <v>86</v>
      </c>
      <c r="AW998" s="209" t="s">
        <v>32</v>
      </c>
      <c r="AX998" s="209" t="s">
        <v>76</v>
      </c>
      <c r="AY998" s="212" t="s">
        <v>199</v>
      </c>
    </row>
    <row r="999" spans="2:51" s="226" customFormat="1" ht="12">
      <c r="B999" s="227"/>
      <c r="D999" s="211" t="s">
        <v>208</v>
      </c>
      <c r="E999" s="228" t="s">
        <v>1</v>
      </c>
      <c r="F999" s="229" t="s">
        <v>294</v>
      </c>
      <c r="H999" s="228" t="s">
        <v>1</v>
      </c>
      <c r="L999" s="227"/>
      <c r="M999" s="230"/>
      <c r="N999" s="231"/>
      <c r="O999" s="231"/>
      <c r="P999" s="231"/>
      <c r="Q999" s="231"/>
      <c r="R999" s="231"/>
      <c r="S999" s="231"/>
      <c r="T999" s="232"/>
      <c r="AT999" s="228" t="s">
        <v>208</v>
      </c>
      <c r="AU999" s="228" t="s">
        <v>86</v>
      </c>
      <c r="AV999" s="226" t="s">
        <v>84</v>
      </c>
      <c r="AW999" s="226" t="s">
        <v>32</v>
      </c>
      <c r="AX999" s="226" t="s">
        <v>76</v>
      </c>
      <c r="AY999" s="228" t="s">
        <v>199</v>
      </c>
    </row>
    <row r="1000" spans="2:51" s="209" customFormat="1" ht="12">
      <c r="B1000" s="210"/>
      <c r="D1000" s="211" t="s">
        <v>208</v>
      </c>
      <c r="E1000" s="212" t="s">
        <v>1</v>
      </c>
      <c r="F1000" s="213" t="s">
        <v>1428</v>
      </c>
      <c r="H1000" s="214">
        <v>14.66</v>
      </c>
      <c r="L1000" s="210"/>
      <c r="M1000" s="215"/>
      <c r="N1000" s="216"/>
      <c r="O1000" s="216"/>
      <c r="P1000" s="216"/>
      <c r="Q1000" s="216"/>
      <c r="R1000" s="216"/>
      <c r="S1000" s="216"/>
      <c r="T1000" s="217"/>
      <c r="AT1000" s="212" t="s">
        <v>208</v>
      </c>
      <c r="AU1000" s="212" t="s">
        <v>86</v>
      </c>
      <c r="AV1000" s="209" t="s">
        <v>86</v>
      </c>
      <c r="AW1000" s="209" t="s">
        <v>32</v>
      </c>
      <c r="AX1000" s="209" t="s">
        <v>76</v>
      </c>
      <c r="AY1000" s="212" t="s">
        <v>199</v>
      </c>
    </row>
    <row r="1001" spans="2:51" s="209" customFormat="1" ht="12">
      <c r="B1001" s="210"/>
      <c r="D1001" s="211" t="s">
        <v>208</v>
      </c>
      <c r="E1001" s="212" t="s">
        <v>1</v>
      </c>
      <c r="F1001" s="213" t="s">
        <v>1429</v>
      </c>
      <c r="H1001" s="214">
        <v>2.555</v>
      </c>
      <c r="L1001" s="210"/>
      <c r="M1001" s="215"/>
      <c r="N1001" s="216"/>
      <c r="O1001" s="216"/>
      <c r="P1001" s="216"/>
      <c r="Q1001" s="216"/>
      <c r="R1001" s="216"/>
      <c r="S1001" s="216"/>
      <c r="T1001" s="217"/>
      <c r="AT1001" s="212" t="s">
        <v>208</v>
      </c>
      <c r="AU1001" s="212" t="s">
        <v>86</v>
      </c>
      <c r="AV1001" s="209" t="s">
        <v>86</v>
      </c>
      <c r="AW1001" s="209" t="s">
        <v>32</v>
      </c>
      <c r="AX1001" s="209" t="s">
        <v>76</v>
      </c>
      <c r="AY1001" s="212" t="s">
        <v>199</v>
      </c>
    </row>
    <row r="1002" spans="2:51" s="209" customFormat="1" ht="12">
      <c r="B1002" s="210"/>
      <c r="D1002" s="211" t="s">
        <v>208</v>
      </c>
      <c r="E1002" s="212" t="s">
        <v>1</v>
      </c>
      <c r="F1002" s="213" t="s">
        <v>1430</v>
      </c>
      <c r="H1002" s="214">
        <v>0.792</v>
      </c>
      <c r="L1002" s="210"/>
      <c r="M1002" s="215"/>
      <c r="N1002" s="216"/>
      <c r="O1002" s="216"/>
      <c r="P1002" s="216"/>
      <c r="Q1002" s="216"/>
      <c r="R1002" s="216"/>
      <c r="S1002" s="216"/>
      <c r="T1002" s="217"/>
      <c r="AT1002" s="212" t="s">
        <v>208</v>
      </c>
      <c r="AU1002" s="212" t="s">
        <v>86</v>
      </c>
      <c r="AV1002" s="209" t="s">
        <v>86</v>
      </c>
      <c r="AW1002" s="209" t="s">
        <v>32</v>
      </c>
      <c r="AX1002" s="209" t="s">
        <v>76</v>
      </c>
      <c r="AY1002" s="212" t="s">
        <v>199</v>
      </c>
    </row>
    <row r="1003" spans="2:51" s="226" customFormat="1" ht="12">
      <c r="B1003" s="227"/>
      <c r="D1003" s="211" t="s">
        <v>208</v>
      </c>
      <c r="E1003" s="228" t="s">
        <v>1</v>
      </c>
      <c r="F1003" s="229" t="s">
        <v>1431</v>
      </c>
      <c r="H1003" s="228" t="s">
        <v>1</v>
      </c>
      <c r="L1003" s="227"/>
      <c r="M1003" s="230"/>
      <c r="N1003" s="231"/>
      <c r="O1003" s="231"/>
      <c r="P1003" s="231"/>
      <c r="Q1003" s="231"/>
      <c r="R1003" s="231"/>
      <c r="S1003" s="231"/>
      <c r="T1003" s="232"/>
      <c r="AT1003" s="228" t="s">
        <v>208</v>
      </c>
      <c r="AU1003" s="228" t="s">
        <v>86</v>
      </c>
      <c r="AV1003" s="226" t="s">
        <v>84</v>
      </c>
      <c r="AW1003" s="226" t="s">
        <v>32</v>
      </c>
      <c r="AX1003" s="226" t="s">
        <v>76</v>
      </c>
      <c r="AY1003" s="228" t="s">
        <v>199</v>
      </c>
    </row>
    <row r="1004" spans="2:51" s="209" customFormat="1" ht="12">
      <c r="B1004" s="210"/>
      <c r="D1004" s="211" t="s">
        <v>208</v>
      </c>
      <c r="E1004" s="212" t="s">
        <v>1</v>
      </c>
      <c r="F1004" s="213" t="s">
        <v>1432</v>
      </c>
      <c r="H1004" s="214">
        <v>3.248</v>
      </c>
      <c r="L1004" s="210"/>
      <c r="M1004" s="215"/>
      <c r="N1004" s="216"/>
      <c r="O1004" s="216"/>
      <c r="P1004" s="216"/>
      <c r="Q1004" s="216"/>
      <c r="R1004" s="216"/>
      <c r="S1004" s="216"/>
      <c r="T1004" s="217"/>
      <c r="AT1004" s="212" t="s">
        <v>208</v>
      </c>
      <c r="AU1004" s="212" t="s">
        <v>86</v>
      </c>
      <c r="AV1004" s="209" t="s">
        <v>86</v>
      </c>
      <c r="AW1004" s="209" t="s">
        <v>32</v>
      </c>
      <c r="AX1004" s="209" t="s">
        <v>76</v>
      </c>
      <c r="AY1004" s="212" t="s">
        <v>199</v>
      </c>
    </row>
    <row r="1005" spans="2:51" s="209" customFormat="1" ht="12">
      <c r="B1005" s="210"/>
      <c r="D1005" s="211" t="s">
        <v>208</v>
      </c>
      <c r="E1005" s="212" t="s">
        <v>1</v>
      </c>
      <c r="F1005" s="213" t="s">
        <v>1433</v>
      </c>
      <c r="H1005" s="214">
        <v>1.659</v>
      </c>
      <c r="L1005" s="210"/>
      <c r="M1005" s="215"/>
      <c r="N1005" s="216"/>
      <c r="O1005" s="216"/>
      <c r="P1005" s="216"/>
      <c r="Q1005" s="216"/>
      <c r="R1005" s="216"/>
      <c r="S1005" s="216"/>
      <c r="T1005" s="217"/>
      <c r="AT1005" s="212" t="s">
        <v>208</v>
      </c>
      <c r="AU1005" s="212" t="s">
        <v>86</v>
      </c>
      <c r="AV1005" s="209" t="s">
        <v>86</v>
      </c>
      <c r="AW1005" s="209" t="s">
        <v>32</v>
      </c>
      <c r="AX1005" s="209" t="s">
        <v>76</v>
      </c>
      <c r="AY1005" s="212" t="s">
        <v>199</v>
      </c>
    </row>
    <row r="1006" spans="2:51" s="209" customFormat="1" ht="12">
      <c r="B1006" s="210"/>
      <c r="D1006" s="211" t="s">
        <v>208</v>
      </c>
      <c r="E1006" s="212" t="s">
        <v>1</v>
      </c>
      <c r="F1006" s="213" t="s">
        <v>1434</v>
      </c>
      <c r="H1006" s="214">
        <v>15.246</v>
      </c>
      <c r="L1006" s="210"/>
      <c r="M1006" s="215"/>
      <c r="N1006" s="216"/>
      <c r="O1006" s="216"/>
      <c r="P1006" s="216"/>
      <c r="Q1006" s="216"/>
      <c r="R1006" s="216"/>
      <c r="S1006" s="216"/>
      <c r="T1006" s="217"/>
      <c r="AT1006" s="212" t="s">
        <v>208</v>
      </c>
      <c r="AU1006" s="212" t="s">
        <v>86</v>
      </c>
      <c r="AV1006" s="209" t="s">
        <v>86</v>
      </c>
      <c r="AW1006" s="209" t="s">
        <v>32</v>
      </c>
      <c r="AX1006" s="209" t="s">
        <v>76</v>
      </c>
      <c r="AY1006" s="212" t="s">
        <v>199</v>
      </c>
    </row>
    <row r="1007" spans="2:51" s="209" customFormat="1" ht="12">
      <c r="B1007" s="210"/>
      <c r="D1007" s="211" t="s">
        <v>208</v>
      </c>
      <c r="E1007" s="212" t="s">
        <v>1</v>
      </c>
      <c r="F1007" s="213" t="s">
        <v>1435</v>
      </c>
      <c r="H1007" s="214">
        <v>1.764</v>
      </c>
      <c r="L1007" s="210"/>
      <c r="M1007" s="215"/>
      <c r="N1007" s="216"/>
      <c r="O1007" s="216"/>
      <c r="P1007" s="216"/>
      <c r="Q1007" s="216"/>
      <c r="R1007" s="216"/>
      <c r="S1007" s="216"/>
      <c r="T1007" s="217"/>
      <c r="AT1007" s="212" t="s">
        <v>208</v>
      </c>
      <c r="AU1007" s="212" t="s">
        <v>86</v>
      </c>
      <c r="AV1007" s="209" t="s">
        <v>86</v>
      </c>
      <c r="AW1007" s="209" t="s">
        <v>32</v>
      </c>
      <c r="AX1007" s="209" t="s">
        <v>76</v>
      </c>
      <c r="AY1007" s="212" t="s">
        <v>199</v>
      </c>
    </row>
    <row r="1008" spans="2:51" s="233" customFormat="1" ht="12">
      <c r="B1008" s="234"/>
      <c r="D1008" s="211" t="s">
        <v>208</v>
      </c>
      <c r="E1008" s="235" t="s">
        <v>154</v>
      </c>
      <c r="F1008" s="236" t="s">
        <v>240</v>
      </c>
      <c r="H1008" s="237">
        <v>43.032</v>
      </c>
      <c r="L1008" s="234"/>
      <c r="M1008" s="238"/>
      <c r="N1008" s="239"/>
      <c r="O1008" s="239"/>
      <c r="P1008" s="239"/>
      <c r="Q1008" s="239"/>
      <c r="R1008" s="239"/>
      <c r="S1008" s="239"/>
      <c r="T1008" s="240"/>
      <c r="AT1008" s="235" t="s">
        <v>208</v>
      </c>
      <c r="AU1008" s="235" t="s">
        <v>86</v>
      </c>
      <c r="AV1008" s="233" t="s">
        <v>114</v>
      </c>
      <c r="AW1008" s="233" t="s">
        <v>32</v>
      </c>
      <c r="AX1008" s="233" t="s">
        <v>76</v>
      </c>
      <c r="AY1008" s="235" t="s">
        <v>199</v>
      </c>
    </row>
    <row r="1009" spans="2:51" s="209" customFormat="1" ht="12">
      <c r="B1009" s="210"/>
      <c r="D1009" s="211" t="s">
        <v>208</v>
      </c>
      <c r="E1009" s="212" t="s">
        <v>1</v>
      </c>
      <c r="F1009" s="213" t="s">
        <v>1436</v>
      </c>
      <c r="H1009" s="214">
        <v>86.064</v>
      </c>
      <c r="L1009" s="210"/>
      <c r="M1009" s="215"/>
      <c r="N1009" s="216"/>
      <c r="O1009" s="216"/>
      <c r="P1009" s="216"/>
      <c r="Q1009" s="216"/>
      <c r="R1009" s="216"/>
      <c r="S1009" s="216"/>
      <c r="T1009" s="217"/>
      <c r="AT1009" s="212" t="s">
        <v>208</v>
      </c>
      <c r="AU1009" s="212" t="s">
        <v>86</v>
      </c>
      <c r="AV1009" s="209" t="s">
        <v>86</v>
      </c>
      <c r="AW1009" s="209" t="s">
        <v>32</v>
      </c>
      <c r="AX1009" s="209" t="s">
        <v>84</v>
      </c>
      <c r="AY1009" s="212" t="s">
        <v>199</v>
      </c>
    </row>
    <row r="1010" spans="1:65" s="36" customFormat="1" ht="24.2" customHeight="1">
      <c r="A1010" s="30"/>
      <c r="B1010" s="31"/>
      <c r="C1010" s="197" t="s">
        <v>1437</v>
      </c>
      <c r="D1010" s="197" t="s">
        <v>201</v>
      </c>
      <c r="E1010" s="198" t="s">
        <v>1438</v>
      </c>
      <c r="F1010" s="199" t="s">
        <v>1439</v>
      </c>
      <c r="G1010" s="200" t="s">
        <v>245</v>
      </c>
      <c r="H1010" s="201">
        <v>86.064</v>
      </c>
      <c r="I1010" s="2"/>
      <c r="J1010" s="202">
        <f>ROUND(I1010*H1010,2)</f>
        <v>0</v>
      </c>
      <c r="K1010" s="199" t="s">
        <v>205</v>
      </c>
      <c r="L1010" s="31"/>
      <c r="M1010" s="203" t="s">
        <v>1</v>
      </c>
      <c r="N1010" s="204" t="s">
        <v>41</v>
      </c>
      <c r="O1010" s="78"/>
      <c r="P1010" s="205">
        <f>O1010*H1010</f>
        <v>0</v>
      </c>
      <c r="Q1010" s="205">
        <v>0.00012</v>
      </c>
      <c r="R1010" s="205">
        <f>Q1010*H1010</f>
        <v>0.010327679999999999</v>
      </c>
      <c r="S1010" s="205">
        <v>0</v>
      </c>
      <c r="T1010" s="206">
        <f>S1010*H1010</f>
        <v>0</v>
      </c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R1010" s="207" t="s">
        <v>313</v>
      </c>
      <c r="AT1010" s="207" t="s">
        <v>201</v>
      </c>
      <c r="AU1010" s="207" t="s">
        <v>86</v>
      </c>
      <c r="AY1010" s="13" t="s">
        <v>199</v>
      </c>
      <c r="BE1010" s="208">
        <f>IF(N1010="základní",J1010,0)</f>
        <v>0</v>
      </c>
      <c r="BF1010" s="208">
        <f>IF(N1010="snížená",J1010,0)</f>
        <v>0</v>
      </c>
      <c r="BG1010" s="208">
        <f>IF(N1010="zákl. přenesená",J1010,0)</f>
        <v>0</v>
      </c>
      <c r="BH1010" s="208">
        <f>IF(N1010="sníž. přenesená",J1010,0)</f>
        <v>0</v>
      </c>
      <c r="BI1010" s="208">
        <f>IF(N1010="nulová",J1010,0)</f>
        <v>0</v>
      </c>
      <c r="BJ1010" s="13" t="s">
        <v>84</v>
      </c>
      <c r="BK1010" s="208">
        <f>ROUND(I1010*H1010,2)</f>
        <v>0</v>
      </c>
      <c r="BL1010" s="13" t="s">
        <v>313</v>
      </c>
      <c r="BM1010" s="207" t="s">
        <v>1440</v>
      </c>
    </row>
    <row r="1011" spans="2:51" s="209" customFormat="1" ht="12">
      <c r="B1011" s="210"/>
      <c r="D1011" s="211" t="s">
        <v>208</v>
      </c>
      <c r="E1011" s="212" t="s">
        <v>1</v>
      </c>
      <c r="F1011" s="213" t="s">
        <v>1436</v>
      </c>
      <c r="H1011" s="214">
        <v>86.064</v>
      </c>
      <c r="L1011" s="210"/>
      <c r="M1011" s="215"/>
      <c r="N1011" s="216"/>
      <c r="O1011" s="216"/>
      <c r="P1011" s="216"/>
      <c r="Q1011" s="216"/>
      <c r="R1011" s="216"/>
      <c r="S1011" s="216"/>
      <c r="T1011" s="217"/>
      <c r="AT1011" s="212" t="s">
        <v>208</v>
      </c>
      <c r="AU1011" s="212" t="s">
        <v>86</v>
      </c>
      <c r="AV1011" s="209" t="s">
        <v>86</v>
      </c>
      <c r="AW1011" s="209" t="s">
        <v>32</v>
      </c>
      <c r="AX1011" s="209" t="s">
        <v>84</v>
      </c>
      <c r="AY1011" s="212" t="s">
        <v>199</v>
      </c>
    </row>
    <row r="1012" spans="2:63" s="184" customFormat="1" ht="22.9" customHeight="1">
      <c r="B1012" s="185"/>
      <c r="D1012" s="186" t="s">
        <v>75</v>
      </c>
      <c r="E1012" s="195" t="s">
        <v>1441</v>
      </c>
      <c r="F1012" s="195" t="s">
        <v>1442</v>
      </c>
      <c r="J1012" s="196">
        <f>BK1012</f>
        <v>0</v>
      </c>
      <c r="L1012" s="185"/>
      <c r="M1012" s="189"/>
      <c r="N1012" s="190"/>
      <c r="O1012" s="190"/>
      <c r="P1012" s="191">
        <f>SUM(P1013:P1164)</f>
        <v>0</v>
      </c>
      <c r="Q1012" s="190"/>
      <c r="R1012" s="191">
        <f>SUM(R1013:R1164)</f>
        <v>1.79485817</v>
      </c>
      <c r="S1012" s="190"/>
      <c r="T1012" s="192">
        <f>SUM(T1013:T1164)</f>
        <v>0.11220884</v>
      </c>
      <c r="AR1012" s="186" t="s">
        <v>86</v>
      </c>
      <c r="AT1012" s="193" t="s">
        <v>75</v>
      </c>
      <c r="AU1012" s="193" t="s">
        <v>84</v>
      </c>
      <c r="AY1012" s="186" t="s">
        <v>199</v>
      </c>
      <c r="BK1012" s="194">
        <f>SUM(BK1013:BK1164)</f>
        <v>0</v>
      </c>
    </row>
    <row r="1013" spans="1:65" s="36" customFormat="1" ht="16.5" customHeight="1">
      <c r="A1013" s="30"/>
      <c r="B1013" s="31"/>
      <c r="C1013" s="197" t="s">
        <v>1443</v>
      </c>
      <c r="D1013" s="197" t="s">
        <v>201</v>
      </c>
      <c r="E1013" s="198" t="s">
        <v>1444</v>
      </c>
      <c r="F1013" s="199" t="s">
        <v>1445</v>
      </c>
      <c r="G1013" s="200" t="s">
        <v>245</v>
      </c>
      <c r="H1013" s="201">
        <v>361.964</v>
      </c>
      <c r="I1013" s="2"/>
      <c r="J1013" s="202">
        <f>ROUND(I1013*H1013,2)</f>
        <v>0</v>
      </c>
      <c r="K1013" s="199" t="s">
        <v>205</v>
      </c>
      <c r="L1013" s="31"/>
      <c r="M1013" s="203" t="s">
        <v>1</v>
      </c>
      <c r="N1013" s="204" t="s">
        <v>41</v>
      </c>
      <c r="O1013" s="78"/>
      <c r="P1013" s="205">
        <f>O1013*H1013</f>
        <v>0</v>
      </c>
      <c r="Q1013" s="205">
        <v>0.001</v>
      </c>
      <c r="R1013" s="205">
        <f>Q1013*H1013</f>
        <v>0.361964</v>
      </c>
      <c r="S1013" s="205">
        <v>0.00031</v>
      </c>
      <c r="T1013" s="206">
        <f>S1013*H1013</f>
        <v>0.11220884</v>
      </c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R1013" s="207" t="s">
        <v>313</v>
      </c>
      <c r="AT1013" s="207" t="s">
        <v>201</v>
      </c>
      <c r="AU1013" s="207" t="s">
        <v>86</v>
      </c>
      <c r="AY1013" s="13" t="s">
        <v>199</v>
      </c>
      <c r="BE1013" s="208">
        <f>IF(N1013="základní",J1013,0)</f>
        <v>0</v>
      </c>
      <c r="BF1013" s="208">
        <f>IF(N1013="snížená",J1013,0)</f>
        <v>0</v>
      </c>
      <c r="BG1013" s="208">
        <f>IF(N1013="zákl. přenesená",J1013,0)</f>
        <v>0</v>
      </c>
      <c r="BH1013" s="208">
        <f>IF(N1013="sníž. přenesená",J1013,0)</f>
        <v>0</v>
      </c>
      <c r="BI1013" s="208">
        <f>IF(N1013="nulová",J1013,0)</f>
        <v>0</v>
      </c>
      <c r="BJ1013" s="13" t="s">
        <v>84</v>
      </c>
      <c r="BK1013" s="208">
        <f>ROUND(I1013*H1013,2)</f>
        <v>0</v>
      </c>
      <c r="BL1013" s="13" t="s">
        <v>313</v>
      </c>
      <c r="BM1013" s="207" t="s">
        <v>1446</v>
      </c>
    </row>
    <row r="1014" spans="2:51" s="226" customFormat="1" ht="12">
      <c r="B1014" s="227"/>
      <c r="D1014" s="211" t="s">
        <v>208</v>
      </c>
      <c r="E1014" s="228" t="s">
        <v>1</v>
      </c>
      <c r="F1014" s="229" t="s">
        <v>283</v>
      </c>
      <c r="H1014" s="228" t="s">
        <v>1</v>
      </c>
      <c r="L1014" s="227"/>
      <c r="M1014" s="230"/>
      <c r="N1014" s="231"/>
      <c r="O1014" s="231"/>
      <c r="P1014" s="231"/>
      <c r="Q1014" s="231"/>
      <c r="R1014" s="231"/>
      <c r="S1014" s="231"/>
      <c r="T1014" s="232"/>
      <c r="AT1014" s="228" t="s">
        <v>208</v>
      </c>
      <c r="AU1014" s="228" t="s">
        <v>86</v>
      </c>
      <c r="AV1014" s="226" t="s">
        <v>84</v>
      </c>
      <c r="AW1014" s="226" t="s">
        <v>32</v>
      </c>
      <c r="AX1014" s="226" t="s">
        <v>76</v>
      </c>
      <c r="AY1014" s="228" t="s">
        <v>199</v>
      </c>
    </row>
    <row r="1015" spans="2:51" s="209" customFormat="1" ht="12">
      <c r="B1015" s="210"/>
      <c r="D1015" s="211" t="s">
        <v>208</v>
      </c>
      <c r="E1015" s="212" t="s">
        <v>1</v>
      </c>
      <c r="F1015" s="213" t="s">
        <v>1447</v>
      </c>
      <c r="H1015" s="214">
        <v>166.41</v>
      </c>
      <c r="L1015" s="210"/>
      <c r="M1015" s="215"/>
      <c r="N1015" s="216"/>
      <c r="O1015" s="216"/>
      <c r="P1015" s="216"/>
      <c r="Q1015" s="216"/>
      <c r="R1015" s="216"/>
      <c r="S1015" s="216"/>
      <c r="T1015" s="217"/>
      <c r="AT1015" s="212" t="s">
        <v>208</v>
      </c>
      <c r="AU1015" s="212" t="s">
        <v>86</v>
      </c>
      <c r="AV1015" s="209" t="s">
        <v>86</v>
      </c>
      <c r="AW1015" s="209" t="s">
        <v>32</v>
      </c>
      <c r="AX1015" s="209" t="s">
        <v>76</v>
      </c>
      <c r="AY1015" s="212" t="s">
        <v>199</v>
      </c>
    </row>
    <row r="1016" spans="2:51" s="209" customFormat="1" ht="12">
      <c r="B1016" s="210"/>
      <c r="D1016" s="211" t="s">
        <v>208</v>
      </c>
      <c r="E1016" s="212" t="s">
        <v>1</v>
      </c>
      <c r="F1016" s="213" t="s">
        <v>1448</v>
      </c>
      <c r="H1016" s="214">
        <v>69.23</v>
      </c>
      <c r="L1016" s="210"/>
      <c r="M1016" s="215"/>
      <c r="N1016" s="216"/>
      <c r="O1016" s="216"/>
      <c r="P1016" s="216"/>
      <c r="Q1016" s="216"/>
      <c r="R1016" s="216"/>
      <c r="S1016" s="216"/>
      <c r="T1016" s="217"/>
      <c r="AT1016" s="212" t="s">
        <v>208</v>
      </c>
      <c r="AU1016" s="212" t="s">
        <v>86</v>
      </c>
      <c r="AV1016" s="209" t="s">
        <v>86</v>
      </c>
      <c r="AW1016" s="209" t="s">
        <v>32</v>
      </c>
      <c r="AX1016" s="209" t="s">
        <v>76</v>
      </c>
      <c r="AY1016" s="212" t="s">
        <v>199</v>
      </c>
    </row>
    <row r="1017" spans="2:51" s="226" customFormat="1" ht="12">
      <c r="B1017" s="227"/>
      <c r="D1017" s="211" t="s">
        <v>208</v>
      </c>
      <c r="E1017" s="228" t="s">
        <v>1</v>
      </c>
      <c r="F1017" s="229" t="s">
        <v>236</v>
      </c>
      <c r="H1017" s="228" t="s">
        <v>1</v>
      </c>
      <c r="L1017" s="227"/>
      <c r="M1017" s="230"/>
      <c r="N1017" s="231"/>
      <c r="O1017" s="231"/>
      <c r="P1017" s="231"/>
      <c r="Q1017" s="231"/>
      <c r="R1017" s="231"/>
      <c r="S1017" s="231"/>
      <c r="T1017" s="232"/>
      <c r="AT1017" s="228" t="s">
        <v>208</v>
      </c>
      <c r="AU1017" s="228" t="s">
        <v>86</v>
      </c>
      <c r="AV1017" s="226" t="s">
        <v>84</v>
      </c>
      <c r="AW1017" s="226" t="s">
        <v>32</v>
      </c>
      <c r="AX1017" s="226" t="s">
        <v>76</v>
      </c>
      <c r="AY1017" s="228" t="s">
        <v>199</v>
      </c>
    </row>
    <row r="1018" spans="2:51" s="209" customFormat="1" ht="12">
      <c r="B1018" s="210"/>
      <c r="D1018" s="211" t="s">
        <v>208</v>
      </c>
      <c r="E1018" s="212" t="s">
        <v>1</v>
      </c>
      <c r="F1018" s="213" t="s">
        <v>1449</v>
      </c>
      <c r="H1018" s="214">
        <v>42.108</v>
      </c>
      <c r="L1018" s="210"/>
      <c r="M1018" s="215"/>
      <c r="N1018" s="216"/>
      <c r="O1018" s="216"/>
      <c r="P1018" s="216"/>
      <c r="Q1018" s="216"/>
      <c r="R1018" s="216"/>
      <c r="S1018" s="216"/>
      <c r="T1018" s="217"/>
      <c r="AT1018" s="212" t="s">
        <v>208</v>
      </c>
      <c r="AU1018" s="212" t="s">
        <v>86</v>
      </c>
      <c r="AV1018" s="209" t="s">
        <v>86</v>
      </c>
      <c r="AW1018" s="209" t="s">
        <v>32</v>
      </c>
      <c r="AX1018" s="209" t="s">
        <v>76</v>
      </c>
      <c r="AY1018" s="212" t="s">
        <v>199</v>
      </c>
    </row>
    <row r="1019" spans="2:51" s="226" customFormat="1" ht="12">
      <c r="B1019" s="227"/>
      <c r="D1019" s="211" t="s">
        <v>208</v>
      </c>
      <c r="E1019" s="228" t="s">
        <v>1</v>
      </c>
      <c r="F1019" s="229" t="s">
        <v>619</v>
      </c>
      <c r="H1019" s="228" t="s">
        <v>1</v>
      </c>
      <c r="L1019" s="227"/>
      <c r="M1019" s="230"/>
      <c r="N1019" s="231"/>
      <c r="O1019" s="231"/>
      <c r="P1019" s="231"/>
      <c r="Q1019" s="231"/>
      <c r="R1019" s="231"/>
      <c r="S1019" s="231"/>
      <c r="T1019" s="232"/>
      <c r="AT1019" s="228" t="s">
        <v>208</v>
      </c>
      <c r="AU1019" s="228" t="s">
        <v>86</v>
      </c>
      <c r="AV1019" s="226" t="s">
        <v>84</v>
      </c>
      <c r="AW1019" s="226" t="s">
        <v>32</v>
      </c>
      <c r="AX1019" s="226" t="s">
        <v>76</v>
      </c>
      <c r="AY1019" s="228" t="s">
        <v>199</v>
      </c>
    </row>
    <row r="1020" spans="2:51" s="209" customFormat="1" ht="12">
      <c r="B1020" s="210"/>
      <c r="D1020" s="211" t="s">
        <v>208</v>
      </c>
      <c r="E1020" s="212" t="s">
        <v>1</v>
      </c>
      <c r="F1020" s="213" t="s">
        <v>1449</v>
      </c>
      <c r="H1020" s="214">
        <v>42.108</v>
      </c>
      <c r="L1020" s="210"/>
      <c r="M1020" s="215"/>
      <c r="N1020" s="216"/>
      <c r="O1020" s="216"/>
      <c r="P1020" s="216"/>
      <c r="Q1020" s="216"/>
      <c r="R1020" s="216"/>
      <c r="S1020" s="216"/>
      <c r="T1020" s="217"/>
      <c r="AT1020" s="212" t="s">
        <v>208</v>
      </c>
      <c r="AU1020" s="212" t="s">
        <v>86</v>
      </c>
      <c r="AV1020" s="209" t="s">
        <v>86</v>
      </c>
      <c r="AW1020" s="209" t="s">
        <v>32</v>
      </c>
      <c r="AX1020" s="209" t="s">
        <v>76</v>
      </c>
      <c r="AY1020" s="212" t="s">
        <v>199</v>
      </c>
    </row>
    <row r="1021" spans="2:51" s="226" customFormat="1" ht="12">
      <c r="B1021" s="227"/>
      <c r="D1021" s="211" t="s">
        <v>208</v>
      </c>
      <c r="E1021" s="228" t="s">
        <v>1</v>
      </c>
      <c r="F1021" s="229" t="s">
        <v>238</v>
      </c>
      <c r="H1021" s="228" t="s">
        <v>1</v>
      </c>
      <c r="L1021" s="227"/>
      <c r="M1021" s="230"/>
      <c r="N1021" s="231"/>
      <c r="O1021" s="231"/>
      <c r="P1021" s="231"/>
      <c r="Q1021" s="231"/>
      <c r="R1021" s="231"/>
      <c r="S1021" s="231"/>
      <c r="T1021" s="232"/>
      <c r="AT1021" s="228" t="s">
        <v>208</v>
      </c>
      <c r="AU1021" s="228" t="s">
        <v>86</v>
      </c>
      <c r="AV1021" s="226" t="s">
        <v>84</v>
      </c>
      <c r="AW1021" s="226" t="s">
        <v>32</v>
      </c>
      <c r="AX1021" s="226" t="s">
        <v>76</v>
      </c>
      <c r="AY1021" s="228" t="s">
        <v>199</v>
      </c>
    </row>
    <row r="1022" spans="2:51" s="209" customFormat="1" ht="12">
      <c r="B1022" s="210"/>
      <c r="D1022" s="211" t="s">
        <v>208</v>
      </c>
      <c r="E1022" s="212" t="s">
        <v>1</v>
      </c>
      <c r="F1022" s="213" t="s">
        <v>1449</v>
      </c>
      <c r="H1022" s="214">
        <v>42.108</v>
      </c>
      <c r="L1022" s="210"/>
      <c r="M1022" s="215"/>
      <c r="N1022" s="216"/>
      <c r="O1022" s="216"/>
      <c r="P1022" s="216"/>
      <c r="Q1022" s="216"/>
      <c r="R1022" s="216"/>
      <c r="S1022" s="216"/>
      <c r="T1022" s="217"/>
      <c r="AT1022" s="212" t="s">
        <v>208</v>
      </c>
      <c r="AU1022" s="212" t="s">
        <v>86</v>
      </c>
      <c r="AV1022" s="209" t="s">
        <v>86</v>
      </c>
      <c r="AW1022" s="209" t="s">
        <v>32</v>
      </c>
      <c r="AX1022" s="209" t="s">
        <v>76</v>
      </c>
      <c r="AY1022" s="212" t="s">
        <v>199</v>
      </c>
    </row>
    <row r="1023" spans="2:51" s="218" customFormat="1" ht="12">
      <c r="B1023" s="219"/>
      <c r="D1023" s="211" t="s">
        <v>208</v>
      </c>
      <c r="E1023" s="220" t="s">
        <v>1</v>
      </c>
      <c r="F1023" s="221" t="s">
        <v>211</v>
      </c>
      <c r="H1023" s="222">
        <v>361.964</v>
      </c>
      <c r="L1023" s="219"/>
      <c r="M1023" s="223"/>
      <c r="N1023" s="224"/>
      <c r="O1023" s="224"/>
      <c r="P1023" s="224"/>
      <c r="Q1023" s="224"/>
      <c r="R1023" s="224"/>
      <c r="S1023" s="224"/>
      <c r="T1023" s="225"/>
      <c r="AT1023" s="220" t="s">
        <v>208</v>
      </c>
      <c r="AU1023" s="220" t="s">
        <v>86</v>
      </c>
      <c r="AV1023" s="218" t="s">
        <v>206</v>
      </c>
      <c r="AW1023" s="218" t="s">
        <v>32</v>
      </c>
      <c r="AX1023" s="218" t="s">
        <v>84</v>
      </c>
      <c r="AY1023" s="220" t="s">
        <v>199</v>
      </c>
    </row>
    <row r="1024" spans="1:65" s="36" customFormat="1" ht="16.5" customHeight="1">
      <c r="A1024" s="30"/>
      <c r="B1024" s="31"/>
      <c r="C1024" s="197" t="s">
        <v>1450</v>
      </c>
      <c r="D1024" s="197" t="s">
        <v>201</v>
      </c>
      <c r="E1024" s="198" t="s">
        <v>1451</v>
      </c>
      <c r="F1024" s="199" t="s">
        <v>1452</v>
      </c>
      <c r="G1024" s="200" t="s">
        <v>245</v>
      </c>
      <c r="H1024" s="201">
        <v>449.85</v>
      </c>
      <c r="I1024" s="2"/>
      <c r="J1024" s="202">
        <f>ROUND(I1024*H1024,2)</f>
        <v>0</v>
      </c>
      <c r="K1024" s="199" t="s">
        <v>205</v>
      </c>
      <c r="L1024" s="31"/>
      <c r="M1024" s="203" t="s">
        <v>1</v>
      </c>
      <c r="N1024" s="204" t="s">
        <v>41</v>
      </c>
      <c r="O1024" s="78"/>
      <c r="P1024" s="205">
        <f>O1024*H1024</f>
        <v>0</v>
      </c>
      <c r="Q1024" s="205">
        <v>0</v>
      </c>
      <c r="R1024" s="205">
        <f>Q1024*H1024</f>
        <v>0</v>
      </c>
      <c r="S1024" s="205">
        <v>0</v>
      </c>
      <c r="T1024" s="206">
        <f>S1024*H1024</f>
        <v>0</v>
      </c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R1024" s="207" t="s">
        <v>313</v>
      </c>
      <c r="AT1024" s="207" t="s">
        <v>201</v>
      </c>
      <c r="AU1024" s="207" t="s">
        <v>86</v>
      </c>
      <c r="AY1024" s="13" t="s">
        <v>199</v>
      </c>
      <c r="BE1024" s="208">
        <f>IF(N1024="základní",J1024,0)</f>
        <v>0</v>
      </c>
      <c r="BF1024" s="208">
        <f>IF(N1024="snížená",J1024,0)</f>
        <v>0</v>
      </c>
      <c r="BG1024" s="208">
        <f>IF(N1024="zákl. přenesená",J1024,0)</f>
        <v>0</v>
      </c>
      <c r="BH1024" s="208">
        <f>IF(N1024="sníž. přenesená",J1024,0)</f>
        <v>0</v>
      </c>
      <c r="BI1024" s="208">
        <f>IF(N1024="nulová",J1024,0)</f>
        <v>0</v>
      </c>
      <c r="BJ1024" s="13" t="s">
        <v>84</v>
      </c>
      <c r="BK1024" s="208">
        <f>ROUND(I1024*H1024,2)</f>
        <v>0</v>
      </c>
      <c r="BL1024" s="13" t="s">
        <v>313</v>
      </c>
      <c r="BM1024" s="207" t="s">
        <v>1453</v>
      </c>
    </row>
    <row r="1025" spans="2:51" s="209" customFormat="1" ht="12">
      <c r="B1025" s="210"/>
      <c r="D1025" s="211" t="s">
        <v>208</v>
      </c>
      <c r="E1025" s="212" t="s">
        <v>1</v>
      </c>
      <c r="F1025" s="213" t="s">
        <v>1454</v>
      </c>
      <c r="H1025" s="214">
        <v>449.85</v>
      </c>
      <c r="L1025" s="210"/>
      <c r="M1025" s="215"/>
      <c r="N1025" s="216"/>
      <c r="O1025" s="216"/>
      <c r="P1025" s="216"/>
      <c r="Q1025" s="216"/>
      <c r="R1025" s="216"/>
      <c r="S1025" s="216"/>
      <c r="T1025" s="217"/>
      <c r="AT1025" s="212" t="s">
        <v>208</v>
      </c>
      <c r="AU1025" s="212" t="s">
        <v>86</v>
      </c>
      <c r="AV1025" s="209" t="s">
        <v>86</v>
      </c>
      <c r="AW1025" s="209" t="s">
        <v>32</v>
      </c>
      <c r="AX1025" s="209" t="s">
        <v>84</v>
      </c>
      <c r="AY1025" s="212" t="s">
        <v>199</v>
      </c>
    </row>
    <row r="1026" spans="1:65" s="36" customFormat="1" ht="16.5" customHeight="1">
      <c r="A1026" s="30"/>
      <c r="B1026" s="31"/>
      <c r="C1026" s="241" t="s">
        <v>1455</v>
      </c>
      <c r="D1026" s="241" t="s">
        <v>297</v>
      </c>
      <c r="E1026" s="242" t="s">
        <v>1456</v>
      </c>
      <c r="F1026" s="243" t="s">
        <v>1457</v>
      </c>
      <c r="G1026" s="244" t="s">
        <v>245</v>
      </c>
      <c r="H1026" s="245">
        <v>472.343</v>
      </c>
      <c r="I1026" s="3"/>
      <c r="J1026" s="246">
        <f>ROUND(I1026*H1026,2)</f>
        <v>0</v>
      </c>
      <c r="K1026" s="243" t="s">
        <v>205</v>
      </c>
      <c r="L1026" s="247"/>
      <c r="M1026" s="248" t="s">
        <v>1</v>
      </c>
      <c r="N1026" s="249" t="s">
        <v>41</v>
      </c>
      <c r="O1026" s="78"/>
      <c r="P1026" s="205">
        <f>O1026*H1026</f>
        <v>0</v>
      </c>
      <c r="Q1026" s="205">
        <v>0</v>
      </c>
      <c r="R1026" s="205">
        <f>Q1026*H1026</f>
        <v>0</v>
      </c>
      <c r="S1026" s="205">
        <v>0</v>
      </c>
      <c r="T1026" s="206">
        <f>S1026*H1026</f>
        <v>0</v>
      </c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R1026" s="207" t="s">
        <v>456</v>
      </c>
      <c r="AT1026" s="207" t="s">
        <v>297</v>
      </c>
      <c r="AU1026" s="207" t="s">
        <v>86</v>
      </c>
      <c r="AY1026" s="13" t="s">
        <v>199</v>
      </c>
      <c r="BE1026" s="208">
        <f>IF(N1026="základní",J1026,0)</f>
        <v>0</v>
      </c>
      <c r="BF1026" s="208">
        <f>IF(N1026="snížená",J1026,0)</f>
        <v>0</v>
      </c>
      <c r="BG1026" s="208">
        <f>IF(N1026="zákl. přenesená",J1026,0)</f>
        <v>0</v>
      </c>
      <c r="BH1026" s="208">
        <f>IF(N1026="sníž. přenesená",J1026,0)</f>
        <v>0</v>
      </c>
      <c r="BI1026" s="208">
        <f>IF(N1026="nulová",J1026,0)</f>
        <v>0</v>
      </c>
      <c r="BJ1026" s="13" t="s">
        <v>84</v>
      </c>
      <c r="BK1026" s="208">
        <f>ROUND(I1026*H1026,2)</f>
        <v>0</v>
      </c>
      <c r="BL1026" s="13" t="s">
        <v>313</v>
      </c>
      <c r="BM1026" s="207" t="s">
        <v>1458</v>
      </c>
    </row>
    <row r="1027" spans="2:51" s="209" customFormat="1" ht="12">
      <c r="B1027" s="210"/>
      <c r="D1027" s="211" t="s">
        <v>208</v>
      </c>
      <c r="F1027" s="213" t="s">
        <v>1459</v>
      </c>
      <c r="H1027" s="214">
        <v>472.343</v>
      </c>
      <c r="L1027" s="210"/>
      <c r="M1027" s="215"/>
      <c r="N1027" s="216"/>
      <c r="O1027" s="216"/>
      <c r="P1027" s="216"/>
      <c r="Q1027" s="216"/>
      <c r="R1027" s="216"/>
      <c r="S1027" s="216"/>
      <c r="T1027" s="217"/>
      <c r="AT1027" s="212" t="s">
        <v>208</v>
      </c>
      <c r="AU1027" s="212" t="s">
        <v>86</v>
      </c>
      <c r="AV1027" s="209" t="s">
        <v>86</v>
      </c>
      <c r="AW1027" s="209" t="s">
        <v>3</v>
      </c>
      <c r="AX1027" s="209" t="s">
        <v>84</v>
      </c>
      <c r="AY1027" s="212" t="s">
        <v>199</v>
      </c>
    </row>
    <row r="1028" spans="1:65" s="36" customFormat="1" ht="21.75" customHeight="1">
      <c r="A1028" s="30"/>
      <c r="B1028" s="31"/>
      <c r="C1028" s="197" t="s">
        <v>1460</v>
      </c>
      <c r="D1028" s="197" t="s">
        <v>201</v>
      </c>
      <c r="E1028" s="198" t="s">
        <v>1461</v>
      </c>
      <c r="F1028" s="199" t="s">
        <v>1462</v>
      </c>
      <c r="G1028" s="200" t="s">
        <v>245</v>
      </c>
      <c r="H1028" s="201">
        <v>161.06</v>
      </c>
      <c r="I1028" s="2"/>
      <c r="J1028" s="202">
        <f>ROUND(I1028*H1028,2)</f>
        <v>0</v>
      </c>
      <c r="K1028" s="199" t="s">
        <v>205</v>
      </c>
      <c r="L1028" s="31"/>
      <c r="M1028" s="203" t="s">
        <v>1</v>
      </c>
      <c r="N1028" s="204" t="s">
        <v>41</v>
      </c>
      <c r="O1028" s="78"/>
      <c r="P1028" s="205">
        <f>O1028*H1028</f>
        <v>0</v>
      </c>
      <c r="Q1028" s="205">
        <v>0</v>
      </c>
      <c r="R1028" s="205">
        <f>Q1028*H1028</f>
        <v>0</v>
      </c>
      <c r="S1028" s="205">
        <v>0</v>
      </c>
      <c r="T1028" s="206">
        <f>S1028*H1028</f>
        <v>0</v>
      </c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R1028" s="207" t="s">
        <v>313</v>
      </c>
      <c r="AT1028" s="207" t="s">
        <v>201</v>
      </c>
      <c r="AU1028" s="207" t="s">
        <v>86</v>
      </c>
      <c r="AY1028" s="13" t="s">
        <v>199</v>
      </c>
      <c r="BE1028" s="208">
        <f>IF(N1028="základní",J1028,0)</f>
        <v>0</v>
      </c>
      <c r="BF1028" s="208">
        <f>IF(N1028="snížená",J1028,0)</f>
        <v>0</v>
      </c>
      <c r="BG1028" s="208">
        <f>IF(N1028="zákl. přenesená",J1028,0)</f>
        <v>0</v>
      </c>
      <c r="BH1028" s="208">
        <f>IF(N1028="sníž. přenesená",J1028,0)</f>
        <v>0</v>
      </c>
      <c r="BI1028" s="208">
        <f>IF(N1028="nulová",J1028,0)</f>
        <v>0</v>
      </c>
      <c r="BJ1028" s="13" t="s">
        <v>84</v>
      </c>
      <c r="BK1028" s="208">
        <f>ROUND(I1028*H1028,2)</f>
        <v>0</v>
      </c>
      <c r="BL1028" s="13" t="s">
        <v>313</v>
      </c>
      <c r="BM1028" s="207" t="s">
        <v>1463</v>
      </c>
    </row>
    <row r="1029" spans="2:51" s="226" customFormat="1" ht="12">
      <c r="B1029" s="227"/>
      <c r="D1029" s="211" t="s">
        <v>208</v>
      </c>
      <c r="E1029" s="228" t="s">
        <v>1</v>
      </c>
      <c r="F1029" s="229" t="s">
        <v>224</v>
      </c>
      <c r="H1029" s="228" t="s">
        <v>1</v>
      </c>
      <c r="L1029" s="227"/>
      <c r="M1029" s="230"/>
      <c r="N1029" s="231"/>
      <c r="O1029" s="231"/>
      <c r="P1029" s="231"/>
      <c r="Q1029" s="231"/>
      <c r="R1029" s="231"/>
      <c r="S1029" s="231"/>
      <c r="T1029" s="232"/>
      <c r="AT1029" s="228" t="s">
        <v>208</v>
      </c>
      <c r="AU1029" s="228" t="s">
        <v>86</v>
      </c>
      <c r="AV1029" s="226" t="s">
        <v>84</v>
      </c>
      <c r="AW1029" s="226" t="s">
        <v>32</v>
      </c>
      <c r="AX1029" s="226" t="s">
        <v>76</v>
      </c>
      <c r="AY1029" s="228" t="s">
        <v>199</v>
      </c>
    </row>
    <row r="1030" spans="2:51" s="209" customFormat="1" ht="12">
      <c r="B1030" s="210"/>
      <c r="D1030" s="211" t="s">
        <v>208</v>
      </c>
      <c r="E1030" s="212" t="s">
        <v>1</v>
      </c>
      <c r="F1030" s="213" t="s">
        <v>1464</v>
      </c>
      <c r="H1030" s="214">
        <v>16.5</v>
      </c>
      <c r="L1030" s="210"/>
      <c r="M1030" s="215"/>
      <c r="N1030" s="216"/>
      <c r="O1030" s="216"/>
      <c r="P1030" s="216"/>
      <c r="Q1030" s="216"/>
      <c r="R1030" s="216"/>
      <c r="S1030" s="216"/>
      <c r="T1030" s="217"/>
      <c r="AT1030" s="212" t="s">
        <v>208</v>
      </c>
      <c r="AU1030" s="212" t="s">
        <v>86</v>
      </c>
      <c r="AV1030" s="209" t="s">
        <v>86</v>
      </c>
      <c r="AW1030" s="209" t="s">
        <v>32</v>
      </c>
      <c r="AX1030" s="209" t="s">
        <v>76</v>
      </c>
      <c r="AY1030" s="212" t="s">
        <v>199</v>
      </c>
    </row>
    <row r="1031" spans="2:51" s="209" customFormat="1" ht="12">
      <c r="B1031" s="210"/>
      <c r="D1031" s="211" t="s">
        <v>208</v>
      </c>
      <c r="E1031" s="212" t="s">
        <v>1</v>
      </c>
      <c r="F1031" s="213" t="s">
        <v>1465</v>
      </c>
      <c r="H1031" s="214">
        <v>1.62</v>
      </c>
      <c r="L1031" s="210"/>
      <c r="M1031" s="215"/>
      <c r="N1031" s="216"/>
      <c r="O1031" s="216"/>
      <c r="P1031" s="216"/>
      <c r="Q1031" s="216"/>
      <c r="R1031" s="216"/>
      <c r="S1031" s="216"/>
      <c r="T1031" s="217"/>
      <c r="AT1031" s="212" t="s">
        <v>208</v>
      </c>
      <c r="AU1031" s="212" t="s">
        <v>86</v>
      </c>
      <c r="AV1031" s="209" t="s">
        <v>86</v>
      </c>
      <c r="AW1031" s="209" t="s">
        <v>32</v>
      </c>
      <c r="AX1031" s="209" t="s">
        <v>76</v>
      </c>
      <c r="AY1031" s="212" t="s">
        <v>199</v>
      </c>
    </row>
    <row r="1032" spans="2:51" s="209" customFormat="1" ht="12">
      <c r="B1032" s="210"/>
      <c r="D1032" s="211" t="s">
        <v>208</v>
      </c>
      <c r="E1032" s="212" t="s">
        <v>1</v>
      </c>
      <c r="F1032" s="213" t="s">
        <v>1466</v>
      </c>
      <c r="H1032" s="214">
        <v>4.83</v>
      </c>
      <c r="L1032" s="210"/>
      <c r="M1032" s="215"/>
      <c r="N1032" s="216"/>
      <c r="O1032" s="216"/>
      <c r="P1032" s="216"/>
      <c r="Q1032" s="216"/>
      <c r="R1032" s="216"/>
      <c r="S1032" s="216"/>
      <c r="T1032" s="217"/>
      <c r="AT1032" s="212" t="s">
        <v>208</v>
      </c>
      <c r="AU1032" s="212" t="s">
        <v>86</v>
      </c>
      <c r="AV1032" s="209" t="s">
        <v>86</v>
      </c>
      <c r="AW1032" s="209" t="s">
        <v>32</v>
      </c>
      <c r="AX1032" s="209" t="s">
        <v>76</v>
      </c>
      <c r="AY1032" s="212" t="s">
        <v>199</v>
      </c>
    </row>
    <row r="1033" spans="2:51" s="209" customFormat="1" ht="12">
      <c r="B1033" s="210"/>
      <c r="D1033" s="211" t="s">
        <v>208</v>
      </c>
      <c r="E1033" s="212" t="s">
        <v>1</v>
      </c>
      <c r="F1033" s="213" t="s">
        <v>1467</v>
      </c>
      <c r="H1033" s="214">
        <v>24.725</v>
      </c>
      <c r="L1033" s="210"/>
      <c r="M1033" s="215"/>
      <c r="N1033" s="216"/>
      <c r="O1033" s="216"/>
      <c r="P1033" s="216"/>
      <c r="Q1033" s="216"/>
      <c r="R1033" s="216"/>
      <c r="S1033" s="216"/>
      <c r="T1033" s="217"/>
      <c r="AT1033" s="212" t="s">
        <v>208</v>
      </c>
      <c r="AU1033" s="212" t="s">
        <v>86</v>
      </c>
      <c r="AV1033" s="209" t="s">
        <v>86</v>
      </c>
      <c r="AW1033" s="209" t="s">
        <v>32</v>
      </c>
      <c r="AX1033" s="209" t="s">
        <v>76</v>
      </c>
      <c r="AY1033" s="212" t="s">
        <v>199</v>
      </c>
    </row>
    <row r="1034" spans="2:51" s="209" customFormat="1" ht="12">
      <c r="B1034" s="210"/>
      <c r="D1034" s="211" t="s">
        <v>208</v>
      </c>
      <c r="E1034" s="212" t="s">
        <v>1</v>
      </c>
      <c r="F1034" s="213" t="s">
        <v>1468</v>
      </c>
      <c r="H1034" s="214">
        <v>6.785</v>
      </c>
      <c r="L1034" s="210"/>
      <c r="M1034" s="215"/>
      <c r="N1034" s="216"/>
      <c r="O1034" s="216"/>
      <c r="P1034" s="216"/>
      <c r="Q1034" s="216"/>
      <c r="R1034" s="216"/>
      <c r="S1034" s="216"/>
      <c r="T1034" s="217"/>
      <c r="AT1034" s="212" t="s">
        <v>208</v>
      </c>
      <c r="AU1034" s="212" t="s">
        <v>86</v>
      </c>
      <c r="AV1034" s="209" t="s">
        <v>86</v>
      </c>
      <c r="AW1034" s="209" t="s">
        <v>32</v>
      </c>
      <c r="AX1034" s="209" t="s">
        <v>76</v>
      </c>
      <c r="AY1034" s="212" t="s">
        <v>199</v>
      </c>
    </row>
    <row r="1035" spans="2:51" s="209" customFormat="1" ht="12">
      <c r="B1035" s="210"/>
      <c r="D1035" s="211" t="s">
        <v>208</v>
      </c>
      <c r="E1035" s="212" t="s">
        <v>1</v>
      </c>
      <c r="F1035" s="213" t="s">
        <v>1469</v>
      </c>
      <c r="H1035" s="214">
        <v>6.6</v>
      </c>
      <c r="L1035" s="210"/>
      <c r="M1035" s="215"/>
      <c r="N1035" s="216"/>
      <c r="O1035" s="216"/>
      <c r="P1035" s="216"/>
      <c r="Q1035" s="216"/>
      <c r="R1035" s="216"/>
      <c r="S1035" s="216"/>
      <c r="T1035" s="217"/>
      <c r="AT1035" s="212" t="s">
        <v>208</v>
      </c>
      <c r="AU1035" s="212" t="s">
        <v>86</v>
      </c>
      <c r="AV1035" s="209" t="s">
        <v>86</v>
      </c>
      <c r="AW1035" s="209" t="s">
        <v>32</v>
      </c>
      <c r="AX1035" s="209" t="s">
        <v>76</v>
      </c>
      <c r="AY1035" s="212" t="s">
        <v>199</v>
      </c>
    </row>
    <row r="1036" spans="2:51" s="209" customFormat="1" ht="12">
      <c r="B1036" s="210"/>
      <c r="D1036" s="211" t="s">
        <v>208</v>
      </c>
      <c r="E1036" s="212" t="s">
        <v>1</v>
      </c>
      <c r="F1036" s="213" t="s">
        <v>406</v>
      </c>
      <c r="H1036" s="214">
        <v>100</v>
      </c>
      <c r="L1036" s="210"/>
      <c r="M1036" s="215"/>
      <c r="N1036" s="216"/>
      <c r="O1036" s="216"/>
      <c r="P1036" s="216"/>
      <c r="Q1036" s="216"/>
      <c r="R1036" s="216"/>
      <c r="S1036" s="216"/>
      <c r="T1036" s="217"/>
      <c r="AT1036" s="212" t="s">
        <v>208</v>
      </c>
      <c r="AU1036" s="212" t="s">
        <v>86</v>
      </c>
      <c r="AV1036" s="209" t="s">
        <v>86</v>
      </c>
      <c r="AW1036" s="209" t="s">
        <v>32</v>
      </c>
      <c r="AX1036" s="209" t="s">
        <v>76</v>
      </c>
      <c r="AY1036" s="212" t="s">
        <v>199</v>
      </c>
    </row>
    <row r="1037" spans="2:51" s="218" customFormat="1" ht="12">
      <c r="B1037" s="219"/>
      <c r="D1037" s="211" t="s">
        <v>208</v>
      </c>
      <c r="E1037" s="220" t="s">
        <v>1</v>
      </c>
      <c r="F1037" s="221" t="s">
        <v>211</v>
      </c>
      <c r="H1037" s="222">
        <v>161.06</v>
      </c>
      <c r="L1037" s="219"/>
      <c r="M1037" s="223"/>
      <c r="N1037" s="224"/>
      <c r="O1037" s="224"/>
      <c r="P1037" s="224"/>
      <c r="Q1037" s="224"/>
      <c r="R1037" s="224"/>
      <c r="S1037" s="224"/>
      <c r="T1037" s="225"/>
      <c r="AT1037" s="220" t="s">
        <v>208</v>
      </c>
      <c r="AU1037" s="220" t="s">
        <v>86</v>
      </c>
      <c r="AV1037" s="218" t="s">
        <v>206</v>
      </c>
      <c r="AW1037" s="218" t="s">
        <v>32</v>
      </c>
      <c r="AX1037" s="218" t="s">
        <v>84</v>
      </c>
      <c r="AY1037" s="220" t="s">
        <v>199</v>
      </c>
    </row>
    <row r="1038" spans="1:65" s="36" customFormat="1" ht="16.5" customHeight="1">
      <c r="A1038" s="30"/>
      <c r="B1038" s="31"/>
      <c r="C1038" s="241" t="s">
        <v>1470</v>
      </c>
      <c r="D1038" s="241" t="s">
        <v>297</v>
      </c>
      <c r="E1038" s="242" t="s">
        <v>1456</v>
      </c>
      <c r="F1038" s="243" t="s">
        <v>1457</v>
      </c>
      <c r="G1038" s="244" t="s">
        <v>245</v>
      </c>
      <c r="H1038" s="245">
        <v>169.113</v>
      </c>
      <c r="I1038" s="3"/>
      <c r="J1038" s="246">
        <f>ROUND(I1038*H1038,2)</f>
        <v>0</v>
      </c>
      <c r="K1038" s="243" t="s">
        <v>205</v>
      </c>
      <c r="L1038" s="247"/>
      <c r="M1038" s="248" t="s">
        <v>1</v>
      </c>
      <c r="N1038" s="249" t="s">
        <v>41</v>
      </c>
      <c r="O1038" s="78"/>
      <c r="P1038" s="205">
        <f>O1038*H1038</f>
        <v>0</v>
      </c>
      <c r="Q1038" s="205">
        <v>0</v>
      </c>
      <c r="R1038" s="205">
        <f>Q1038*H1038</f>
        <v>0</v>
      </c>
      <c r="S1038" s="205">
        <v>0</v>
      </c>
      <c r="T1038" s="206">
        <f>S1038*H1038</f>
        <v>0</v>
      </c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R1038" s="207" t="s">
        <v>456</v>
      </c>
      <c r="AT1038" s="207" t="s">
        <v>297</v>
      </c>
      <c r="AU1038" s="207" t="s">
        <v>86</v>
      </c>
      <c r="AY1038" s="13" t="s">
        <v>199</v>
      </c>
      <c r="BE1038" s="208">
        <f>IF(N1038="základní",J1038,0)</f>
        <v>0</v>
      </c>
      <c r="BF1038" s="208">
        <f>IF(N1038="snížená",J1038,0)</f>
        <v>0</v>
      </c>
      <c r="BG1038" s="208">
        <f>IF(N1038="zákl. přenesená",J1038,0)</f>
        <v>0</v>
      </c>
      <c r="BH1038" s="208">
        <f>IF(N1038="sníž. přenesená",J1038,0)</f>
        <v>0</v>
      </c>
      <c r="BI1038" s="208">
        <f>IF(N1038="nulová",J1038,0)</f>
        <v>0</v>
      </c>
      <c r="BJ1038" s="13" t="s">
        <v>84</v>
      </c>
      <c r="BK1038" s="208">
        <f>ROUND(I1038*H1038,2)</f>
        <v>0</v>
      </c>
      <c r="BL1038" s="13" t="s">
        <v>313</v>
      </c>
      <c r="BM1038" s="207" t="s">
        <v>1471</v>
      </c>
    </row>
    <row r="1039" spans="2:51" s="209" customFormat="1" ht="12">
      <c r="B1039" s="210"/>
      <c r="D1039" s="211" t="s">
        <v>208</v>
      </c>
      <c r="F1039" s="213" t="s">
        <v>1472</v>
      </c>
      <c r="H1039" s="214">
        <v>169.113</v>
      </c>
      <c r="L1039" s="210"/>
      <c r="M1039" s="215"/>
      <c r="N1039" s="216"/>
      <c r="O1039" s="216"/>
      <c r="P1039" s="216"/>
      <c r="Q1039" s="216"/>
      <c r="R1039" s="216"/>
      <c r="S1039" s="216"/>
      <c r="T1039" s="217"/>
      <c r="AT1039" s="212" t="s">
        <v>208</v>
      </c>
      <c r="AU1039" s="212" t="s">
        <v>86</v>
      </c>
      <c r="AV1039" s="209" t="s">
        <v>86</v>
      </c>
      <c r="AW1039" s="209" t="s">
        <v>3</v>
      </c>
      <c r="AX1039" s="209" t="s">
        <v>84</v>
      </c>
      <c r="AY1039" s="212" t="s">
        <v>199</v>
      </c>
    </row>
    <row r="1040" spans="1:65" s="36" customFormat="1" ht="24.2" customHeight="1">
      <c r="A1040" s="30"/>
      <c r="B1040" s="31"/>
      <c r="C1040" s="197" t="s">
        <v>1473</v>
      </c>
      <c r="D1040" s="197" t="s">
        <v>201</v>
      </c>
      <c r="E1040" s="198" t="s">
        <v>1474</v>
      </c>
      <c r="F1040" s="199" t="s">
        <v>1475</v>
      </c>
      <c r="G1040" s="200" t="s">
        <v>245</v>
      </c>
      <c r="H1040" s="201">
        <v>1853.494</v>
      </c>
      <c r="I1040" s="2"/>
      <c r="J1040" s="202">
        <f>ROUND(I1040*H1040,2)</f>
        <v>0</v>
      </c>
      <c r="K1040" s="199" t="s">
        <v>205</v>
      </c>
      <c r="L1040" s="31"/>
      <c r="M1040" s="203" t="s">
        <v>1</v>
      </c>
      <c r="N1040" s="204" t="s">
        <v>41</v>
      </c>
      <c r="O1040" s="78"/>
      <c r="P1040" s="205">
        <f>O1040*H1040</f>
        <v>0</v>
      </c>
      <c r="Q1040" s="205">
        <v>0.0002</v>
      </c>
      <c r="R1040" s="205">
        <f>Q1040*H1040</f>
        <v>0.3706988</v>
      </c>
      <c r="S1040" s="205">
        <v>0</v>
      </c>
      <c r="T1040" s="206">
        <f>S1040*H1040</f>
        <v>0</v>
      </c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R1040" s="207" t="s">
        <v>313</v>
      </c>
      <c r="AT1040" s="207" t="s">
        <v>201</v>
      </c>
      <c r="AU1040" s="207" t="s">
        <v>86</v>
      </c>
      <c r="AY1040" s="13" t="s">
        <v>199</v>
      </c>
      <c r="BE1040" s="208">
        <f>IF(N1040="základní",J1040,0)</f>
        <v>0</v>
      </c>
      <c r="BF1040" s="208">
        <f>IF(N1040="snížená",J1040,0)</f>
        <v>0</v>
      </c>
      <c r="BG1040" s="208">
        <f>IF(N1040="zákl. přenesená",J1040,0)</f>
        <v>0</v>
      </c>
      <c r="BH1040" s="208">
        <f>IF(N1040="sníž. přenesená",J1040,0)</f>
        <v>0</v>
      </c>
      <c r="BI1040" s="208">
        <f>IF(N1040="nulová",J1040,0)</f>
        <v>0</v>
      </c>
      <c r="BJ1040" s="13" t="s">
        <v>84</v>
      </c>
      <c r="BK1040" s="208">
        <f>ROUND(I1040*H1040,2)</f>
        <v>0</v>
      </c>
      <c r="BL1040" s="13" t="s">
        <v>313</v>
      </c>
      <c r="BM1040" s="207" t="s">
        <v>1476</v>
      </c>
    </row>
    <row r="1041" spans="1:65" s="36" customFormat="1" ht="24.2" customHeight="1">
      <c r="A1041" s="30"/>
      <c r="B1041" s="31"/>
      <c r="C1041" s="197" t="s">
        <v>1477</v>
      </c>
      <c r="D1041" s="197" t="s">
        <v>201</v>
      </c>
      <c r="E1041" s="198" t="s">
        <v>1474</v>
      </c>
      <c r="F1041" s="199" t="s">
        <v>1475</v>
      </c>
      <c r="G1041" s="200" t="s">
        <v>245</v>
      </c>
      <c r="H1041" s="201">
        <v>1207.149</v>
      </c>
      <c r="I1041" s="2"/>
      <c r="J1041" s="202">
        <f>ROUND(I1041*H1041,2)</f>
        <v>0</v>
      </c>
      <c r="K1041" s="199" t="s">
        <v>205</v>
      </c>
      <c r="L1041" s="31"/>
      <c r="M1041" s="203" t="s">
        <v>1</v>
      </c>
      <c r="N1041" s="204" t="s">
        <v>41</v>
      </c>
      <c r="O1041" s="78"/>
      <c r="P1041" s="205">
        <f>O1041*H1041</f>
        <v>0</v>
      </c>
      <c r="Q1041" s="205">
        <v>0.0002</v>
      </c>
      <c r="R1041" s="205">
        <f>Q1041*H1041</f>
        <v>0.2414298</v>
      </c>
      <c r="S1041" s="205">
        <v>0</v>
      </c>
      <c r="T1041" s="206">
        <f>S1041*H1041</f>
        <v>0</v>
      </c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R1041" s="207" t="s">
        <v>313</v>
      </c>
      <c r="AT1041" s="207" t="s">
        <v>201</v>
      </c>
      <c r="AU1041" s="207" t="s">
        <v>86</v>
      </c>
      <c r="AY1041" s="13" t="s">
        <v>199</v>
      </c>
      <c r="BE1041" s="208">
        <f>IF(N1041="základní",J1041,0)</f>
        <v>0</v>
      </c>
      <c r="BF1041" s="208">
        <f>IF(N1041="snížená",J1041,0)</f>
        <v>0</v>
      </c>
      <c r="BG1041" s="208">
        <f>IF(N1041="zákl. přenesená",J1041,0)</f>
        <v>0</v>
      </c>
      <c r="BH1041" s="208">
        <f>IF(N1041="sníž. přenesená",J1041,0)</f>
        <v>0</v>
      </c>
      <c r="BI1041" s="208">
        <f>IF(N1041="nulová",J1041,0)</f>
        <v>0</v>
      </c>
      <c r="BJ1041" s="13" t="s">
        <v>84</v>
      </c>
      <c r="BK1041" s="208">
        <f>ROUND(I1041*H1041,2)</f>
        <v>0</v>
      </c>
      <c r="BL1041" s="13" t="s">
        <v>313</v>
      </c>
      <c r="BM1041" s="207" t="s">
        <v>1478</v>
      </c>
    </row>
    <row r="1042" spans="1:65" s="36" customFormat="1" ht="33" customHeight="1">
      <c r="A1042" s="30"/>
      <c r="B1042" s="31"/>
      <c r="C1042" s="197" t="s">
        <v>1479</v>
      </c>
      <c r="D1042" s="197" t="s">
        <v>201</v>
      </c>
      <c r="E1042" s="198" t="s">
        <v>1480</v>
      </c>
      <c r="F1042" s="199" t="s">
        <v>1481</v>
      </c>
      <c r="G1042" s="200" t="s">
        <v>245</v>
      </c>
      <c r="H1042" s="201">
        <v>1853.494</v>
      </c>
      <c r="I1042" s="2"/>
      <c r="J1042" s="202">
        <f>ROUND(I1042*H1042,2)</f>
        <v>0</v>
      </c>
      <c r="K1042" s="199" t="s">
        <v>205</v>
      </c>
      <c r="L1042" s="31"/>
      <c r="M1042" s="203" t="s">
        <v>1</v>
      </c>
      <c r="N1042" s="204" t="s">
        <v>41</v>
      </c>
      <c r="O1042" s="78"/>
      <c r="P1042" s="205">
        <f>O1042*H1042</f>
        <v>0</v>
      </c>
      <c r="Q1042" s="205">
        <v>0.00028</v>
      </c>
      <c r="R1042" s="205">
        <f>Q1042*H1042</f>
        <v>0.5189783199999999</v>
      </c>
      <c r="S1042" s="205">
        <v>0</v>
      </c>
      <c r="T1042" s="206">
        <f>S1042*H1042</f>
        <v>0</v>
      </c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R1042" s="207" t="s">
        <v>313</v>
      </c>
      <c r="AT1042" s="207" t="s">
        <v>201</v>
      </c>
      <c r="AU1042" s="207" t="s">
        <v>86</v>
      </c>
      <c r="AY1042" s="13" t="s">
        <v>199</v>
      </c>
      <c r="BE1042" s="208">
        <f>IF(N1042="základní",J1042,0)</f>
        <v>0</v>
      </c>
      <c r="BF1042" s="208">
        <f>IF(N1042="snížená",J1042,0)</f>
        <v>0</v>
      </c>
      <c r="BG1042" s="208">
        <f>IF(N1042="zákl. přenesená",J1042,0)</f>
        <v>0</v>
      </c>
      <c r="BH1042" s="208">
        <f>IF(N1042="sníž. přenesená",J1042,0)</f>
        <v>0</v>
      </c>
      <c r="BI1042" s="208">
        <f>IF(N1042="nulová",J1042,0)</f>
        <v>0</v>
      </c>
      <c r="BJ1042" s="13" t="s">
        <v>84</v>
      </c>
      <c r="BK1042" s="208">
        <f>ROUND(I1042*H1042,2)</f>
        <v>0</v>
      </c>
      <c r="BL1042" s="13" t="s">
        <v>313</v>
      </c>
      <c r="BM1042" s="207" t="s">
        <v>1482</v>
      </c>
    </row>
    <row r="1043" spans="2:51" s="226" customFormat="1" ht="12">
      <c r="B1043" s="227"/>
      <c r="D1043" s="211" t="s">
        <v>208</v>
      </c>
      <c r="E1043" s="228" t="s">
        <v>1</v>
      </c>
      <c r="F1043" s="229" t="s">
        <v>283</v>
      </c>
      <c r="H1043" s="228" t="s">
        <v>1</v>
      </c>
      <c r="L1043" s="227"/>
      <c r="M1043" s="230"/>
      <c r="N1043" s="231"/>
      <c r="O1043" s="231"/>
      <c r="P1043" s="231"/>
      <c r="Q1043" s="231"/>
      <c r="R1043" s="231"/>
      <c r="S1043" s="231"/>
      <c r="T1043" s="232"/>
      <c r="AT1043" s="228" t="s">
        <v>208</v>
      </c>
      <c r="AU1043" s="228" t="s">
        <v>86</v>
      </c>
      <c r="AV1043" s="226" t="s">
        <v>84</v>
      </c>
      <c r="AW1043" s="226" t="s">
        <v>32</v>
      </c>
      <c r="AX1043" s="226" t="s">
        <v>76</v>
      </c>
      <c r="AY1043" s="228" t="s">
        <v>199</v>
      </c>
    </row>
    <row r="1044" spans="2:51" s="226" customFormat="1" ht="12">
      <c r="B1044" s="227"/>
      <c r="D1044" s="211" t="s">
        <v>208</v>
      </c>
      <c r="E1044" s="228" t="s">
        <v>1</v>
      </c>
      <c r="F1044" s="229" t="s">
        <v>1483</v>
      </c>
      <c r="H1044" s="228" t="s">
        <v>1</v>
      </c>
      <c r="L1044" s="227"/>
      <c r="M1044" s="230"/>
      <c r="N1044" s="231"/>
      <c r="O1044" s="231"/>
      <c r="P1044" s="231"/>
      <c r="Q1044" s="231"/>
      <c r="R1044" s="231"/>
      <c r="S1044" s="231"/>
      <c r="T1044" s="232"/>
      <c r="AT1044" s="228" t="s">
        <v>208</v>
      </c>
      <c r="AU1044" s="228" t="s">
        <v>86</v>
      </c>
      <c r="AV1044" s="226" t="s">
        <v>84</v>
      </c>
      <c r="AW1044" s="226" t="s">
        <v>32</v>
      </c>
      <c r="AX1044" s="226" t="s">
        <v>76</v>
      </c>
      <c r="AY1044" s="228" t="s">
        <v>199</v>
      </c>
    </row>
    <row r="1045" spans="2:51" s="209" customFormat="1" ht="12">
      <c r="B1045" s="210"/>
      <c r="D1045" s="211" t="s">
        <v>208</v>
      </c>
      <c r="E1045" s="212" t="s">
        <v>1</v>
      </c>
      <c r="F1045" s="213" t="s">
        <v>1484</v>
      </c>
      <c r="H1045" s="214">
        <v>242.26</v>
      </c>
      <c r="L1045" s="210"/>
      <c r="M1045" s="215"/>
      <c r="N1045" s="216"/>
      <c r="O1045" s="216"/>
      <c r="P1045" s="216"/>
      <c r="Q1045" s="216"/>
      <c r="R1045" s="216"/>
      <c r="S1045" s="216"/>
      <c r="T1045" s="217"/>
      <c r="AT1045" s="212" t="s">
        <v>208</v>
      </c>
      <c r="AU1045" s="212" t="s">
        <v>86</v>
      </c>
      <c r="AV1045" s="209" t="s">
        <v>86</v>
      </c>
      <c r="AW1045" s="209" t="s">
        <v>32</v>
      </c>
      <c r="AX1045" s="209" t="s">
        <v>76</v>
      </c>
      <c r="AY1045" s="212" t="s">
        <v>199</v>
      </c>
    </row>
    <row r="1046" spans="2:51" s="209" customFormat="1" ht="12">
      <c r="B1046" s="210"/>
      <c r="D1046" s="211" t="s">
        <v>208</v>
      </c>
      <c r="E1046" s="212" t="s">
        <v>1</v>
      </c>
      <c r="F1046" s="213" t="s">
        <v>1485</v>
      </c>
      <c r="H1046" s="214">
        <v>75.982</v>
      </c>
      <c r="L1046" s="210"/>
      <c r="M1046" s="215"/>
      <c r="N1046" s="216"/>
      <c r="O1046" s="216"/>
      <c r="P1046" s="216"/>
      <c r="Q1046" s="216"/>
      <c r="R1046" s="216"/>
      <c r="S1046" s="216"/>
      <c r="T1046" s="217"/>
      <c r="AT1046" s="212" t="s">
        <v>208</v>
      </c>
      <c r="AU1046" s="212" t="s">
        <v>86</v>
      </c>
      <c r="AV1046" s="209" t="s">
        <v>86</v>
      </c>
      <c r="AW1046" s="209" t="s">
        <v>32</v>
      </c>
      <c r="AX1046" s="209" t="s">
        <v>76</v>
      </c>
      <c r="AY1046" s="212" t="s">
        <v>199</v>
      </c>
    </row>
    <row r="1047" spans="2:51" s="209" customFormat="1" ht="12">
      <c r="B1047" s="210"/>
      <c r="D1047" s="211" t="s">
        <v>208</v>
      </c>
      <c r="E1047" s="212" t="s">
        <v>1</v>
      </c>
      <c r="F1047" s="213" t="s">
        <v>1486</v>
      </c>
      <c r="H1047" s="214">
        <v>141.68</v>
      </c>
      <c r="L1047" s="210"/>
      <c r="M1047" s="215"/>
      <c r="N1047" s="216"/>
      <c r="O1047" s="216"/>
      <c r="P1047" s="216"/>
      <c r="Q1047" s="216"/>
      <c r="R1047" s="216"/>
      <c r="S1047" s="216"/>
      <c r="T1047" s="217"/>
      <c r="AT1047" s="212" t="s">
        <v>208</v>
      </c>
      <c r="AU1047" s="212" t="s">
        <v>86</v>
      </c>
      <c r="AV1047" s="209" t="s">
        <v>86</v>
      </c>
      <c r="AW1047" s="209" t="s">
        <v>32</v>
      </c>
      <c r="AX1047" s="209" t="s">
        <v>76</v>
      </c>
      <c r="AY1047" s="212" t="s">
        <v>199</v>
      </c>
    </row>
    <row r="1048" spans="2:51" s="209" customFormat="1" ht="12">
      <c r="B1048" s="210"/>
      <c r="D1048" s="211" t="s">
        <v>208</v>
      </c>
      <c r="E1048" s="212" t="s">
        <v>1</v>
      </c>
      <c r="F1048" s="213" t="s">
        <v>1487</v>
      </c>
      <c r="H1048" s="214">
        <v>64.68</v>
      </c>
      <c r="L1048" s="210"/>
      <c r="M1048" s="215"/>
      <c r="N1048" s="216"/>
      <c r="O1048" s="216"/>
      <c r="P1048" s="216"/>
      <c r="Q1048" s="216"/>
      <c r="R1048" s="216"/>
      <c r="S1048" s="216"/>
      <c r="T1048" s="217"/>
      <c r="AT1048" s="212" t="s">
        <v>208</v>
      </c>
      <c r="AU1048" s="212" t="s">
        <v>86</v>
      </c>
      <c r="AV1048" s="209" t="s">
        <v>86</v>
      </c>
      <c r="AW1048" s="209" t="s">
        <v>32</v>
      </c>
      <c r="AX1048" s="209" t="s">
        <v>76</v>
      </c>
      <c r="AY1048" s="212" t="s">
        <v>199</v>
      </c>
    </row>
    <row r="1049" spans="2:51" s="209" customFormat="1" ht="12">
      <c r="B1049" s="210"/>
      <c r="D1049" s="211" t="s">
        <v>208</v>
      </c>
      <c r="E1049" s="212" t="s">
        <v>1</v>
      </c>
      <c r="F1049" s="213" t="s">
        <v>1488</v>
      </c>
      <c r="H1049" s="214">
        <v>67.76</v>
      </c>
      <c r="L1049" s="210"/>
      <c r="M1049" s="215"/>
      <c r="N1049" s="216"/>
      <c r="O1049" s="216"/>
      <c r="P1049" s="216"/>
      <c r="Q1049" s="216"/>
      <c r="R1049" s="216"/>
      <c r="S1049" s="216"/>
      <c r="T1049" s="217"/>
      <c r="AT1049" s="212" t="s">
        <v>208</v>
      </c>
      <c r="AU1049" s="212" t="s">
        <v>86</v>
      </c>
      <c r="AV1049" s="209" t="s">
        <v>86</v>
      </c>
      <c r="AW1049" s="209" t="s">
        <v>32</v>
      </c>
      <c r="AX1049" s="209" t="s">
        <v>76</v>
      </c>
      <c r="AY1049" s="212" t="s">
        <v>199</v>
      </c>
    </row>
    <row r="1050" spans="2:51" s="209" customFormat="1" ht="12">
      <c r="B1050" s="210"/>
      <c r="D1050" s="211" t="s">
        <v>208</v>
      </c>
      <c r="E1050" s="212" t="s">
        <v>1</v>
      </c>
      <c r="F1050" s="213" t="s">
        <v>1489</v>
      </c>
      <c r="H1050" s="214">
        <v>17.392</v>
      </c>
      <c r="L1050" s="210"/>
      <c r="M1050" s="215"/>
      <c r="N1050" s="216"/>
      <c r="O1050" s="216"/>
      <c r="P1050" s="216"/>
      <c r="Q1050" s="216"/>
      <c r="R1050" s="216"/>
      <c r="S1050" s="216"/>
      <c r="T1050" s="217"/>
      <c r="AT1050" s="212" t="s">
        <v>208</v>
      </c>
      <c r="AU1050" s="212" t="s">
        <v>86</v>
      </c>
      <c r="AV1050" s="209" t="s">
        <v>86</v>
      </c>
      <c r="AW1050" s="209" t="s">
        <v>32</v>
      </c>
      <c r="AX1050" s="209" t="s">
        <v>76</v>
      </c>
      <c r="AY1050" s="212" t="s">
        <v>199</v>
      </c>
    </row>
    <row r="1051" spans="2:51" s="209" customFormat="1" ht="12">
      <c r="B1051" s="210"/>
      <c r="D1051" s="211" t="s">
        <v>208</v>
      </c>
      <c r="E1051" s="212" t="s">
        <v>1</v>
      </c>
      <c r="F1051" s="213" t="s">
        <v>1490</v>
      </c>
      <c r="H1051" s="214">
        <v>33.946</v>
      </c>
      <c r="L1051" s="210"/>
      <c r="M1051" s="215"/>
      <c r="N1051" s="216"/>
      <c r="O1051" s="216"/>
      <c r="P1051" s="216"/>
      <c r="Q1051" s="216"/>
      <c r="R1051" s="216"/>
      <c r="S1051" s="216"/>
      <c r="T1051" s="217"/>
      <c r="AT1051" s="212" t="s">
        <v>208</v>
      </c>
      <c r="AU1051" s="212" t="s">
        <v>86</v>
      </c>
      <c r="AV1051" s="209" t="s">
        <v>86</v>
      </c>
      <c r="AW1051" s="209" t="s">
        <v>32</v>
      </c>
      <c r="AX1051" s="209" t="s">
        <v>76</v>
      </c>
      <c r="AY1051" s="212" t="s">
        <v>199</v>
      </c>
    </row>
    <row r="1052" spans="2:51" s="209" customFormat="1" ht="12">
      <c r="B1052" s="210"/>
      <c r="D1052" s="211" t="s">
        <v>208</v>
      </c>
      <c r="E1052" s="212" t="s">
        <v>1</v>
      </c>
      <c r="F1052" s="213" t="s">
        <v>1491</v>
      </c>
      <c r="H1052" s="214">
        <v>21.388</v>
      </c>
      <c r="L1052" s="210"/>
      <c r="M1052" s="215"/>
      <c r="N1052" s="216"/>
      <c r="O1052" s="216"/>
      <c r="P1052" s="216"/>
      <c r="Q1052" s="216"/>
      <c r="R1052" s="216"/>
      <c r="S1052" s="216"/>
      <c r="T1052" s="217"/>
      <c r="AT1052" s="212" t="s">
        <v>208</v>
      </c>
      <c r="AU1052" s="212" t="s">
        <v>86</v>
      </c>
      <c r="AV1052" s="209" t="s">
        <v>86</v>
      </c>
      <c r="AW1052" s="209" t="s">
        <v>32</v>
      </c>
      <c r="AX1052" s="209" t="s">
        <v>76</v>
      </c>
      <c r="AY1052" s="212" t="s">
        <v>199</v>
      </c>
    </row>
    <row r="1053" spans="2:51" s="209" customFormat="1" ht="12">
      <c r="B1053" s="210"/>
      <c r="D1053" s="211" t="s">
        <v>208</v>
      </c>
      <c r="E1053" s="212" t="s">
        <v>1</v>
      </c>
      <c r="F1053" s="213" t="s">
        <v>1492</v>
      </c>
      <c r="H1053" s="214">
        <v>11.772</v>
      </c>
      <c r="L1053" s="210"/>
      <c r="M1053" s="215"/>
      <c r="N1053" s="216"/>
      <c r="O1053" s="216"/>
      <c r="P1053" s="216"/>
      <c r="Q1053" s="216"/>
      <c r="R1053" s="216"/>
      <c r="S1053" s="216"/>
      <c r="T1053" s="217"/>
      <c r="AT1053" s="212" t="s">
        <v>208</v>
      </c>
      <c r="AU1053" s="212" t="s">
        <v>86</v>
      </c>
      <c r="AV1053" s="209" t="s">
        <v>86</v>
      </c>
      <c r="AW1053" s="209" t="s">
        <v>32</v>
      </c>
      <c r="AX1053" s="209" t="s">
        <v>76</v>
      </c>
      <c r="AY1053" s="212" t="s">
        <v>199</v>
      </c>
    </row>
    <row r="1054" spans="2:51" s="209" customFormat="1" ht="12">
      <c r="B1054" s="210"/>
      <c r="D1054" s="211" t="s">
        <v>208</v>
      </c>
      <c r="E1054" s="212" t="s">
        <v>1</v>
      </c>
      <c r="F1054" s="213" t="s">
        <v>1493</v>
      </c>
      <c r="H1054" s="214">
        <v>17.504</v>
      </c>
      <c r="L1054" s="210"/>
      <c r="M1054" s="215"/>
      <c r="N1054" s="216"/>
      <c r="O1054" s="216"/>
      <c r="P1054" s="216"/>
      <c r="Q1054" s="216"/>
      <c r="R1054" s="216"/>
      <c r="S1054" s="216"/>
      <c r="T1054" s="217"/>
      <c r="AT1054" s="212" t="s">
        <v>208</v>
      </c>
      <c r="AU1054" s="212" t="s">
        <v>86</v>
      </c>
      <c r="AV1054" s="209" t="s">
        <v>86</v>
      </c>
      <c r="AW1054" s="209" t="s">
        <v>32</v>
      </c>
      <c r="AX1054" s="209" t="s">
        <v>76</v>
      </c>
      <c r="AY1054" s="212" t="s">
        <v>199</v>
      </c>
    </row>
    <row r="1055" spans="2:51" s="226" customFormat="1" ht="12">
      <c r="B1055" s="227"/>
      <c r="D1055" s="211" t="s">
        <v>208</v>
      </c>
      <c r="E1055" s="228" t="s">
        <v>1</v>
      </c>
      <c r="F1055" s="229" t="s">
        <v>224</v>
      </c>
      <c r="H1055" s="228" t="s">
        <v>1</v>
      </c>
      <c r="L1055" s="227"/>
      <c r="M1055" s="230"/>
      <c r="N1055" s="231"/>
      <c r="O1055" s="231"/>
      <c r="P1055" s="231"/>
      <c r="Q1055" s="231"/>
      <c r="R1055" s="231"/>
      <c r="S1055" s="231"/>
      <c r="T1055" s="232"/>
      <c r="AT1055" s="228" t="s">
        <v>208</v>
      </c>
      <c r="AU1055" s="228" t="s">
        <v>86</v>
      </c>
      <c r="AV1055" s="226" t="s">
        <v>84</v>
      </c>
      <c r="AW1055" s="226" t="s">
        <v>32</v>
      </c>
      <c r="AX1055" s="226" t="s">
        <v>76</v>
      </c>
      <c r="AY1055" s="228" t="s">
        <v>199</v>
      </c>
    </row>
    <row r="1056" spans="2:51" s="226" customFormat="1" ht="12">
      <c r="B1056" s="227"/>
      <c r="D1056" s="211" t="s">
        <v>208</v>
      </c>
      <c r="E1056" s="228" t="s">
        <v>1</v>
      </c>
      <c r="F1056" s="229" t="s">
        <v>1494</v>
      </c>
      <c r="H1056" s="228" t="s">
        <v>1</v>
      </c>
      <c r="L1056" s="227"/>
      <c r="M1056" s="230"/>
      <c r="N1056" s="231"/>
      <c r="O1056" s="231"/>
      <c r="P1056" s="231"/>
      <c r="Q1056" s="231"/>
      <c r="R1056" s="231"/>
      <c r="S1056" s="231"/>
      <c r="T1056" s="232"/>
      <c r="AT1056" s="228" t="s">
        <v>208</v>
      </c>
      <c r="AU1056" s="228" t="s">
        <v>86</v>
      </c>
      <c r="AV1056" s="226" t="s">
        <v>84</v>
      </c>
      <c r="AW1056" s="226" t="s">
        <v>32</v>
      </c>
      <c r="AX1056" s="226" t="s">
        <v>76</v>
      </c>
      <c r="AY1056" s="228" t="s">
        <v>199</v>
      </c>
    </row>
    <row r="1057" spans="2:51" s="226" customFormat="1" ht="12">
      <c r="B1057" s="227"/>
      <c r="D1057" s="211" t="s">
        <v>208</v>
      </c>
      <c r="E1057" s="228" t="s">
        <v>1</v>
      </c>
      <c r="F1057" s="229" t="s">
        <v>879</v>
      </c>
      <c r="H1057" s="228" t="s">
        <v>1</v>
      </c>
      <c r="L1057" s="227"/>
      <c r="M1057" s="230"/>
      <c r="N1057" s="231"/>
      <c r="O1057" s="231"/>
      <c r="P1057" s="231"/>
      <c r="Q1057" s="231"/>
      <c r="R1057" s="231"/>
      <c r="S1057" s="231"/>
      <c r="T1057" s="232"/>
      <c r="AT1057" s="228" t="s">
        <v>208</v>
      </c>
      <c r="AU1057" s="228" t="s">
        <v>86</v>
      </c>
      <c r="AV1057" s="226" t="s">
        <v>84</v>
      </c>
      <c r="AW1057" s="226" t="s">
        <v>32</v>
      </c>
      <c r="AX1057" s="226" t="s">
        <v>76</v>
      </c>
      <c r="AY1057" s="228" t="s">
        <v>199</v>
      </c>
    </row>
    <row r="1058" spans="2:51" s="209" customFormat="1" ht="12">
      <c r="B1058" s="210"/>
      <c r="D1058" s="211" t="s">
        <v>208</v>
      </c>
      <c r="E1058" s="212" t="s">
        <v>1</v>
      </c>
      <c r="F1058" s="213" t="s">
        <v>880</v>
      </c>
      <c r="H1058" s="214">
        <v>94.87</v>
      </c>
      <c r="L1058" s="210"/>
      <c r="M1058" s="215"/>
      <c r="N1058" s="216"/>
      <c r="O1058" s="216"/>
      <c r="P1058" s="216"/>
      <c r="Q1058" s="216"/>
      <c r="R1058" s="216"/>
      <c r="S1058" s="216"/>
      <c r="T1058" s="217"/>
      <c r="AT1058" s="212" t="s">
        <v>208</v>
      </c>
      <c r="AU1058" s="212" t="s">
        <v>86</v>
      </c>
      <c r="AV1058" s="209" t="s">
        <v>86</v>
      </c>
      <c r="AW1058" s="209" t="s">
        <v>32</v>
      </c>
      <c r="AX1058" s="209" t="s">
        <v>76</v>
      </c>
      <c r="AY1058" s="212" t="s">
        <v>199</v>
      </c>
    </row>
    <row r="1059" spans="2:51" s="209" customFormat="1" ht="12">
      <c r="B1059" s="210"/>
      <c r="D1059" s="211" t="s">
        <v>208</v>
      </c>
      <c r="E1059" s="212" t="s">
        <v>1</v>
      </c>
      <c r="F1059" s="213" t="s">
        <v>1495</v>
      </c>
      <c r="H1059" s="214">
        <v>233.54</v>
      </c>
      <c r="L1059" s="210"/>
      <c r="M1059" s="215"/>
      <c r="N1059" s="216"/>
      <c r="O1059" s="216"/>
      <c r="P1059" s="216"/>
      <c r="Q1059" s="216"/>
      <c r="R1059" s="216"/>
      <c r="S1059" s="216"/>
      <c r="T1059" s="217"/>
      <c r="AT1059" s="212" t="s">
        <v>208</v>
      </c>
      <c r="AU1059" s="212" t="s">
        <v>86</v>
      </c>
      <c r="AV1059" s="209" t="s">
        <v>86</v>
      </c>
      <c r="AW1059" s="209" t="s">
        <v>32</v>
      </c>
      <c r="AX1059" s="209" t="s">
        <v>76</v>
      </c>
      <c r="AY1059" s="212" t="s">
        <v>199</v>
      </c>
    </row>
    <row r="1060" spans="2:51" s="226" customFormat="1" ht="12">
      <c r="B1060" s="227"/>
      <c r="D1060" s="211" t="s">
        <v>208</v>
      </c>
      <c r="E1060" s="228" t="s">
        <v>1</v>
      </c>
      <c r="F1060" s="229" t="s">
        <v>1496</v>
      </c>
      <c r="H1060" s="228" t="s">
        <v>1</v>
      </c>
      <c r="L1060" s="227"/>
      <c r="M1060" s="230"/>
      <c r="N1060" s="231"/>
      <c r="O1060" s="231"/>
      <c r="P1060" s="231"/>
      <c r="Q1060" s="231"/>
      <c r="R1060" s="231"/>
      <c r="S1060" s="231"/>
      <c r="T1060" s="232"/>
      <c r="AT1060" s="228" t="s">
        <v>208</v>
      </c>
      <c r="AU1060" s="228" t="s">
        <v>86</v>
      </c>
      <c r="AV1060" s="226" t="s">
        <v>84</v>
      </c>
      <c r="AW1060" s="226" t="s">
        <v>32</v>
      </c>
      <c r="AX1060" s="226" t="s">
        <v>76</v>
      </c>
      <c r="AY1060" s="228" t="s">
        <v>199</v>
      </c>
    </row>
    <row r="1061" spans="2:51" s="209" customFormat="1" ht="12">
      <c r="B1061" s="210"/>
      <c r="D1061" s="211" t="s">
        <v>208</v>
      </c>
      <c r="E1061" s="212" t="s">
        <v>1</v>
      </c>
      <c r="F1061" s="213" t="s">
        <v>1497</v>
      </c>
      <c r="H1061" s="214">
        <v>30.905</v>
      </c>
      <c r="L1061" s="210"/>
      <c r="M1061" s="215"/>
      <c r="N1061" s="216"/>
      <c r="O1061" s="216"/>
      <c r="P1061" s="216"/>
      <c r="Q1061" s="216"/>
      <c r="R1061" s="216"/>
      <c r="S1061" s="216"/>
      <c r="T1061" s="217"/>
      <c r="AT1061" s="212" t="s">
        <v>208</v>
      </c>
      <c r="AU1061" s="212" t="s">
        <v>86</v>
      </c>
      <c r="AV1061" s="209" t="s">
        <v>86</v>
      </c>
      <c r="AW1061" s="209" t="s">
        <v>32</v>
      </c>
      <c r="AX1061" s="209" t="s">
        <v>76</v>
      </c>
      <c r="AY1061" s="212" t="s">
        <v>199</v>
      </c>
    </row>
    <row r="1062" spans="2:51" s="226" customFormat="1" ht="12">
      <c r="B1062" s="227"/>
      <c r="D1062" s="211" t="s">
        <v>208</v>
      </c>
      <c r="E1062" s="228" t="s">
        <v>1</v>
      </c>
      <c r="F1062" s="229" t="s">
        <v>325</v>
      </c>
      <c r="H1062" s="228" t="s">
        <v>1</v>
      </c>
      <c r="L1062" s="227"/>
      <c r="M1062" s="230"/>
      <c r="N1062" s="231"/>
      <c r="O1062" s="231"/>
      <c r="P1062" s="231"/>
      <c r="Q1062" s="231"/>
      <c r="R1062" s="231"/>
      <c r="S1062" s="231"/>
      <c r="T1062" s="232"/>
      <c r="AT1062" s="228" t="s">
        <v>208</v>
      </c>
      <c r="AU1062" s="228" t="s">
        <v>86</v>
      </c>
      <c r="AV1062" s="226" t="s">
        <v>84</v>
      </c>
      <c r="AW1062" s="226" t="s">
        <v>32</v>
      </c>
      <c r="AX1062" s="226" t="s">
        <v>76</v>
      </c>
      <c r="AY1062" s="228" t="s">
        <v>199</v>
      </c>
    </row>
    <row r="1063" spans="2:51" s="209" customFormat="1" ht="12">
      <c r="B1063" s="210"/>
      <c r="D1063" s="211" t="s">
        <v>208</v>
      </c>
      <c r="E1063" s="212" t="s">
        <v>1</v>
      </c>
      <c r="F1063" s="213" t="s">
        <v>1498</v>
      </c>
      <c r="H1063" s="214">
        <v>62.751</v>
      </c>
      <c r="L1063" s="210"/>
      <c r="M1063" s="215"/>
      <c r="N1063" s="216"/>
      <c r="O1063" s="216"/>
      <c r="P1063" s="216"/>
      <c r="Q1063" s="216"/>
      <c r="R1063" s="216"/>
      <c r="S1063" s="216"/>
      <c r="T1063" s="217"/>
      <c r="AT1063" s="212" t="s">
        <v>208</v>
      </c>
      <c r="AU1063" s="212" t="s">
        <v>86</v>
      </c>
      <c r="AV1063" s="209" t="s">
        <v>86</v>
      </c>
      <c r="AW1063" s="209" t="s">
        <v>32</v>
      </c>
      <c r="AX1063" s="209" t="s">
        <v>76</v>
      </c>
      <c r="AY1063" s="212" t="s">
        <v>199</v>
      </c>
    </row>
    <row r="1064" spans="2:51" s="226" customFormat="1" ht="12">
      <c r="B1064" s="227"/>
      <c r="D1064" s="211" t="s">
        <v>208</v>
      </c>
      <c r="E1064" s="228" t="s">
        <v>1</v>
      </c>
      <c r="F1064" s="229" t="s">
        <v>336</v>
      </c>
      <c r="H1064" s="228" t="s">
        <v>1</v>
      </c>
      <c r="L1064" s="227"/>
      <c r="M1064" s="230"/>
      <c r="N1064" s="231"/>
      <c r="O1064" s="231"/>
      <c r="P1064" s="231"/>
      <c r="Q1064" s="231"/>
      <c r="R1064" s="231"/>
      <c r="S1064" s="231"/>
      <c r="T1064" s="232"/>
      <c r="AT1064" s="228" t="s">
        <v>208</v>
      </c>
      <c r="AU1064" s="228" t="s">
        <v>86</v>
      </c>
      <c r="AV1064" s="226" t="s">
        <v>84</v>
      </c>
      <c r="AW1064" s="226" t="s">
        <v>32</v>
      </c>
      <c r="AX1064" s="226" t="s">
        <v>76</v>
      </c>
      <c r="AY1064" s="228" t="s">
        <v>199</v>
      </c>
    </row>
    <row r="1065" spans="2:51" s="209" customFormat="1" ht="12">
      <c r="B1065" s="210"/>
      <c r="D1065" s="211" t="s">
        <v>208</v>
      </c>
      <c r="E1065" s="212" t="s">
        <v>1</v>
      </c>
      <c r="F1065" s="213" t="s">
        <v>1499</v>
      </c>
      <c r="H1065" s="214">
        <v>17.5</v>
      </c>
      <c r="L1065" s="210"/>
      <c r="M1065" s="215"/>
      <c r="N1065" s="216"/>
      <c r="O1065" s="216"/>
      <c r="P1065" s="216"/>
      <c r="Q1065" s="216"/>
      <c r="R1065" s="216"/>
      <c r="S1065" s="216"/>
      <c r="T1065" s="217"/>
      <c r="AT1065" s="212" t="s">
        <v>208</v>
      </c>
      <c r="AU1065" s="212" t="s">
        <v>86</v>
      </c>
      <c r="AV1065" s="209" t="s">
        <v>86</v>
      </c>
      <c r="AW1065" s="209" t="s">
        <v>32</v>
      </c>
      <c r="AX1065" s="209" t="s">
        <v>76</v>
      </c>
      <c r="AY1065" s="212" t="s">
        <v>199</v>
      </c>
    </row>
    <row r="1066" spans="2:51" s="226" customFormat="1" ht="12">
      <c r="B1066" s="227"/>
      <c r="D1066" s="211" t="s">
        <v>208</v>
      </c>
      <c r="E1066" s="228" t="s">
        <v>1</v>
      </c>
      <c r="F1066" s="229" t="s">
        <v>1205</v>
      </c>
      <c r="H1066" s="228" t="s">
        <v>1</v>
      </c>
      <c r="L1066" s="227"/>
      <c r="M1066" s="230"/>
      <c r="N1066" s="231"/>
      <c r="O1066" s="231"/>
      <c r="P1066" s="231"/>
      <c r="Q1066" s="231"/>
      <c r="R1066" s="231"/>
      <c r="S1066" s="231"/>
      <c r="T1066" s="232"/>
      <c r="AT1066" s="228" t="s">
        <v>208</v>
      </c>
      <c r="AU1066" s="228" t="s">
        <v>86</v>
      </c>
      <c r="AV1066" s="226" t="s">
        <v>84</v>
      </c>
      <c r="AW1066" s="226" t="s">
        <v>32</v>
      </c>
      <c r="AX1066" s="226" t="s">
        <v>76</v>
      </c>
      <c r="AY1066" s="228" t="s">
        <v>199</v>
      </c>
    </row>
    <row r="1067" spans="2:51" s="209" customFormat="1" ht="12">
      <c r="B1067" s="210"/>
      <c r="D1067" s="211" t="s">
        <v>208</v>
      </c>
      <c r="E1067" s="212" t="s">
        <v>1</v>
      </c>
      <c r="F1067" s="213" t="s">
        <v>1500</v>
      </c>
      <c r="H1067" s="214">
        <v>11.488</v>
      </c>
      <c r="L1067" s="210"/>
      <c r="M1067" s="215"/>
      <c r="N1067" s="216"/>
      <c r="O1067" s="216"/>
      <c r="P1067" s="216"/>
      <c r="Q1067" s="216"/>
      <c r="R1067" s="216"/>
      <c r="S1067" s="216"/>
      <c r="T1067" s="217"/>
      <c r="AT1067" s="212" t="s">
        <v>208</v>
      </c>
      <c r="AU1067" s="212" t="s">
        <v>86</v>
      </c>
      <c r="AV1067" s="209" t="s">
        <v>86</v>
      </c>
      <c r="AW1067" s="209" t="s">
        <v>32</v>
      </c>
      <c r="AX1067" s="209" t="s">
        <v>76</v>
      </c>
      <c r="AY1067" s="212" t="s">
        <v>199</v>
      </c>
    </row>
    <row r="1068" spans="2:51" s="226" customFormat="1" ht="12">
      <c r="B1068" s="227"/>
      <c r="D1068" s="211" t="s">
        <v>208</v>
      </c>
      <c r="E1068" s="228" t="s">
        <v>1</v>
      </c>
      <c r="F1068" s="229" t="s">
        <v>1207</v>
      </c>
      <c r="H1068" s="228" t="s">
        <v>1</v>
      </c>
      <c r="L1068" s="227"/>
      <c r="M1068" s="230"/>
      <c r="N1068" s="231"/>
      <c r="O1068" s="231"/>
      <c r="P1068" s="231"/>
      <c r="Q1068" s="231"/>
      <c r="R1068" s="231"/>
      <c r="S1068" s="231"/>
      <c r="T1068" s="232"/>
      <c r="AT1068" s="228" t="s">
        <v>208</v>
      </c>
      <c r="AU1068" s="228" t="s">
        <v>86</v>
      </c>
      <c r="AV1068" s="226" t="s">
        <v>84</v>
      </c>
      <c r="AW1068" s="226" t="s">
        <v>32</v>
      </c>
      <c r="AX1068" s="226" t="s">
        <v>76</v>
      </c>
      <c r="AY1068" s="228" t="s">
        <v>199</v>
      </c>
    </row>
    <row r="1069" spans="2:51" s="209" customFormat="1" ht="12">
      <c r="B1069" s="210"/>
      <c r="D1069" s="211" t="s">
        <v>208</v>
      </c>
      <c r="E1069" s="212" t="s">
        <v>1</v>
      </c>
      <c r="F1069" s="213" t="s">
        <v>1501</v>
      </c>
      <c r="H1069" s="214">
        <v>11.248</v>
      </c>
      <c r="L1069" s="210"/>
      <c r="M1069" s="215"/>
      <c r="N1069" s="216"/>
      <c r="O1069" s="216"/>
      <c r="P1069" s="216"/>
      <c r="Q1069" s="216"/>
      <c r="R1069" s="216"/>
      <c r="S1069" s="216"/>
      <c r="T1069" s="217"/>
      <c r="AT1069" s="212" t="s">
        <v>208</v>
      </c>
      <c r="AU1069" s="212" t="s">
        <v>86</v>
      </c>
      <c r="AV1069" s="209" t="s">
        <v>86</v>
      </c>
      <c r="AW1069" s="209" t="s">
        <v>32</v>
      </c>
      <c r="AX1069" s="209" t="s">
        <v>76</v>
      </c>
      <c r="AY1069" s="212" t="s">
        <v>199</v>
      </c>
    </row>
    <row r="1070" spans="2:51" s="226" customFormat="1" ht="12">
      <c r="B1070" s="227"/>
      <c r="D1070" s="211" t="s">
        <v>208</v>
      </c>
      <c r="E1070" s="228" t="s">
        <v>1</v>
      </c>
      <c r="F1070" s="229" t="s">
        <v>1284</v>
      </c>
      <c r="H1070" s="228" t="s">
        <v>1</v>
      </c>
      <c r="L1070" s="227"/>
      <c r="M1070" s="230"/>
      <c r="N1070" s="231"/>
      <c r="O1070" s="231"/>
      <c r="P1070" s="231"/>
      <c r="Q1070" s="231"/>
      <c r="R1070" s="231"/>
      <c r="S1070" s="231"/>
      <c r="T1070" s="232"/>
      <c r="AT1070" s="228" t="s">
        <v>208</v>
      </c>
      <c r="AU1070" s="228" t="s">
        <v>86</v>
      </c>
      <c r="AV1070" s="226" t="s">
        <v>84</v>
      </c>
      <c r="AW1070" s="226" t="s">
        <v>32</v>
      </c>
      <c r="AX1070" s="226" t="s">
        <v>76</v>
      </c>
      <c r="AY1070" s="228" t="s">
        <v>199</v>
      </c>
    </row>
    <row r="1071" spans="2:51" s="209" customFormat="1" ht="12">
      <c r="B1071" s="210"/>
      <c r="D1071" s="211" t="s">
        <v>208</v>
      </c>
      <c r="E1071" s="212" t="s">
        <v>1</v>
      </c>
      <c r="F1071" s="213" t="s">
        <v>1502</v>
      </c>
      <c r="H1071" s="214">
        <v>13.34</v>
      </c>
      <c r="L1071" s="210"/>
      <c r="M1071" s="215"/>
      <c r="N1071" s="216"/>
      <c r="O1071" s="216"/>
      <c r="P1071" s="216"/>
      <c r="Q1071" s="216"/>
      <c r="R1071" s="216"/>
      <c r="S1071" s="216"/>
      <c r="T1071" s="217"/>
      <c r="AT1071" s="212" t="s">
        <v>208</v>
      </c>
      <c r="AU1071" s="212" t="s">
        <v>86</v>
      </c>
      <c r="AV1071" s="209" t="s">
        <v>86</v>
      </c>
      <c r="AW1071" s="209" t="s">
        <v>32</v>
      </c>
      <c r="AX1071" s="209" t="s">
        <v>76</v>
      </c>
      <c r="AY1071" s="212" t="s">
        <v>199</v>
      </c>
    </row>
    <row r="1072" spans="2:51" s="209" customFormat="1" ht="12">
      <c r="B1072" s="210"/>
      <c r="D1072" s="211" t="s">
        <v>208</v>
      </c>
      <c r="E1072" s="212" t="s">
        <v>1</v>
      </c>
      <c r="F1072" s="213" t="s">
        <v>1503</v>
      </c>
      <c r="H1072" s="214">
        <v>19.33</v>
      </c>
      <c r="L1072" s="210"/>
      <c r="M1072" s="215"/>
      <c r="N1072" s="216"/>
      <c r="O1072" s="216"/>
      <c r="P1072" s="216"/>
      <c r="Q1072" s="216"/>
      <c r="R1072" s="216"/>
      <c r="S1072" s="216"/>
      <c r="T1072" s="217"/>
      <c r="AT1072" s="212" t="s">
        <v>208</v>
      </c>
      <c r="AU1072" s="212" t="s">
        <v>86</v>
      </c>
      <c r="AV1072" s="209" t="s">
        <v>86</v>
      </c>
      <c r="AW1072" s="209" t="s">
        <v>32</v>
      </c>
      <c r="AX1072" s="209" t="s">
        <v>76</v>
      </c>
      <c r="AY1072" s="212" t="s">
        <v>199</v>
      </c>
    </row>
    <row r="1073" spans="2:51" s="209" customFormat="1" ht="12">
      <c r="B1073" s="210"/>
      <c r="D1073" s="211" t="s">
        <v>208</v>
      </c>
      <c r="E1073" s="212" t="s">
        <v>1</v>
      </c>
      <c r="F1073" s="213" t="s">
        <v>1504</v>
      </c>
      <c r="H1073" s="214">
        <v>22.56</v>
      </c>
      <c r="L1073" s="210"/>
      <c r="M1073" s="215"/>
      <c r="N1073" s="216"/>
      <c r="O1073" s="216"/>
      <c r="P1073" s="216"/>
      <c r="Q1073" s="216"/>
      <c r="R1073" s="216"/>
      <c r="S1073" s="216"/>
      <c r="T1073" s="217"/>
      <c r="AT1073" s="212" t="s">
        <v>208</v>
      </c>
      <c r="AU1073" s="212" t="s">
        <v>86</v>
      </c>
      <c r="AV1073" s="209" t="s">
        <v>86</v>
      </c>
      <c r="AW1073" s="209" t="s">
        <v>32</v>
      </c>
      <c r="AX1073" s="209" t="s">
        <v>76</v>
      </c>
      <c r="AY1073" s="212" t="s">
        <v>199</v>
      </c>
    </row>
    <row r="1074" spans="2:51" s="209" customFormat="1" ht="12">
      <c r="B1074" s="210"/>
      <c r="D1074" s="211" t="s">
        <v>208</v>
      </c>
      <c r="E1074" s="212" t="s">
        <v>1</v>
      </c>
      <c r="F1074" s="213" t="s">
        <v>1505</v>
      </c>
      <c r="H1074" s="214">
        <v>23.26</v>
      </c>
      <c r="L1074" s="210"/>
      <c r="M1074" s="215"/>
      <c r="N1074" s="216"/>
      <c r="O1074" s="216"/>
      <c r="P1074" s="216"/>
      <c r="Q1074" s="216"/>
      <c r="R1074" s="216"/>
      <c r="S1074" s="216"/>
      <c r="T1074" s="217"/>
      <c r="AT1074" s="212" t="s">
        <v>208</v>
      </c>
      <c r="AU1074" s="212" t="s">
        <v>86</v>
      </c>
      <c r="AV1074" s="209" t="s">
        <v>86</v>
      </c>
      <c r="AW1074" s="209" t="s">
        <v>32</v>
      </c>
      <c r="AX1074" s="209" t="s">
        <v>76</v>
      </c>
      <c r="AY1074" s="212" t="s">
        <v>199</v>
      </c>
    </row>
    <row r="1075" spans="2:51" s="226" customFormat="1" ht="12">
      <c r="B1075" s="227"/>
      <c r="D1075" s="211" t="s">
        <v>208</v>
      </c>
      <c r="E1075" s="228" t="s">
        <v>1</v>
      </c>
      <c r="F1075" s="229" t="s">
        <v>1209</v>
      </c>
      <c r="H1075" s="228" t="s">
        <v>1</v>
      </c>
      <c r="L1075" s="227"/>
      <c r="M1075" s="230"/>
      <c r="N1075" s="231"/>
      <c r="O1075" s="231"/>
      <c r="P1075" s="231"/>
      <c r="Q1075" s="231"/>
      <c r="R1075" s="231"/>
      <c r="S1075" s="231"/>
      <c r="T1075" s="232"/>
      <c r="AT1075" s="228" t="s">
        <v>208</v>
      </c>
      <c r="AU1075" s="228" t="s">
        <v>86</v>
      </c>
      <c r="AV1075" s="226" t="s">
        <v>84</v>
      </c>
      <c r="AW1075" s="226" t="s">
        <v>32</v>
      </c>
      <c r="AX1075" s="226" t="s">
        <v>76</v>
      </c>
      <c r="AY1075" s="228" t="s">
        <v>199</v>
      </c>
    </row>
    <row r="1076" spans="2:51" s="209" customFormat="1" ht="12">
      <c r="B1076" s="210"/>
      <c r="D1076" s="211" t="s">
        <v>208</v>
      </c>
      <c r="E1076" s="212" t="s">
        <v>1</v>
      </c>
      <c r="F1076" s="213" t="s">
        <v>1506</v>
      </c>
      <c r="H1076" s="214">
        <v>19.96</v>
      </c>
      <c r="L1076" s="210"/>
      <c r="M1076" s="215"/>
      <c r="N1076" s="216"/>
      <c r="O1076" s="216"/>
      <c r="P1076" s="216"/>
      <c r="Q1076" s="216"/>
      <c r="R1076" s="216"/>
      <c r="S1076" s="216"/>
      <c r="T1076" s="217"/>
      <c r="AT1076" s="212" t="s">
        <v>208</v>
      </c>
      <c r="AU1076" s="212" t="s">
        <v>86</v>
      </c>
      <c r="AV1076" s="209" t="s">
        <v>86</v>
      </c>
      <c r="AW1076" s="209" t="s">
        <v>32</v>
      </c>
      <c r="AX1076" s="209" t="s">
        <v>76</v>
      </c>
      <c r="AY1076" s="212" t="s">
        <v>199</v>
      </c>
    </row>
    <row r="1077" spans="2:51" s="226" customFormat="1" ht="12">
      <c r="B1077" s="227"/>
      <c r="D1077" s="211" t="s">
        <v>208</v>
      </c>
      <c r="E1077" s="228" t="s">
        <v>1</v>
      </c>
      <c r="F1077" s="229" t="s">
        <v>1211</v>
      </c>
      <c r="H1077" s="228" t="s">
        <v>1</v>
      </c>
      <c r="L1077" s="227"/>
      <c r="M1077" s="230"/>
      <c r="N1077" s="231"/>
      <c r="O1077" s="231"/>
      <c r="P1077" s="231"/>
      <c r="Q1077" s="231"/>
      <c r="R1077" s="231"/>
      <c r="S1077" s="231"/>
      <c r="T1077" s="232"/>
      <c r="AT1077" s="228" t="s">
        <v>208</v>
      </c>
      <c r="AU1077" s="228" t="s">
        <v>86</v>
      </c>
      <c r="AV1077" s="226" t="s">
        <v>84</v>
      </c>
      <c r="AW1077" s="226" t="s">
        <v>32</v>
      </c>
      <c r="AX1077" s="226" t="s">
        <v>76</v>
      </c>
      <c r="AY1077" s="228" t="s">
        <v>199</v>
      </c>
    </row>
    <row r="1078" spans="2:51" s="209" customFormat="1" ht="12">
      <c r="B1078" s="210"/>
      <c r="D1078" s="211" t="s">
        <v>208</v>
      </c>
      <c r="E1078" s="212" t="s">
        <v>1</v>
      </c>
      <c r="F1078" s="213" t="s">
        <v>1507</v>
      </c>
      <c r="H1078" s="214">
        <v>16.719</v>
      </c>
      <c r="L1078" s="210"/>
      <c r="M1078" s="215"/>
      <c r="N1078" s="216"/>
      <c r="O1078" s="216"/>
      <c r="P1078" s="216"/>
      <c r="Q1078" s="216"/>
      <c r="R1078" s="216"/>
      <c r="S1078" s="216"/>
      <c r="T1078" s="217"/>
      <c r="AT1078" s="212" t="s">
        <v>208</v>
      </c>
      <c r="AU1078" s="212" t="s">
        <v>86</v>
      </c>
      <c r="AV1078" s="209" t="s">
        <v>86</v>
      </c>
      <c r="AW1078" s="209" t="s">
        <v>32</v>
      </c>
      <c r="AX1078" s="209" t="s">
        <v>76</v>
      </c>
      <c r="AY1078" s="212" t="s">
        <v>199</v>
      </c>
    </row>
    <row r="1079" spans="2:51" s="226" customFormat="1" ht="12">
      <c r="B1079" s="227"/>
      <c r="D1079" s="211" t="s">
        <v>208</v>
      </c>
      <c r="E1079" s="228" t="s">
        <v>1</v>
      </c>
      <c r="F1079" s="229" t="s">
        <v>1213</v>
      </c>
      <c r="H1079" s="228" t="s">
        <v>1</v>
      </c>
      <c r="L1079" s="227"/>
      <c r="M1079" s="230"/>
      <c r="N1079" s="231"/>
      <c r="O1079" s="231"/>
      <c r="P1079" s="231"/>
      <c r="Q1079" s="231"/>
      <c r="R1079" s="231"/>
      <c r="S1079" s="231"/>
      <c r="T1079" s="232"/>
      <c r="AT1079" s="228" t="s">
        <v>208</v>
      </c>
      <c r="AU1079" s="228" t="s">
        <v>86</v>
      </c>
      <c r="AV1079" s="226" t="s">
        <v>84</v>
      </c>
      <c r="AW1079" s="226" t="s">
        <v>32</v>
      </c>
      <c r="AX1079" s="226" t="s">
        <v>76</v>
      </c>
      <c r="AY1079" s="228" t="s">
        <v>199</v>
      </c>
    </row>
    <row r="1080" spans="2:51" s="209" customFormat="1" ht="12">
      <c r="B1080" s="210"/>
      <c r="D1080" s="211" t="s">
        <v>208</v>
      </c>
      <c r="E1080" s="212" t="s">
        <v>1</v>
      </c>
      <c r="F1080" s="213" t="s">
        <v>1508</v>
      </c>
      <c r="H1080" s="214">
        <v>12.326</v>
      </c>
      <c r="L1080" s="210"/>
      <c r="M1080" s="215"/>
      <c r="N1080" s="216"/>
      <c r="O1080" s="216"/>
      <c r="P1080" s="216"/>
      <c r="Q1080" s="216"/>
      <c r="R1080" s="216"/>
      <c r="S1080" s="216"/>
      <c r="T1080" s="217"/>
      <c r="AT1080" s="212" t="s">
        <v>208</v>
      </c>
      <c r="AU1080" s="212" t="s">
        <v>86</v>
      </c>
      <c r="AV1080" s="209" t="s">
        <v>86</v>
      </c>
      <c r="AW1080" s="209" t="s">
        <v>32</v>
      </c>
      <c r="AX1080" s="209" t="s">
        <v>76</v>
      </c>
      <c r="AY1080" s="212" t="s">
        <v>199</v>
      </c>
    </row>
    <row r="1081" spans="2:51" s="226" customFormat="1" ht="12">
      <c r="B1081" s="227"/>
      <c r="D1081" s="211" t="s">
        <v>208</v>
      </c>
      <c r="E1081" s="228" t="s">
        <v>1</v>
      </c>
      <c r="F1081" s="229" t="s">
        <v>1029</v>
      </c>
      <c r="H1081" s="228" t="s">
        <v>1</v>
      </c>
      <c r="L1081" s="227"/>
      <c r="M1081" s="230"/>
      <c r="N1081" s="231"/>
      <c r="O1081" s="231"/>
      <c r="P1081" s="231"/>
      <c r="Q1081" s="231"/>
      <c r="R1081" s="231"/>
      <c r="S1081" s="231"/>
      <c r="T1081" s="232"/>
      <c r="AT1081" s="228" t="s">
        <v>208</v>
      </c>
      <c r="AU1081" s="228" t="s">
        <v>86</v>
      </c>
      <c r="AV1081" s="226" t="s">
        <v>84</v>
      </c>
      <c r="AW1081" s="226" t="s">
        <v>32</v>
      </c>
      <c r="AX1081" s="226" t="s">
        <v>76</v>
      </c>
      <c r="AY1081" s="228" t="s">
        <v>199</v>
      </c>
    </row>
    <row r="1082" spans="2:51" s="209" customFormat="1" ht="12">
      <c r="B1082" s="210"/>
      <c r="D1082" s="211" t="s">
        <v>208</v>
      </c>
      <c r="E1082" s="212" t="s">
        <v>1</v>
      </c>
      <c r="F1082" s="213" t="s">
        <v>1509</v>
      </c>
      <c r="H1082" s="214">
        <v>12.418</v>
      </c>
      <c r="L1082" s="210"/>
      <c r="M1082" s="215"/>
      <c r="N1082" s="216"/>
      <c r="O1082" s="216"/>
      <c r="P1082" s="216"/>
      <c r="Q1082" s="216"/>
      <c r="R1082" s="216"/>
      <c r="S1082" s="216"/>
      <c r="T1082" s="217"/>
      <c r="AT1082" s="212" t="s">
        <v>208</v>
      </c>
      <c r="AU1082" s="212" t="s">
        <v>86</v>
      </c>
      <c r="AV1082" s="209" t="s">
        <v>86</v>
      </c>
      <c r="AW1082" s="209" t="s">
        <v>32</v>
      </c>
      <c r="AX1082" s="209" t="s">
        <v>76</v>
      </c>
      <c r="AY1082" s="212" t="s">
        <v>199</v>
      </c>
    </row>
    <row r="1083" spans="2:51" s="226" customFormat="1" ht="12">
      <c r="B1083" s="227"/>
      <c r="D1083" s="211" t="s">
        <v>208</v>
      </c>
      <c r="E1083" s="228" t="s">
        <v>1</v>
      </c>
      <c r="F1083" s="229" t="s">
        <v>1216</v>
      </c>
      <c r="H1083" s="228" t="s">
        <v>1</v>
      </c>
      <c r="L1083" s="227"/>
      <c r="M1083" s="230"/>
      <c r="N1083" s="231"/>
      <c r="O1083" s="231"/>
      <c r="P1083" s="231"/>
      <c r="Q1083" s="231"/>
      <c r="R1083" s="231"/>
      <c r="S1083" s="231"/>
      <c r="T1083" s="232"/>
      <c r="AT1083" s="228" t="s">
        <v>208</v>
      </c>
      <c r="AU1083" s="228" t="s">
        <v>86</v>
      </c>
      <c r="AV1083" s="226" t="s">
        <v>84</v>
      </c>
      <c r="AW1083" s="226" t="s">
        <v>32</v>
      </c>
      <c r="AX1083" s="226" t="s">
        <v>76</v>
      </c>
      <c r="AY1083" s="228" t="s">
        <v>199</v>
      </c>
    </row>
    <row r="1084" spans="2:51" s="209" customFormat="1" ht="12">
      <c r="B1084" s="210"/>
      <c r="D1084" s="211" t="s">
        <v>208</v>
      </c>
      <c r="E1084" s="212" t="s">
        <v>1</v>
      </c>
      <c r="F1084" s="213" t="s">
        <v>1510</v>
      </c>
      <c r="H1084" s="214">
        <v>18.582</v>
      </c>
      <c r="L1084" s="210"/>
      <c r="M1084" s="215"/>
      <c r="N1084" s="216"/>
      <c r="O1084" s="216"/>
      <c r="P1084" s="216"/>
      <c r="Q1084" s="216"/>
      <c r="R1084" s="216"/>
      <c r="S1084" s="216"/>
      <c r="T1084" s="217"/>
      <c r="AT1084" s="212" t="s">
        <v>208</v>
      </c>
      <c r="AU1084" s="212" t="s">
        <v>86</v>
      </c>
      <c r="AV1084" s="209" t="s">
        <v>86</v>
      </c>
      <c r="AW1084" s="209" t="s">
        <v>32</v>
      </c>
      <c r="AX1084" s="209" t="s">
        <v>76</v>
      </c>
      <c r="AY1084" s="212" t="s">
        <v>199</v>
      </c>
    </row>
    <row r="1085" spans="2:51" s="226" customFormat="1" ht="12">
      <c r="B1085" s="227"/>
      <c r="D1085" s="211" t="s">
        <v>208</v>
      </c>
      <c r="E1085" s="228" t="s">
        <v>1</v>
      </c>
      <c r="F1085" s="229" t="s">
        <v>1289</v>
      </c>
      <c r="H1085" s="228" t="s">
        <v>1</v>
      </c>
      <c r="L1085" s="227"/>
      <c r="M1085" s="230"/>
      <c r="N1085" s="231"/>
      <c r="O1085" s="231"/>
      <c r="P1085" s="231"/>
      <c r="Q1085" s="231"/>
      <c r="R1085" s="231"/>
      <c r="S1085" s="231"/>
      <c r="T1085" s="232"/>
      <c r="AT1085" s="228" t="s">
        <v>208</v>
      </c>
      <c r="AU1085" s="228" t="s">
        <v>86</v>
      </c>
      <c r="AV1085" s="226" t="s">
        <v>84</v>
      </c>
      <c r="AW1085" s="226" t="s">
        <v>32</v>
      </c>
      <c r="AX1085" s="226" t="s">
        <v>76</v>
      </c>
      <c r="AY1085" s="228" t="s">
        <v>199</v>
      </c>
    </row>
    <row r="1086" spans="2:51" s="209" customFormat="1" ht="12">
      <c r="B1086" s="210"/>
      <c r="D1086" s="211" t="s">
        <v>208</v>
      </c>
      <c r="E1086" s="212" t="s">
        <v>1</v>
      </c>
      <c r="F1086" s="213" t="s">
        <v>1511</v>
      </c>
      <c r="H1086" s="214">
        <v>24.862</v>
      </c>
      <c r="L1086" s="210"/>
      <c r="M1086" s="215"/>
      <c r="N1086" s="216"/>
      <c r="O1086" s="216"/>
      <c r="P1086" s="216"/>
      <c r="Q1086" s="216"/>
      <c r="R1086" s="216"/>
      <c r="S1086" s="216"/>
      <c r="T1086" s="217"/>
      <c r="AT1086" s="212" t="s">
        <v>208</v>
      </c>
      <c r="AU1086" s="212" t="s">
        <v>86</v>
      </c>
      <c r="AV1086" s="209" t="s">
        <v>86</v>
      </c>
      <c r="AW1086" s="209" t="s">
        <v>32</v>
      </c>
      <c r="AX1086" s="209" t="s">
        <v>76</v>
      </c>
      <c r="AY1086" s="212" t="s">
        <v>199</v>
      </c>
    </row>
    <row r="1087" spans="2:51" s="226" customFormat="1" ht="12">
      <c r="B1087" s="227"/>
      <c r="D1087" s="211" t="s">
        <v>208</v>
      </c>
      <c r="E1087" s="228" t="s">
        <v>1</v>
      </c>
      <c r="F1087" s="229" t="s">
        <v>1291</v>
      </c>
      <c r="H1087" s="228" t="s">
        <v>1</v>
      </c>
      <c r="L1087" s="227"/>
      <c r="M1087" s="230"/>
      <c r="N1087" s="231"/>
      <c r="O1087" s="231"/>
      <c r="P1087" s="231"/>
      <c r="Q1087" s="231"/>
      <c r="R1087" s="231"/>
      <c r="S1087" s="231"/>
      <c r="T1087" s="232"/>
      <c r="AT1087" s="228" t="s">
        <v>208</v>
      </c>
      <c r="AU1087" s="228" t="s">
        <v>86</v>
      </c>
      <c r="AV1087" s="226" t="s">
        <v>84</v>
      </c>
      <c r="AW1087" s="226" t="s">
        <v>32</v>
      </c>
      <c r="AX1087" s="226" t="s">
        <v>76</v>
      </c>
      <c r="AY1087" s="228" t="s">
        <v>199</v>
      </c>
    </row>
    <row r="1088" spans="2:51" s="209" customFormat="1" ht="12">
      <c r="B1088" s="210"/>
      <c r="D1088" s="211" t="s">
        <v>208</v>
      </c>
      <c r="E1088" s="212" t="s">
        <v>1</v>
      </c>
      <c r="F1088" s="213" t="s">
        <v>1512</v>
      </c>
      <c r="H1088" s="214">
        <v>39.464</v>
      </c>
      <c r="L1088" s="210"/>
      <c r="M1088" s="215"/>
      <c r="N1088" s="216"/>
      <c r="O1088" s="216"/>
      <c r="P1088" s="216"/>
      <c r="Q1088" s="216"/>
      <c r="R1088" s="216"/>
      <c r="S1088" s="216"/>
      <c r="T1088" s="217"/>
      <c r="AT1088" s="212" t="s">
        <v>208</v>
      </c>
      <c r="AU1088" s="212" t="s">
        <v>86</v>
      </c>
      <c r="AV1088" s="209" t="s">
        <v>86</v>
      </c>
      <c r="AW1088" s="209" t="s">
        <v>32</v>
      </c>
      <c r="AX1088" s="209" t="s">
        <v>76</v>
      </c>
      <c r="AY1088" s="212" t="s">
        <v>199</v>
      </c>
    </row>
    <row r="1089" spans="2:51" s="209" customFormat="1" ht="12">
      <c r="B1089" s="210"/>
      <c r="D1089" s="211" t="s">
        <v>208</v>
      </c>
      <c r="E1089" s="212" t="s">
        <v>1</v>
      </c>
      <c r="F1089" s="213" t="s">
        <v>1513</v>
      </c>
      <c r="H1089" s="214">
        <v>24.772</v>
      </c>
      <c r="L1089" s="210"/>
      <c r="M1089" s="215"/>
      <c r="N1089" s="216"/>
      <c r="O1089" s="216"/>
      <c r="P1089" s="216"/>
      <c r="Q1089" s="216"/>
      <c r="R1089" s="216"/>
      <c r="S1089" s="216"/>
      <c r="T1089" s="217"/>
      <c r="AT1089" s="212" t="s">
        <v>208</v>
      </c>
      <c r="AU1089" s="212" t="s">
        <v>86</v>
      </c>
      <c r="AV1089" s="209" t="s">
        <v>86</v>
      </c>
      <c r="AW1089" s="209" t="s">
        <v>32</v>
      </c>
      <c r="AX1089" s="209" t="s">
        <v>76</v>
      </c>
      <c r="AY1089" s="212" t="s">
        <v>199</v>
      </c>
    </row>
    <row r="1090" spans="2:51" s="209" customFormat="1" ht="12">
      <c r="B1090" s="210"/>
      <c r="D1090" s="211" t="s">
        <v>208</v>
      </c>
      <c r="E1090" s="212" t="s">
        <v>1</v>
      </c>
      <c r="F1090" s="213" t="s">
        <v>1514</v>
      </c>
      <c r="H1090" s="214">
        <v>23.845</v>
      </c>
      <c r="L1090" s="210"/>
      <c r="M1090" s="215"/>
      <c r="N1090" s="216"/>
      <c r="O1090" s="216"/>
      <c r="P1090" s="216"/>
      <c r="Q1090" s="216"/>
      <c r="R1090" s="216"/>
      <c r="S1090" s="216"/>
      <c r="T1090" s="217"/>
      <c r="AT1090" s="212" t="s">
        <v>208</v>
      </c>
      <c r="AU1090" s="212" t="s">
        <v>86</v>
      </c>
      <c r="AV1090" s="209" t="s">
        <v>86</v>
      </c>
      <c r="AW1090" s="209" t="s">
        <v>32</v>
      </c>
      <c r="AX1090" s="209" t="s">
        <v>76</v>
      </c>
      <c r="AY1090" s="212" t="s">
        <v>199</v>
      </c>
    </row>
    <row r="1091" spans="2:51" s="209" customFormat="1" ht="12">
      <c r="B1091" s="210"/>
      <c r="D1091" s="211" t="s">
        <v>208</v>
      </c>
      <c r="E1091" s="212" t="s">
        <v>1</v>
      </c>
      <c r="F1091" s="213" t="s">
        <v>1515</v>
      </c>
      <c r="H1091" s="214">
        <v>19.984</v>
      </c>
      <c r="L1091" s="210"/>
      <c r="M1091" s="215"/>
      <c r="N1091" s="216"/>
      <c r="O1091" s="216"/>
      <c r="P1091" s="216"/>
      <c r="Q1091" s="216"/>
      <c r="R1091" s="216"/>
      <c r="S1091" s="216"/>
      <c r="T1091" s="217"/>
      <c r="AT1091" s="212" t="s">
        <v>208</v>
      </c>
      <c r="AU1091" s="212" t="s">
        <v>86</v>
      </c>
      <c r="AV1091" s="209" t="s">
        <v>86</v>
      </c>
      <c r="AW1091" s="209" t="s">
        <v>32</v>
      </c>
      <c r="AX1091" s="209" t="s">
        <v>76</v>
      </c>
      <c r="AY1091" s="212" t="s">
        <v>199</v>
      </c>
    </row>
    <row r="1092" spans="2:51" s="226" customFormat="1" ht="12">
      <c r="B1092" s="227"/>
      <c r="D1092" s="211" t="s">
        <v>208</v>
      </c>
      <c r="E1092" s="228" t="s">
        <v>1</v>
      </c>
      <c r="F1092" s="229" t="s">
        <v>1218</v>
      </c>
      <c r="H1092" s="228" t="s">
        <v>1</v>
      </c>
      <c r="L1092" s="227"/>
      <c r="M1092" s="230"/>
      <c r="N1092" s="231"/>
      <c r="O1092" s="231"/>
      <c r="P1092" s="231"/>
      <c r="Q1092" s="231"/>
      <c r="R1092" s="231"/>
      <c r="S1092" s="231"/>
      <c r="T1092" s="232"/>
      <c r="AT1092" s="228" t="s">
        <v>208</v>
      </c>
      <c r="AU1092" s="228" t="s">
        <v>86</v>
      </c>
      <c r="AV1092" s="226" t="s">
        <v>84</v>
      </c>
      <c r="AW1092" s="226" t="s">
        <v>32</v>
      </c>
      <c r="AX1092" s="226" t="s">
        <v>76</v>
      </c>
      <c r="AY1092" s="228" t="s">
        <v>199</v>
      </c>
    </row>
    <row r="1093" spans="2:51" s="209" customFormat="1" ht="12">
      <c r="B1093" s="210"/>
      <c r="D1093" s="211" t="s">
        <v>208</v>
      </c>
      <c r="E1093" s="212" t="s">
        <v>1</v>
      </c>
      <c r="F1093" s="213" t="s">
        <v>1516</v>
      </c>
      <c r="H1093" s="214">
        <v>14.89</v>
      </c>
      <c r="L1093" s="210"/>
      <c r="M1093" s="215"/>
      <c r="N1093" s="216"/>
      <c r="O1093" s="216"/>
      <c r="P1093" s="216"/>
      <c r="Q1093" s="216"/>
      <c r="R1093" s="216"/>
      <c r="S1093" s="216"/>
      <c r="T1093" s="217"/>
      <c r="AT1093" s="212" t="s">
        <v>208</v>
      </c>
      <c r="AU1093" s="212" t="s">
        <v>86</v>
      </c>
      <c r="AV1093" s="209" t="s">
        <v>86</v>
      </c>
      <c r="AW1093" s="209" t="s">
        <v>32</v>
      </c>
      <c r="AX1093" s="209" t="s">
        <v>76</v>
      </c>
      <c r="AY1093" s="212" t="s">
        <v>199</v>
      </c>
    </row>
    <row r="1094" spans="2:51" s="226" customFormat="1" ht="12">
      <c r="B1094" s="227"/>
      <c r="D1094" s="211" t="s">
        <v>208</v>
      </c>
      <c r="E1094" s="228" t="s">
        <v>1</v>
      </c>
      <c r="F1094" s="229" t="s">
        <v>1033</v>
      </c>
      <c r="H1094" s="228" t="s">
        <v>1</v>
      </c>
      <c r="L1094" s="227"/>
      <c r="M1094" s="230"/>
      <c r="N1094" s="231"/>
      <c r="O1094" s="231"/>
      <c r="P1094" s="231"/>
      <c r="Q1094" s="231"/>
      <c r="R1094" s="231"/>
      <c r="S1094" s="231"/>
      <c r="T1094" s="232"/>
      <c r="AT1094" s="228" t="s">
        <v>208</v>
      </c>
      <c r="AU1094" s="228" t="s">
        <v>86</v>
      </c>
      <c r="AV1094" s="226" t="s">
        <v>84</v>
      </c>
      <c r="AW1094" s="226" t="s">
        <v>32</v>
      </c>
      <c r="AX1094" s="226" t="s">
        <v>76</v>
      </c>
      <c r="AY1094" s="228" t="s">
        <v>199</v>
      </c>
    </row>
    <row r="1095" spans="2:51" s="209" customFormat="1" ht="12">
      <c r="B1095" s="210"/>
      <c r="D1095" s="211" t="s">
        <v>208</v>
      </c>
      <c r="E1095" s="212" t="s">
        <v>1</v>
      </c>
      <c r="F1095" s="213" t="s">
        <v>1516</v>
      </c>
      <c r="H1095" s="214">
        <v>14.89</v>
      </c>
      <c r="L1095" s="210"/>
      <c r="M1095" s="215"/>
      <c r="N1095" s="216"/>
      <c r="O1095" s="216"/>
      <c r="P1095" s="216"/>
      <c r="Q1095" s="216"/>
      <c r="R1095" s="216"/>
      <c r="S1095" s="216"/>
      <c r="T1095" s="217"/>
      <c r="AT1095" s="212" t="s">
        <v>208</v>
      </c>
      <c r="AU1095" s="212" t="s">
        <v>86</v>
      </c>
      <c r="AV1095" s="209" t="s">
        <v>86</v>
      </c>
      <c r="AW1095" s="209" t="s">
        <v>32</v>
      </c>
      <c r="AX1095" s="209" t="s">
        <v>76</v>
      </c>
      <c r="AY1095" s="212" t="s">
        <v>199</v>
      </c>
    </row>
    <row r="1096" spans="2:51" s="226" customFormat="1" ht="12">
      <c r="B1096" s="227"/>
      <c r="D1096" s="211" t="s">
        <v>208</v>
      </c>
      <c r="E1096" s="228" t="s">
        <v>1</v>
      </c>
      <c r="F1096" s="229" t="s">
        <v>354</v>
      </c>
      <c r="H1096" s="228" t="s">
        <v>1</v>
      </c>
      <c r="L1096" s="227"/>
      <c r="M1096" s="230"/>
      <c r="N1096" s="231"/>
      <c r="O1096" s="231"/>
      <c r="P1096" s="231"/>
      <c r="Q1096" s="231"/>
      <c r="R1096" s="231"/>
      <c r="S1096" s="231"/>
      <c r="T1096" s="232"/>
      <c r="AT1096" s="228" t="s">
        <v>208</v>
      </c>
      <c r="AU1096" s="228" t="s">
        <v>86</v>
      </c>
      <c r="AV1096" s="226" t="s">
        <v>84</v>
      </c>
      <c r="AW1096" s="226" t="s">
        <v>32</v>
      </c>
      <c r="AX1096" s="226" t="s">
        <v>76</v>
      </c>
      <c r="AY1096" s="228" t="s">
        <v>199</v>
      </c>
    </row>
    <row r="1097" spans="2:51" s="209" customFormat="1" ht="12">
      <c r="B1097" s="210"/>
      <c r="D1097" s="211" t="s">
        <v>208</v>
      </c>
      <c r="E1097" s="212" t="s">
        <v>1</v>
      </c>
      <c r="F1097" s="213" t="s">
        <v>1517</v>
      </c>
      <c r="H1097" s="214">
        <v>11.896</v>
      </c>
      <c r="L1097" s="210"/>
      <c r="M1097" s="215"/>
      <c r="N1097" s="216"/>
      <c r="O1097" s="216"/>
      <c r="P1097" s="216"/>
      <c r="Q1097" s="216"/>
      <c r="R1097" s="216"/>
      <c r="S1097" s="216"/>
      <c r="T1097" s="217"/>
      <c r="AT1097" s="212" t="s">
        <v>208</v>
      </c>
      <c r="AU1097" s="212" t="s">
        <v>86</v>
      </c>
      <c r="AV1097" s="209" t="s">
        <v>86</v>
      </c>
      <c r="AW1097" s="209" t="s">
        <v>32</v>
      </c>
      <c r="AX1097" s="209" t="s">
        <v>76</v>
      </c>
      <c r="AY1097" s="212" t="s">
        <v>199</v>
      </c>
    </row>
    <row r="1098" spans="2:51" s="226" customFormat="1" ht="12">
      <c r="B1098" s="227"/>
      <c r="D1098" s="211" t="s">
        <v>208</v>
      </c>
      <c r="E1098" s="228" t="s">
        <v>1</v>
      </c>
      <c r="F1098" s="229" t="s">
        <v>1297</v>
      </c>
      <c r="H1098" s="228" t="s">
        <v>1</v>
      </c>
      <c r="L1098" s="227"/>
      <c r="M1098" s="230"/>
      <c r="N1098" s="231"/>
      <c r="O1098" s="231"/>
      <c r="P1098" s="231"/>
      <c r="Q1098" s="231"/>
      <c r="R1098" s="231"/>
      <c r="S1098" s="231"/>
      <c r="T1098" s="232"/>
      <c r="AT1098" s="228" t="s">
        <v>208</v>
      </c>
      <c r="AU1098" s="228" t="s">
        <v>86</v>
      </c>
      <c r="AV1098" s="226" t="s">
        <v>84</v>
      </c>
      <c r="AW1098" s="226" t="s">
        <v>32</v>
      </c>
      <c r="AX1098" s="226" t="s">
        <v>76</v>
      </c>
      <c r="AY1098" s="228" t="s">
        <v>199</v>
      </c>
    </row>
    <row r="1099" spans="2:51" s="209" customFormat="1" ht="12">
      <c r="B1099" s="210"/>
      <c r="D1099" s="211" t="s">
        <v>208</v>
      </c>
      <c r="E1099" s="212" t="s">
        <v>1</v>
      </c>
      <c r="F1099" s="213" t="s">
        <v>1518</v>
      </c>
      <c r="H1099" s="214">
        <v>13.27</v>
      </c>
      <c r="L1099" s="210"/>
      <c r="M1099" s="215"/>
      <c r="N1099" s="216"/>
      <c r="O1099" s="216"/>
      <c r="P1099" s="216"/>
      <c r="Q1099" s="216"/>
      <c r="R1099" s="216"/>
      <c r="S1099" s="216"/>
      <c r="T1099" s="217"/>
      <c r="AT1099" s="212" t="s">
        <v>208</v>
      </c>
      <c r="AU1099" s="212" t="s">
        <v>86</v>
      </c>
      <c r="AV1099" s="209" t="s">
        <v>86</v>
      </c>
      <c r="AW1099" s="209" t="s">
        <v>32</v>
      </c>
      <c r="AX1099" s="209" t="s">
        <v>76</v>
      </c>
      <c r="AY1099" s="212" t="s">
        <v>199</v>
      </c>
    </row>
    <row r="1100" spans="2:51" s="226" customFormat="1" ht="12">
      <c r="B1100" s="227"/>
      <c r="D1100" s="211" t="s">
        <v>208</v>
      </c>
      <c r="E1100" s="228" t="s">
        <v>1</v>
      </c>
      <c r="F1100" s="229" t="s">
        <v>1220</v>
      </c>
      <c r="H1100" s="228" t="s">
        <v>1</v>
      </c>
      <c r="L1100" s="227"/>
      <c r="M1100" s="230"/>
      <c r="N1100" s="231"/>
      <c r="O1100" s="231"/>
      <c r="P1100" s="231"/>
      <c r="Q1100" s="231"/>
      <c r="R1100" s="231"/>
      <c r="S1100" s="231"/>
      <c r="T1100" s="232"/>
      <c r="AT1100" s="228" t="s">
        <v>208</v>
      </c>
      <c r="AU1100" s="228" t="s">
        <v>86</v>
      </c>
      <c r="AV1100" s="226" t="s">
        <v>84</v>
      </c>
      <c r="AW1100" s="226" t="s">
        <v>32</v>
      </c>
      <c r="AX1100" s="226" t="s">
        <v>76</v>
      </c>
      <c r="AY1100" s="228" t="s">
        <v>199</v>
      </c>
    </row>
    <row r="1101" spans="2:51" s="209" customFormat="1" ht="12">
      <c r="B1101" s="210"/>
      <c r="D1101" s="211" t="s">
        <v>208</v>
      </c>
      <c r="E1101" s="212" t="s">
        <v>1</v>
      </c>
      <c r="F1101" s="213" t="s">
        <v>1519</v>
      </c>
      <c r="H1101" s="214">
        <v>14.56</v>
      </c>
      <c r="L1101" s="210"/>
      <c r="M1101" s="215"/>
      <c r="N1101" s="216"/>
      <c r="O1101" s="216"/>
      <c r="P1101" s="216"/>
      <c r="Q1101" s="216"/>
      <c r="R1101" s="216"/>
      <c r="S1101" s="216"/>
      <c r="T1101" s="217"/>
      <c r="AT1101" s="212" t="s">
        <v>208</v>
      </c>
      <c r="AU1101" s="212" t="s">
        <v>86</v>
      </c>
      <c r="AV1101" s="209" t="s">
        <v>86</v>
      </c>
      <c r="AW1101" s="209" t="s">
        <v>32</v>
      </c>
      <c r="AX1101" s="209" t="s">
        <v>76</v>
      </c>
      <c r="AY1101" s="212" t="s">
        <v>199</v>
      </c>
    </row>
    <row r="1102" spans="2:51" s="226" customFormat="1" ht="12">
      <c r="B1102" s="227"/>
      <c r="D1102" s="211" t="s">
        <v>208</v>
      </c>
      <c r="E1102" s="228" t="s">
        <v>1</v>
      </c>
      <c r="F1102" s="229" t="s">
        <v>1520</v>
      </c>
      <c r="H1102" s="228" t="s">
        <v>1</v>
      </c>
      <c r="L1102" s="227"/>
      <c r="M1102" s="230"/>
      <c r="N1102" s="231"/>
      <c r="O1102" s="231"/>
      <c r="P1102" s="231"/>
      <c r="Q1102" s="231"/>
      <c r="R1102" s="231"/>
      <c r="S1102" s="231"/>
      <c r="T1102" s="232"/>
      <c r="AT1102" s="228" t="s">
        <v>208</v>
      </c>
      <c r="AU1102" s="228" t="s">
        <v>86</v>
      </c>
      <c r="AV1102" s="226" t="s">
        <v>84</v>
      </c>
      <c r="AW1102" s="226" t="s">
        <v>32</v>
      </c>
      <c r="AX1102" s="226" t="s">
        <v>76</v>
      </c>
      <c r="AY1102" s="228" t="s">
        <v>199</v>
      </c>
    </row>
    <row r="1103" spans="2:51" s="209" customFormat="1" ht="12">
      <c r="B1103" s="210"/>
      <c r="D1103" s="211" t="s">
        <v>208</v>
      </c>
      <c r="E1103" s="212" t="s">
        <v>1</v>
      </c>
      <c r="F1103" s="213" t="s">
        <v>1521</v>
      </c>
      <c r="H1103" s="214">
        <v>19.7</v>
      </c>
      <c r="L1103" s="210"/>
      <c r="M1103" s="215"/>
      <c r="N1103" s="216"/>
      <c r="O1103" s="216"/>
      <c r="P1103" s="216"/>
      <c r="Q1103" s="216"/>
      <c r="R1103" s="216"/>
      <c r="S1103" s="216"/>
      <c r="T1103" s="217"/>
      <c r="AT1103" s="212" t="s">
        <v>208</v>
      </c>
      <c r="AU1103" s="212" t="s">
        <v>86</v>
      </c>
      <c r="AV1103" s="209" t="s">
        <v>86</v>
      </c>
      <c r="AW1103" s="209" t="s">
        <v>32</v>
      </c>
      <c r="AX1103" s="209" t="s">
        <v>76</v>
      </c>
      <c r="AY1103" s="212" t="s">
        <v>199</v>
      </c>
    </row>
    <row r="1104" spans="2:51" s="209" customFormat="1" ht="12">
      <c r="B1104" s="210"/>
      <c r="D1104" s="211" t="s">
        <v>208</v>
      </c>
      <c r="E1104" s="212" t="s">
        <v>1</v>
      </c>
      <c r="F1104" s="213" t="s">
        <v>1522</v>
      </c>
      <c r="H1104" s="214">
        <v>45.656</v>
      </c>
      <c r="L1104" s="210"/>
      <c r="M1104" s="215"/>
      <c r="N1104" s="216"/>
      <c r="O1104" s="216"/>
      <c r="P1104" s="216"/>
      <c r="Q1104" s="216"/>
      <c r="R1104" s="216"/>
      <c r="S1104" s="216"/>
      <c r="T1104" s="217"/>
      <c r="AT1104" s="212" t="s">
        <v>208</v>
      </c>
      <c r="AU1104" s="212" t="s">
        <v>86</v>
      </c>
      <c r="AV1104" s="209" t="s">
        <v>86</v>
      </c>
      <c r="AW1104" s="209" t="s">
        <v>32</v>
      </c>
      <c r="AX1104" s="209" t="s">
        <v>76</v>
      </c>
      <c r="AY1104" s="212" t="s">
        <v>199</v>
      </c>
    </row>
    <row r="1105" spans="2:51" s="209" customFormat="1" ht="12">
      <c r="B1105" s="210"/>
      <c r="D1105" s="211" t="s">
        <v>208</v>
      </c>
      <c r="E1105" s="212" t="s">
        <v>1</v>
      </c>
      <c r="F1105" s="213" t="s">
        <v>1523</v>
      </c>
      <c r="H1105" s="214">
        <v>16.176</v>
      </c>
      <c r="L1105" s="210"/>
      <c r="M1105" s="215"/>
      <c r="N1105" s="216"/>
      <c r="O1105" s="216"/>
      <c r="P1105" s="216"/>
      <c r="Q1105" s="216"/>
      <c r="R1105" s="216"/>
      <c r="S1105" s="216"/>
      <c r="T1105" s="217"/>
      <c r="AT1105" s="212" t="s">
        <v>208</v>
      </c>
      <c r="AU1105" s="212" t="s">
        <v>86</v>
      </c>
      <c r="AV1105" s="209" t="s">
        <v>86</v>
      </c>
      <c r="AW1105" s="209" t="s">
        <v>32</v>
      </c>
      <c r="AX1105" s="209" t="s">
        <v>76</v>
      </c>
      <c r="AY1105" s="212" t="s">
        <v>199</v>
      </c>
    </row>
    <row r="1106" spans="2:51" s="209" customFormat="1" ht="12">
      <c r="B1106" s="210"/>
      <c r="D1106" s="211" t="s">
        <v>208</v>
      </c>
      <c r="E1106" s="212" t="s">
        <v>1</v>
      </c>
      <c r="F1106" s="213" t="s">
        <v>1523</v>
      </c>
      <c r="H1106" s="214">
        <v>16.176</v>
      </c>
      <c r="L1106" s="210"/>
      <c r="M1106" s="215"/>
      <c r="N1106" s="216"/>
      <c r="O1106" s="216"/>
      <c r="P1106" s="216"/>
      <c r="Q1106" s="216"/>
      <c r="R1106" s="216"/>
      <c r="S1106" s="216"/>
      <c r="T1106" s="217"/>
      <c r="AT1106" s="212" t="s">
        <v>208</v>
      </c>
      <c r="AU1106" s="212" t="s">
        <v>86</v>
      </c>
      <c r="AV1106" s="209" t="s">
        <v>86</v>
      </c>
      <c r="AW1106" s="209" t="s">
        <v>32</v>
      </c>
      <c r="AX1106" s="209" t="s">
        <v>76</v>
      </c>
      <c r="AY1106" s="212" t="s">
        <v>199</v>
      </c>
    </row>
    <row r="1107" spans="2:51" s="209" customFormat="1" ht="12">
      <c r="B1107" s="210"/>
      <c r="D1107" s="211" t="s">
        <v>208</v>
      </c>
      <c r="E1107" s="212" t="s">
        <v>1</v>
      </c>
      <c r="F1107" s="213" t="s">
        <v>1524</v>
      </c>
      <c r="H1107" s="214">
        <v>12.42</v>
      </c>
      <c r="L1107" s="210"/>
      <c r="M1107" s="215"/>
      <c r="N1107" s="216"/>
      <c r="O1107" s="216"/>
      <c r="P1107" s="216"/>
      <c r="Q1107" s="216"/>
      <c r="R1107" s="216"/>
      <c r="S1107" s="216"/>
      <c r="T1107" s="217"/>
      <c r="AT1107" s="212" t="s">
        <v>208</v>
      </c>
      <c r="AU1107" s="212" t="s">
        <v>86</v>
      </c>
      <c r="AV1107" s="209" t="s">
        <v>86</v>
      </c>
      <c r="AW1107" s="209" t="s">
        <v>32</v>
      </c>
      <c r="AX1107" s="209" t="s">
        <v>76</v>
      </c>
      <c r="AY1107" s="212" t="s">
        <v>199</v>
      </c>
    </row>
    <row r="1108" spans="2:51" s="209" customFormat="1" ht="12">
      <c r="B1108" s="210"/>
      <c r="D1108" s="211" t="s">
        <v>208</v>
      </c>
      <c r="E1108" s="212" t="s">
        <v>1</v>
      </c>
      <c r="F1108" s="213" t="s">
        <v>1525</v>
      </c>
      <c r="H1108" s="214">
        <v>20.78</v>
      </c>
      <c r="L1108" s="210"/>
      <c r="M1108" s="215"/>
      <c r="N1108" s="216"/>
      <c r="O1108" s="216"/>
      <c r="P1108" s="216"/>
      <c r="Q1108" s="216"/>
      <c r="R1108" s="216"/>
      <c r="S1108" s="216"/>
      <c r="T1108" s="217"/>
      <c r="AT1108" s="212" t="s">
        <v>208</v>
      </c>
      <c r="AU1108" s="212" t="s">
        <v>86</v>
      </c>
      <c r="AV1108" s="209" t="s">
        <v>86</v>
      </c>
      <c r="AW1108" s="209" t="s">
        <v>32</v>
      </c>
      <c r="AX1108" s="209" t="s">
        <v>76</v>
      </c>
      <c r="AY1108" s="212" t="s">
        <v>199</v>
      </c>
    </row>
    <row r="1109" spans="2:51" s="209" customFormat="1" ht="12">
      <c r="B1109" s="210"/>
      <c r="D1109" s="211" t="s">
        <v>208</v>
      </c>
      <c r="E1109" s="212" t="s">
        <v>1</v>
      </c>
      <c r="F1109" s="213" t="s">
        <v>1526</v>
      </c>
      <c r="H1109" s="214">
        <v>13.6</v>
      </c>
      <c r="L1109" s="210"/>
      <c r="M1109" s="215"/>
      <c r="N1109" s="216"/>
      <c r="O1109" s="216"/>
      <c r="P1109" s="216"/>
      <c r="Q1109" s="216"/>
      <c r="R1109" s="216"/>
      <c r="S1109" s="216"/>
      <c r="T1109" s="217"/>
      <c r="AT1109" s="212" t="s">
        <v>208</v>
      </c>
      <c r="AU1109" s="212" t="s">
        <v>86</v>
      </c>
      <c r="AV1109" s="209" t="s">
        <v>86</v>
      </c>
      <c r="AW1109" s="209" t="s">
        <v>32</v>
      </c>
      <c r="AX1109" s="209" t="s">
        <v>76</v>
      </c>
      <c r="AY1109" s="212" t="s">
        <v>199</v>
      </c>
    </row>
    <row r="1110" spans="2:51" s="209" customFormat="1" ht="12">
      <c r="B1110" s="210"/>
      <c r="D1110" s="211" t="s">
        <v>208</v>
      </c>
      <c r="E1110" s="212" t="s">
        <v>1</v>
      </c>
      <c r="F1110" s="213" t="s">
        <v>1527</v>
      </c>
      <c r="H1110" s="214">
        <v>12.96</v>
      </c>
      <c r="L1110" s="210"/>
      <c r="M1110" s="215"/>
      <c r="N1110" s="216"/>
      <c r="O1110" s="216"/>
      <c r="P1110" s="216"/>
      <c r="Q1110" s="216"/>
      <c r="R1110" s="216"/>
      <c r="S1110" s="216"/>
      <c r="T1110" s="217"/>
      <c r="AT1110" s="212" t="s">
        <v>208</v>
      </c>
      <c r="AU1110" s="212" t="s">
        <v>86</v>
      </c>
      <c r="AV1110" s="209" t="s">
        <v>86</v>
      </c>
      <c r="AW1110" s="209" t="s">
        <v>32</v>
      </c>
      <c r="AX1110" s="209" t="s">
        <v>76</v>
      </c>
      <c r="AY1110" s="212" t="s">
        <v>199</v>
      </c>
    </row>
    <row r="1111" spans="2:51" s="226" customFormat="1" ht="12">
      <c r="B1111" s="227"/>
      <c r="D1111" s="211" t="s">
        <v>208</v>
      </c>
      <c r="E1111" s="228" t="s">
        <v>1</v>
      </c>
      <c r="F1111" s="229" t="s">
        <v>236</v>
      </c>
      <c r="H1111" s="228" t="s">
        <v>1</v>
      </c>
      <c r="L1111" s="227"/>
      <c r="M1111" s="230"/>
      <c r="N1111" s="231"/>
      <c r="O1111" s="231"/>
      <c r="P1111" s="231"/>
      <c r="Q1111" s="231"/>
      <c r="R1111" s="231"/>
      <c r="S1111" s="231"/>
      <c r="T1111" s="232"/>
      <c r="AT1111" s="228" t="s">
        <v>208</v>
      </c>
      <c r="AU1111" s="228" t="s">
        <v>86</v>
      </c>
      <c r="AV1111" s="226" t="s">
        <v>84</v>
      </c>
      <c r="AW1111" s="226" t="s">
        <v>32</v>
      </c>
      <c r="AX1111" s="226" t="s">
        <v>76</v>
      </c>
      <c r="AY1111" s="228" t="s">
        <v>199</v>
      </c>
    </row>
    <row r="1112" spans="2:51" s="226" customFormat="1" ht="12">
      <c r="B1112" s="227"/>
      <c r="D1112" s="211" t="s">
        <v>208</v>
      </c>
      <c r="E1112" s="228" t="s">
        <v>1</v>
      </c>
      <c r="F1112" s="229" t="s">
        <v>930</v>
      </c>
      <c r="H1112" s="228" t="s">
        <v>1</v>
      </c>
      <c r="L1112" s="227"/>
      <c r="M1112" s="230"/>
      <c r="N1112" s="231"/>
      <c r="O1112" s="231"/>
      <c r="P1112" s="231"/>
      <c r="Q1112" s="231"/>
      <c r="R1112" s="231"/>
      <c r="S1112" s="231"/>
      <c r="T1112" s="232"/>
      <c r="AT1112" s="228" t="s">
        <v>208</v>
      </c>
      <c r="AU1112" s="228" t="s">
        <v>86</v>
      </c>
      <c r="AV1112" s="226" t="s">
        <v>84</v>
      </c>
      <c r="AW1112" s="226" t="s">
        <v>32</v>
      </c>
      <c r="AX1112" s="226" t="s">
        <v>76</v>
      </c>
      <c r="AY1112" s="228" t="s">
        <v>199</v>
      </c>
    </row>
    <row r="1113" spans="2:51" s="209" customFormat="1" ht="12">
      <c r="B1113" s="210"/>
      <c r="D1113" s="211" t="s">
        <v>208</v>
      </c>
      <c r="E1113" s="212" t="s">
        <v>1</v>
      </c>
      <c r="F1113" s="213" t="s">
        <v>1528</v>
      </c>
      <c r="H1113" s="214">
        <v>57.42</v>
      </c>
      <c r="L1113" s="210"/>
      <c r="M1113" s="215"/>
      <c r="N1113" s="216"/>
      <c r="O1113" s="216"/>
      <c r="P1113" s="216"/>
      <c r="Q1113" s="216"/>
      <c r="R1113" s="216"/>
      <c r="S1113" s="216"/>
      <c r="T1113" s="217"/>
      <c r="AT1113" s="212" t="s">
        <v>208</v>
      </c>
      <c r="AU1113" s="212" t="s">
        <v>86</v>
      </c>
      <c r="AV1113" s="209" t="s">
        <v>86</v>
      </c>
      <c r="AW1113" s="209" t="s">
        <v>32</v>
      </c>
      <c r="AX1113" s="209" t="s">
        <v>76</v>
      </c>
      <c r="AY1113" s="212" t="s">
        <v>199</v>
      </c>
    </row>
    <row r="1114" spans="2:51" s="226" customFormat="1" ht="12">
      <c r="B1114" s="227"/>
      <c r="D1114" s="211" t="s">
        <v>208</v>
      </c>
      <c r="E1114" s="228" t="s">
        <v>1</v>
      </c>
      <c r="F1114" s="229" t="s">
        <v>619</v>
      </c>
      <c r="H1114" s="228" t="s">
        <v>1</v>
      </c>
      <c r="L1114" s="227"/>
      <c r="M1114" s="230"/>
      <c r="N1114" s="231"/>
      <c r="O1114" s="231"/>
      <c r="P1114" s="231"/>
      <c r="Q1114" s="231"/>
      <c r="R1114" s="231"/>
      <c r="S1114" s="231"/>
      <c r="T1114" s="232"/>
      <c r="AT1114" s="228" t="s">
        <v>208</v>
      </c>
      <c r="AU1114" s="228" t="s">
        <v>86</v>
      </c>
      <c r="AV1114" s="226" t="s">
        <v>84</v>
      </c>
      <c r="AW1114" s="226" t="s">
        <v>32</v>
      </c>
      <c r="AX1114" s="226" t="s">
        <v>76</v>
      </c>
      <c r="AY1114" s="228" t="s">
        <v>199</v>
      </c>
    </row>
    <row r="1115" spans="2:51" s="226" customFormat="1" ht="12">
      <c r="B1115" s="227"/>
      <c r="D1115" s="211" t="s">
        <v>208</v>
      </c>
      <c r="E1115" s="228" t="s">
        <v>1</v>
      </c>
      <c r="F1115" s="229" t="s">
        <v>890</v>
      </c>
      <c r="H1115" s="228" t="s">
        <v>1</v>
      </c>
      <c r="L1115" s="227"/>
      <c r="M1115" s="230"/>
      <c r="N1115" s="231"/>
      <c r="O1115" s="231"/>
      <c r="P1115" s="231"/>
      <c r="Q1115" s="231"/>
      <c r="R1115" s="231"/>
      <c r="S1115" s="231"/>
      <c r="T1115" s="232"/>
      <c r="AT1115" s="228" t="s">
        <v>208</v>
      </c>
      <c r="AU1115" s="228" t="s">
        <v>86</v>
      </c>
      <c r="AV1115" s="226" t="s">
        <v>84</v>
      </c>
      <c r="AW1115" s="226" t="s">
        <v>32</v>
      </c>
      <c r="AX1115" s="226" t="s">
        <v>76</v>
      </c>
      <c r="AY1115" s="228" t="s">
        <v>199</v>
      </c>
    </row>
    <row r="1116" spans="2:51" s="209" customFormat="1" ht="12">
      <c r="B1116" s="210"/>
      <c r="D1116" s="211" t="s">
        <v>208</v>
      </c>
      <c r="E1116" s="212" t="s">
        <v>1</v>
      </c>
      <c r="F1116" s="213" t="s">
        <v>1529</v>
      </c>
      <c r="H1116" s="214">
        <v>51.678</v>
      </c>
      <c r="L1116" s="210"/>
      <c r="M1116" s="215"/>
      <c r="N1116" s="216"/>
      <c r="O1116" s="216"/>
      <c r="P1116" s="216"/>
      <c r="Q1116" s="216"/>
      <c r="R1116" s="216"/>
      <c r="S1116" s="216"/>
      <c r="T1116" s="217"/>
      <c r="AT1116" s="212" t="s">
        <v>208</v>
      </c>
      <c r="AU1116" s="212" t="s">
        <v>86</v>
      </c>
      <c r="AV1116" s="209" t="s">
        <v>86</v>
      </c>
      <c r="AW1116" s="209" t="s">
        <v>32</v>
      </c>
      <c r="AX1116" s="209" t="s">
        <v>76</v>
      </c>
      <c r="AY1116" s="212" t="s">
        <v>199</v>
      </c>
    </row>
    <row r="1117" spans="2:51" s="226" customFormat="1" ht="12">
      <c r="B1117" s="227"/>
      <c r="D1117" s="211" t="s">
        <v>208</v>
      </c>
      <c r="E1117" s="228" t="s">
        <v>1</v>
      </c>
      <c r="F1117" s="229" t="s">
        <v>1530</v>
      </c>
      <c r="H1117" s="228" t="s">
        <v>1</v>
      </c>
      <c r="L1117" s="227"/>
      <c r="M1117" s="230"/>
      <c r="N1117" s="231"/>
      <c r="O1117" s="231"/>
      <c r="P1117" s="231"/>
      <c r="Q1117" s="231"/>
      <c r="R1117" s="231"/>
      <c r="S1117" s="231"/>
      <c r="T1117" s="232"/>
      <c r="AT1117" s="228" t="s">
        <v>208</v>
      </c>
      <c r="AU1117" s="228" t="s">
        <v>86</v>
      </c>
      <c r="AV1117" s="226" t="s">
        <v>84</v>
      </c>
      <c r="AW1117" s="226" t="s">
        <v>32</v>
      </c>
      <c r="AX1117" s="226" t="s">
        <v>76</v>
      </c>
      <c r="AY1117" s="228" t="s">
        <v>199</v>
      </c>
    </row>
    <row r="1118" spans="2:51" s="209" customFormat="1" ht="12">
      <c r="B1118" s="210"/>
      <c r="D1118" s="211" t="s">
        <v>208</v>
      </c>
      <c r="E1118" s="212" t="s">
        <v>1</v>
      </c>
      <c r="F1118" s="213" t="s">
        <v>1531</v>
      </c>
      <c r="H1118" s="214">
        <v>10</v>
      </c>
      <c r="L1118" s="210"/>
      <c r="M1118" s="215"/>
      <c r="N1118" s="216"/>
      <c r="O1118" s="216"/>
      <c r="P1118" s="216"/>
      <c r="Q1118" s="216"/>
      <c r="R1118" s="216"/>
      <c r="S1118" s="216"/>
      <c r="T1118" s="217"/>
      <c r="AT1118" s="212" t="s">
        <v>208</v>
      </c>
      <c r="AU1118" s="212" t="s">
        <v>86</v>
      </c>
      <c r="AV1118" s="209" t="s">
        <v>86</v>
      </c>
      <c r="AW1118" s="209" t="s">
        <v>32</v>
      </c>
      <c r="AX1118" s="209" t="s">
        <v>76</v>
      </c>
      <c r="AY1118" s="212" t="s">
        <v>199</v>
      </c>
    </row>
    <row r="1119" spans="2:51" s="226" customFormat="1" ht="12">
      <c r="B1119" s="227"/>
      <c r="D1119" s="211" t="s">
        <v>208</v>
      </c>
      <c r="E1119" s="228" t="s">
        <v>1</v>
      </c>
      <c r="F1119" s="229" t="s">
        <v>238</v>
      </c>
      <c r="H1119" s="228" t="s">
        <v>1</v>
      </c>
      <c r="L1119" s="227"/>
      <c r="M1119" s="230"/>
      <c r="N1119" s="231"/>
      <c r="O1119" s="231"/>
      <c r="P1119" s="231"/>
      <c r="Q1119" s="231"/>
      <c r="R1119" s="231"/>
      <c r="S1119" s="231"/>
      <c r="T1119" s="232"/>
      <c r="AT1119" s="228" t="s">
        <v>208</v>
      </c>
      <c r="AU1119" s="228" t="s">
        <v>86</v>
      </c>
      <c r="AV1119" s="226" t="s">
        <v>84</v>
      </c>
      <c r="AW1119" s="226" t="s">
        <v>32</v>
      </c>
      <c r="AX1119" s="226" t="s">
        <v>76</v>
      </c>
      <c r="AY1119" s="228" t="s">
        <v>199</v>
      </c>
    </row>
    <row r="1120" spans="2:51" s="226" customFormat="1" ht="12">
      <c r="B1120" s="227"/>
      <c r="D1120" s="211" t="s">
        <v>208</v>
      </c>
      <c r="E1120" s="228" t="s">
        <v>1</v>
      </c>
      <c r="F1120" s="229" t="s">
        <v>1302</v>
      </c>
      <c r="H1120" s="228" t="s">
        <v>1</v>
      </c>
      <c r="L1120" s="227"/>
      <c r="M1120" s="230"/>
      <c r="N1120" s="231"/>
      <c r="O1120" s="231"/>
      <c r="P1120" s="231"/>
      <c r="Q1120" s="231"/>
      <c r="R1120" s="231"/>
      <c r="S1120" s="231"/>
      <c r="T1120" s="232"/>
      <c r="AT1120" s="228" t="s">
        <v>208</v>
      </c>
      <c r="AU1120" s="228" t="s">
        <v>86</v>
      </c>
      <c r="AV1120" s="226" t="s">
        <v>84</v>
      </c>
      <c r="AW1120" s="226" t="s">
        <v>32</v>
      </c>
      <c r="AX1120" s="226" t="s">
        <v>76</v>
      </c>
      <c r="AY1120" s="228" t="s">
        <v>199</v>
      </c>
    </row>
    <row r="1121" spans="2:51" s="209" customFormat="1" ht="12">
      <c r="B1121" s="210"/>
      <c r="D1121" s="211" t="s">
        <v>208</v>
      </c>
      <c r="E1121" s="212" t="s">
        <v>1</v>
      </c>
      <c r="F1121" s="213" t="s">
        <v>1532</v>
      </c>
      <c r="H1121" s="214">
        <v>59.334</v>
      </c>
      <c r="L1121" s="210"/>
      <c r="M1121" s="215"/>
      <c r="N1121" s="216"/>
      <c r="O1121" s="216"/>
      <c r="P1121" s="216"/>
      <c r="Q1121" s="216"/>
      <c r="R1121" s="216"/>
      <c r="S1121" s="216"/>
      <c r="T1121" s="217"/>
      <c r="AT1121" s="212" t="s">
        <v>208</v>
      </c>
      <c r="AU1121" s="212" t="s">
        <v>86</v>
      </c>
      <c r="AV1121" s="209" t="s">
        <v>86</v>
      </c>
      <c r="AW1121" s="209" t="s">
        <v>32</v>
      </c>
      <c r="AX1121" s="209" t="s">
        <v>76</v>
      </c>
      <c r="AY1121" s="212" t="s">
        <v>199</v>
      </c>
    </row>
    <row r="1122" spans="2:51" s="218" customFormat="1" ht="12">
      <c r="B1122" s="219"/>
      <c r="D1122" s="211" t="s">
        <v>208</v>
      </c>
      <c r="E1122" s="220" t="s">
        <v>1</v>
      </c>
      <c r="F1122" s="221" t="s">
        <v>211</v>
      </c>
      <c r="H1122" s="222">
        <v>1853.494</v>
      </c>
      <c r="L1122" s="219"/>
      <c r="M1122" s="223"/>
      <c r="N1122" s="224"/>
      <c r="O1122" s="224"/>
      <c r="P1122" s="224"/>
      <c r="Q1122" s="224"/>
      <c r="R1122" s="224"/>
      <c r="S1122" s="224"/>
      <c r="T1122" s="225"/>
      <c r="AT1122" s="220" t="s">
        <v>208</v>
      </c>
      <c r="AU1122" s="220" t="s">
        <v>86</v>
      </c>
      <c r="AV1122" s="218" t="s">
        <v>206</v>
      </c>
      <c r="AW1122" s="218" t="s">
        <v>32</v>
      </c>
      <c r="AX1122" s="218" t="s">
        <v>84</v>
      </c>
      <c r="AY1122" s="220" t="s">
        <v>199</v>
      </c>
    </row>
    <row r="1123" spans="1:65" s="36" customFormat="1" ht="16.5" customHeight="1">
      <c r="A1123" s="30"/>
      <c r="B1123" s="31"/>
      <c r="C1123" s="197" t="s">
        <v>1533</v>
      </c>
      <c r="D1123" s="197" t="s">
        <v>201</v>
      </c>
      <c r="E1123" s="198" t="s">
        <v>1534</v>
      </c>
      <c r="F1123" s="199" t="s">
        <v>1535</v>
      </c>
      <c r="G1123" s="200" t="s">
        <v>245</v>
      </c>
      <c r="H1123" s="201">
        <v>1207.149</v>
      </c>
      <c r="I1123" s="2"/>
      <c r="J1123" s="202">
        <f>ROUND(I1123*H1123,2)</f>
        <v>0</v>
      </c>
      <c r="K1123" s="199" t="s">
        <v>1</v>
      </c>
      <c r="L1123" s="31"/>
      <c r="M1123" s="203" t="s">
        <v>1</v>
      </c>
      <c r="N1123" s="204" t="s">
        <v>41</v>
      </c>
      <c r="O1123" s="78"/>
      <c r="P1123" s="205">
        <f>O1123*H1123</f>
        <v>0</v>
      </c>
      <c r="Q1123" s="205">
        <v>0.00025</v>
      </c>
      <c r="R1123" s="205">
        <f>Q1123*H1123</f>
        <v>0.30178724999999995</v>
      </c>
      <c r="S1123" s="205">
        <v>0</v>
      </c>
      <c r="T1123" s="206">
        <f>S1123*H1123</f>
        <v>0</v>
      </c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R1123" s="207" t="s">
        <v>313</v>
      </c>
      <c r="AT1123" s="207" t="s">
        <v>201</v>
      </c>
      <c r="AU1123" s="207" t="s">
        <v>86</v>
      </c>
      <c r="AY1123" s="13" t="s">
        <v>199</v>
      </c>
      <c r="BE1123" s="208">
        <f>IF(N1123="základní",J1123,0)</f>
        <v>0</v>
      </c>
      <c r="BF1123" s="208">
        <f>IF(N1123="snížená",J1123,0)</f>
        <v>0</v>
      </c>
      <c r="BG1123" s="208">
        <f>IF(N1123="zákl. přenesená",J1123,0)</f>
        <v>0</v>
      </c>
      <c r="BH1123" s="208">
        <f>IF(N1123="sníž. přenesená",J1123,0)</f>
        <v>0</v>
      </c>
      <c r="BI1123" s="208">
        <f>IF(N1123="nulová",J1123,0)</f>
        <v>0</v>
      </c>
      <c r="BJ1123" s="13" t="s">
        <v>84</v>
      </c>
      <c r="BK1123" s="208">
        <f>ROUND(I1123*H1123,2)</f>
        <v>0</v>
      </c>
      <c r="BL1123" s="13" t="s">
        <v>313</v>
      </c>
      <c r="BM1123" s="207" t="s">
        <v>1536</v>
      </c>
    </row>
    <row r="1124" spans="2:51" s="226" customFormat="1" ht="12">
      <c r="B1124" s="227"/>
      <c r="D1124" s="211" t="s">
        <v>208</v>
      </c>
      <c r="E1124" s="228" t="s">
        <v>1</v>
      </c>
      <c r="F1124" s="229" t="s">
        <v>283</v>
      </c>
      <c r="H1124" s="228" t="s">
        <v>1</v>
      </c>
      <c r="L1124" s="227"/>
      <c r="M1124" s="230"/>
      <c r="N1124" s="231"/>
      <c r="O1124" s="231"/>
      <c r="P1124" s="231"/>
      <c r="Q1124" s="231"/>
      <c r="R1124" s="231"/>
      <c r="S1124" s="231"/>
      <c r="T1124" s="232"/>
      <c r="AT1124" s="228" t="s">
        <v>208</v>
      </c>
      <c r="AU1124" s="228" t="s">
        <v>86</v>
      </c>
      <c r="AV1124" s="226" t="s">
        <v>84</v>
      </c>
      <c r="AW1124" s="226" t="s">
        <v>32</v>
      </c>
      <c r="AX1124" s="226" t="s">
        <v>76</v>
      </c>
      <c r="AY1124" s="228" t="s">
        <v>199</v>
      </c>
    </row>
    <row r="1125" spans="2:51" s="226" customFormat="1" ht="12">
      <c r="B1125" s="227"/>
      <c r="D1125" s="211" t="s">
        <v>208</v>
      </c>
      <c r="E1125" s="228" t="s">
        <v>1</v>
      </c>
      <c r="F1125" s="229" t="s">
        <v>1537</v>
      </c>
      <c r="H1125" s="228" t="s">
        <v>1</v>
      </c>
      <c r="L1125" s="227"/>
      <c r="M1125" s="230"/>
      <c r="N1125" s="231"/>
      <c r="O1125" s="231"/>
      <c r="P1125" s="231"/>
      <c r="Q1125" s="231"/>
      <c r="R1125" s="231"/>
      <c r="S1125" s="231"/>
      <c r="T1125" s="232"/>
      <c r="AT1125" s="228" t="s">
        <v>208</v>
      </c>
      <c r="AU1125" s="228" t="s">
        <v>86</v>
      </c>
      <c r="AV1125" s="226" t="s">
        <v>84</v>
      </c>
      <c r="AW1125" s="226" t="s">
        <v>32</v>
      </c>
      <c r="AX1125" s="226" t="s">
        <v>76</v>
      </c>
      <c r="AY1125" s="228" t="s">
        <v>199</v>
      </c>
    </row>
    <row r="1126" spans="2:51" s="209" customFormat="1" ht="12">
      <c r="B1126" s="210"/>
      <c r="D1126" s="211" t="s">
        <v>208</v>
      </c>
      <c r="E1126" s="212" t="s">
        <v>1</v>
      </c>
      <c r="F1126" s="213" t="s">
        <v>1447</v>
      </c>
      <c r="H1126" s="214">
        <v>166.41</v>
      </c>
      <c r="L1126" s="210"/>
      <c r="M1126" s="215"/>
      <c r="N1126" s="216"/>
      <c r="O1126" s="216"/>
      <c r="P1126" s="216"/>
      <c r="Q1126" s="216"/>
      <c r="R1126" s="216"/>
      <c r="S1126" s="216"/>
      <c r="T1126" s="217"/>
      <c r="AT1126" s="212" t="s">
        <v>208</v>
      </c>
      <c r="AU1126" s="212" t="s">
        <v>86</v>
      </c>
      <c r="AV1126" s="209" t="s">
        <v>86</v>
      </c>
      <c r="AW1126" s="209" t="s">
        <v>32</v>
      </c>
      <c r="AX1126" s="209" t="s">
        <v>76</v>
      </c>
      <c r="AY1126" s="212" t="s">
        <v>199</v>
      </c>
    </row>
    <row r="1127" spans="2:51" s="209" customFormat="1" ht="12">
      <c r="B1127" s="210"/>
      <c r="D1127" s="211" t="s">
        <v>208</v>
      </c>
      <c r="E1127" s="212" t="s">
        <v>1</v>
      </c>
      <c r="F1127" s="213" t="s">
        <v>1448</v>
      </c>
      <c r="H1127" s="214">
        <v>69.23</v>
      </c>
      <c r="L1127" s="210"/>
      <c r="M1127" s="215"/>
      <c r="N1127" s="216"/>
      <c r="O1127" s="216"/>
      <c r="P1127" s="216"/>
      <c r="Q1127" s="216"/>
      <c r="R1127" s="216"/>
      <c r="S1127" s="216"/>
      <c r="T1127" s="217"/>
      <c r="AT1127" s="212" t="s">
        <v>208</v>
      </c>
      <c r="AU1127" s="212" t="s">
        <v>86</v>
      </c>
      <c r="AV1127" s="209" t="s">
        <v>86</v>
      </c>
      <c r="AW1127" s="209" t="s">
        <v>32</v>
      </c>
      <c r="AX1127" s="209" t="s">
        <v>76</v>
      </c>
      <c r="AY1127" s="212" t="s">
        <v>199</v>
      </c>
    </row>
    <row r="1128" spans="2:51" s="226" customFormat="1" ht="12">
      <c r="B1128" s="227"/>
      <c r="D1128" s="211" t="s">
        <v>208</v>
      </c>
      <c r="E1128" s="228" t="s">
        <v>1</v>
      </c>
      <c r="F1128" s="229" t="s">
        <v>224</v>
      </c>
      <c r="H1128" s="228" t="s">
        <v>1</v>
      </c>
      <c r="L1128" s="227"/>
      <c r="M1128" s="230"/>
      <c r="N1128" s="231"/>
      <c r="O1128" s="231"/>
      <c r="P1128" s="231"/>
      <c r="Q1128" s="231"/>
      <c r="R1128" s="231"/>
      <c r="S1128" s="231"/>
      <c r="T1128" s="232"/>
      <c r="AT1128" s="228" t="s">
        <v>208</v>
      </c>
      <c r="AU1128" s="228" t="s">
        <v>86</v>
      </c>
      <c r="AV1128" s="226" t="s">
        <v>84</v>
      </c>
      <c r="AW1128" s="226" t="s">
        <v>32</v>
      </c>
      <c r="AX1128" s="226" t="s">
        <v>76</v>
      </c>
      <c r="AY1128" s="228" t="s">
        <v>199</v>
      </c>
    </row>
    <row r="1129" spans="2:51" s="226" customFormat="1" ht="12">
      <c r="B1129" s="227"/>
      <c r="D1129" s="211" t="s">
        <v>208</v>
      </c>
      <c r="E1129" s="228" t="s">
        <v>1</v>
      </c>
      <c r="F1129" s="229" t="s">
        <v>1496</v>
      </c>
      <c r="H1129" s="228" t="s">
        <v>1</v>
      </c>
      <c r="L1129" s="227"/>
      <c r="M1129" s="230"/>
      <c r="N1129" s="231"/>
      <c r="O1129" s="231"/>
      <c r="P1129" s="231"/>
      <c r="Q1129" s="231"/>
      <c r="R1129" s="231"/>
      <c r="S1129" s="231"/>
      <c r="T1129" s="232"/>
      <c r="AT1129" s="228" t="s">
        <v>208</v>
      </c>
      <c r="AU1129" s="228" t="s">
        <v>86</v>
      </c>
      <c r="AV1129" s="226" t="s">
        <v>84</v>
      </c>
      <c r="AW1129" s="226" t="s">
        <v>32</v>
      </c>
      <c r="AX1129" s="226" t="s">
        <v>76</v>
      </c>
      <c r="AY1129" s="228" t="s">
        <v>199</v>
      </c>
    </row>
    <row r="1130" spans="2:51" s="209" customFormat="1" ht="12">
      <c r="B1130" s="210"/>
      <c r="D1130" s="211" t="s">
        <v>208</v>
      </c>
      <c r="E1130" s="212" t="s">
        <v>1</v>
      </c>
      <c r="F1130" s="213" t="s">
        <v>1538</v>
      </c>
      <c r="H1130" s="214">
        <v>20.603</v>
      </c>
      <c r="L1130" s="210"/>
      <c r="M1130" s="215"/>
      <c r="N1130" s="216"/>
      <c r="O1130" s="216"/>
      <c r="P1130" s="216"/>
      <c r="Q1130" s="216"/>
      <c r="R1130" s="216"/>
      <c r="S1130" s="216"/>
      <c r="T1130" s="217"/>
      <c r="AT1130" s="212" t="s">
        <v>208</v>
      </c>
      <c r="AU1130" s="212" t="s">
        <v>86</v>
      </c>
      <c r="AV1130" s="209" t="s">
        <v>86</v>
      </c>
      <c r="AW1130" s="209" t="s">
        <v>32</v>
      </c>
      <c r="AX1130" s="209" t="s">
        <v>76</v>
      </c>
      <c r="AY1130" s="212" t="s">
        <v>199</v>
      </c>
    </row>
    <row r="1131" spans="2:51" s="226" customFormat="1" ht="12">
      <c r="B1131" s="227"/>
      <c r="D1131" s="211" t="s">
        <v>208</v>
      </c>
      <c r="E1131" s="228" t="s">
        <v>1</v>
      </c>
      <c r="F1131" s="229" t="s">
        <v>325</v>
      </c>
      <c r="H1131" s="228" t="s">
        <v>1</v>
      </c>
      <c r="L1131" s="227"/>
      <c r="M1131" s="230"/>
      <c r="N1131" s="231"/>
      <c r="O1131" s="231"/>
      <c r="P1131" s="231"/>
      <c r="Q1131" s="231"/>
      <c r="R1131" s="231"/>
      <c r="S1131" s="231"/>
      <c r="T1131" s="232"/>
      <c r="AT1131" s="228" t="s">
        <v>208</v>
      </c>
      <c r="AU1131" s="228" t="s">
        <v>86</v>
      </c>
      <c r="AV1131" s="226" t="s">
        <v>84</v>
      </c>
      <c r="AW1131" s="226" t="s">
        <v>32</v>
      </c>
      <c r="AX1131" s="226" t="s">
        <v>76</v>
      </c>
      <c r="AY1131" s="228" t="s">
        <v>199</v>
      </c>
    </row>
    <row r="1132" spans="2:51" s="209" customFormat="1" ht="12">
      <c r="B1132" s="210"/>
      <c r="D1132" s="211" t="s">
        <v>208</v>
      </c>
      <c r="E1132" s="212" t="s">
        <v>1</v>
      </c>
      <c r="F1132" s="213" t="s">
        <v>1539</v>
      </c>
      <c r="H1132" s="214">
        <v>184.646</v>
      </c>
      <c r="L1132" s="210"/>
      <c r="M1132" s="215"/>
      <c r="N1132" s="216"/>
      <c r="O1132" s="216"/>
      <c r="P1132" s="216"/>
      <c r="Q1132" s="216"/>
      <c r="R1132" s="216"/>
      <c r="S1132" s="216"/>
      <c r="T1132" s="217"/>
      <c r="AT1132" s="212" t="s">
        <v>208</v>
      </c>
      <c r="AU1132" s="212" t="s">
        <v>86</v>
      </c>
      <c r="AV1132" s="209" t="s">
        <v>86</v>
      </c>
      <c r="AW1132" s="209" t="s">
        <v>32</v>
      </c>
      <c r="AX1132" s="209" t="s">
        <v>76</v>
      </c>
      <c r="AY1132" s="212" t="s">
        <v>199</v>
      </c>
    </row>
    <row r="1133" spans="2:51" s="226" customFormat="1" ht="12">
      <c r="B1133" s="227"/>
      <c r="D1133" s="211" t="s">
        <v>208</v>
      </c>
      <c r="E1133" s="228" t="s">
        <v>1</v>
      </c>
      <c r="F1133" s="229" t="s">
        <v>336</v>
      </c>
      <c r="H1133" s="228" t="s">
        <v>1</v>
      </c>
      <c r="L1133" s="227"/>
      <c r="M1133" s="230"/>
      <c r="N1133" s="231"/>
      <c r="O1133" s="231"/>
      <c r="P1133" s="231"/>
      <c r="Q1133" s="231"/>
      <c r="R1133" s="231"/>
      <c r="S1133" s="231"/>
      <c r="T1133" s="232"/>
      <c r="AT1133" s="228" t="s">
        <v>208</v>
      </c>
      <c r="AU1133" s="228" t="s">
        <v>86</v>
      </c>
      <c r="AV1133" s="226" t="s">
        <v>84</v>
      </c>
      <c r="AW1133" s="226" t="s">
        <v>32</v>
      </c>
      <c r="AX1133" s="226" t="s">
        <v>76</v>
      </c>
      <c r="AY1133" s="228" t="s">
        <v>199</v>
      </c>
    </row>
    <row r="1134" spans="2:51" s="209" customFormat="1" ht="12">
      <c r="B1134" s="210"/>
      <c r="D1134" s="211" t="s">
        <v>208</v>
      </c>
      <c r="E1134" s="212" t="s">
        <v>1</v>
      </c>
      <c r="F1134" s="213" t="s">
        <v>1540</v>
      </c>
      <c r="H1134" s="214">
        <v>29.7</v>
      </c>
      <c r="L1134" s="210"/>
      <c r="M1134" s="215"/>
      <c r="N1134" s="216"/>
      <c r="O1134" s="216"/>
      <c r="P1134" s="216"/>
      <c r="Q1134" s="216"/>
      <c r="R1134" s="216"/>
      <c r="S1134" s="216"/>
      <c r="T1134" s="217"/>
      <c r="AT1134" s="212" t="s">
        <v>208</v>
      </c>
      <c r="AU1134" s="212" t="s">
        <v>86</v>
      </c>
      <c r="AV1134" s="209" t="s">
        <v>86</v>
      </c>
      <c r="AW1134" s="209" t="s">
        <v>32</v>
      </c>
      <c r="AX1134" s="209" t="s">
        <v>76</v>
      </c>
      <c r="AY1134" s="212" t="s">
        <v>199</v>
      </c>
    </row>
    <row r="1135" spans="2:51" s="226" customFormat="1" ht="12">
      <c r="B1135" s="227"/>
      <c r="D1135" s="211" t="s">
        <v>208</v>
      </c>
      <c r="E1135" s="228" t="s">
        <v>1</v>
      </c>
      <c r="F1135" s="229" t="s">
        <v>1284</v>
      </c>
      <c r="H1135" s="228" t="s">
        <v>1</v>
      </c>
      <c r="L1135" s="227"/>
      <c r="M1135" s="230"/>
      <c r="N1135" s="231"/>
      <c r="O1135" s="231"/>
      <c r="P1135" s="231"/>
      <c r="Q1135" s="231"/>
      <c r="R1135" s="231"/>
      <c r="S1135" s="231"/>
      <c r="T1135" s="232"/>
      <c r="AT1135" s="228" t="s">
        <v>208</v>
      </c>
      <c r="AU1135" s="228" t="s">
        <v>86</v>
      </c>
      <c r="AV1135" s="226" t="s">
        <v>84</v>
      </c>
      <c r="AW1135" s="226" t="s">
        <v>32</v>
      </c>
      <c r="AX1135" s="226" t="s">
        <v>76</v>
      </c>
      <c r="AY1135" s="228" t="s">
        <v>199</v>
      </c>
    </row>
    <row r="1136" spans="2:51" s="209" customFormat="1" ht="12">
      <c r="B1136" s="210"/>
      <c r="D1136" s="211" t="s">
        <v>208</v>
      </c>
      <c r="E1136" s="212" t="s">
        <v>1</v>
      </c>
      <c r="F1136" s="213" t="s">
        <v>1541</v>
      </c>
      <c r="H1136" s="214">
        <v>20.548</v>
      </c>
      <c r="L1136" s="210"/>
      <c r="M1136" s="215"/>
      <c r="N1136" s="216"/>
      <c r="O1136" s="216"/>
      <c r="P1136" s="216"/>
      <c r="Q1136" s="216"/>
      <c r="R1136" s="216"/>
      <c r="S1136" s="216"/>
      <c r="T1136" s="217"/>
      <c r="AT1136" s="212" t="s">
        <v>208</v>
      </c>
      <c r="AU1136" s="212" t="s">
        <v>86</v>
      </c>
      <c r="AV1136" s="209" t="s">
        <v>86</v>
      </c>
      <c r="AW1136" s="209" t="s">
        <v>32</v>
      </c>
      <c r="AX1136" s="209" t="s">
        <v>76</v>
      </c>
      <c r="AY1136" s="212" t="s">
        <v>199</v>
      </c>
    </row>
    <row r="1137" spans="2:51" s="209" customFormat="1" ht="12">
      <c r="B1137" s="210"/>
      <c r="D1137" s="211" t="s">
        <v>208</v>
      </c>
      <c r="E1137" s="212" t="s">
        <v>1</v>
      </c>
      <c r="F1137" s="213" t="s">
        <v>1542</v>
      </c>
      <c r="H1137" s="214">
        <v>33.726</v>
      </c>
      <c r="L1137" s="210"/>
      <c r="M1137" s="215"/>
      <c r="N1137" s="216"/>
      <c r="O1137" s="216"/>
      <c r="P1137" s="216"/>
      <c r="Q1137" s="216"/>
      <c r="R1137" s="216"/>
      <c r="S1137" s="216"/>
      <c r="T1137" s="217"/>
      <c r="AT1137" s="212" t="s">
        <v>208</v>
      </c>
      <c r="AU1137" s="212" t="s">
        <v>86</v>
      </c>
      <c r="AV1137" s="209" t="s">
        <v>86</v>
      </c>
      <c r="AW1137" s="209" t="s">
        <v>32</v>
      </c>
      <c r="AX1137" s="209" t="s">
        <v>76</v>
      </c>
      <c r="AY1137" s="212" t="s">
        <v>199</v>
      </c>
    </row>
    <row r="1138" spans="2:51" s="209" customFormat="1" ht="12">
      <c r="B1138" s="210"/>
      <c r="D1138" s="211" t="s">
        <v>208</v>
      </c>
      <c r="E1138" s="212" t="s">
        <v>1</v>
      </c>
      <c r="F1138" s="213" t="s">
        <v>1543</v>
      </c>
      <c r="H1138" s="214">
        <v>40.832</v>
      </c>
      <c r="L1138" s="210"/>
      <c r="M1138" s="215"/>
      <c r="N1138" s="216"/>
      <c r="O1138" s="216"/>
      <c r="P1138" s="216"/>
      <c r="Q1138" s="216"/>
      <c r="R1138" s="216"/>
      <c r="S1138" s="216"/>
      <c r="T1138" s="217"/>
      <c r="AT1138" s="212" t="s">
        <v>208</v>
      </c>
      <c r="AU1138" s="212" t="s">
        <v>86</v>
      </c>
      <c r="AV1138" s="209" t="s">
        <v>86</v>
      </c>
      <c r="AW1138" s="209" t="s">
        <v>32</v>
      </c>
      <c r="AX1138" s="209" t="s">
        <v>76</v>
      </c>
      <c r="AY1138" s="212" t="s">
        <v>199</v>
      </c>
    </row>
    <row r="1139" spans="2:51" s="209" customFormat="1" ht="12">
      <c r="B1139" s="210"/>
      <c r="D1139" s="211" t="s">
        <v>208</v>
      </c>
      <c r="E1139" s="212" t="s">
        <v>1</v>
      </c>
      <c r="F1139" s="213" t="s">
        <v>1544</v>
      </c>
      <c r="H1139" s="214">
        <v>42.372</v>
      </c>
      <c r="L1139" s="210"/>
      <c r="M1139" s="215"/>
      <c r="N1139" s="216"/>
      <c r="O1139" s="216"/>
      <c r="P1139" s="216"/>
      <c r="Q1139" s="216"/>
      <c r="R1139" s="216"/>
      <c r="S1139" s="216"/>
      <c r="T1139" s="217"/>
      <c r="AT1139" s="212" t="s">
        <v>208</v>
      </c>
      <c r="AU1139" s="212" t="s">
        <v>86</v>
      </c>
      <c r="AV1139" s="209" t="s">
        <v>86</v>
      </c>
      <c r="AW1139" s="209" t="s">
        <v>32</v>
      </c>
      <c r="AX1139" s="209" t="s">
        <v>76</v>
      </c>
      <c r="AY1139" s="212" t="s">
        <v>199</v>
      </c>
    </row>
    <row r="1140" spans="2:51" s="226" customFormat="1" ht="12">
      <c r="B1140" s="227"/>
      <c r="D1140" s="211" t="s">
        <v>208</v>
      </c>
      <c r="E1140" s="228" t="s">
        <v>1</v>
      </c>
      <c r="F1140" s="229" t="s">
        <v>1289</v>
      </c>
      <c r="H1140" s="228" t="s">
        <v>1</v>
      </c>
      <c r="L1140" s="227"/>
      <c r="M1140" s="230"/>
      <c r="N1140" s="231"/>
      <c r="O1140" s="231"/>
      <c r="P1140" s="231"/>
      <c r="Q1140" s="231"/>
      <c r="R1140" s="231"/>
      <c r="S1140" s="231"/>
      <c r="T1140" s="232"/>
      <c r="AT1140" s="228" t="s">
        <v>208</v>
      </c>
      <c r="AU1140" s="228" t="s">
        <v>86</v>
      </c>
      <c r="AV1140" s="226" t="s">
        <v>84</v>
      </c>
      <c r="AW1140" s="226" t="s">
        <v>32</v>
      </c>
      <c r="AX1140" s="226" t="s">
        <v>76</v>
      </c>
      <c r="AY1140" s="228" t="s">
        <v>199</v>
      </c>
    </row>
    <row r="1141" spans="2:51" s="209" customFormat="1" ht="12">
      <c r="B1141" s="210"/>
      <c r="D1141" s="211" t="s">
        <v>208</v>
      </c>
      <c r="E1141" s="212" t="s">
        <v>1</v>
      </c>
      <c r="F1141" s="213" t="s">
        <v>1545</v>
      </c>
      <c r="H1141" s="214">
        <v>50.996</v>
      </c>
      <c r="L1141" s="210"/>
      <c r="M1141" s="215"/>
      <c r="N1141" s="216"/>
      <c r="O1141" s="216"/>
      <c r="P1141" s="216"/>
      <c r="Q1141" s="216"/>
      <c r="R1141" s="216"/>
      <c r="S1141" s="216"/>
      <c r="T1141" s="217"/>
      <c r="AT1141" s="212" t="s">
        <v>208</v>
      </c>
      <c r="AU1141" s="212" t="s">
        <v>86</v>
      </c>
      <c r="AV1141" s="209" t="s">
        <v>86</v>
      </c>
      <c r="AW1141" s="209" t="s">
        <v>32</v>
      </c>
      <c r="AX1141" s="209" t="s">
        <v>76</v>
      </c>
      <c r="AY1141" s="212" t="s">
        <v>199</v>
      </c>
    </row>
    <row r="1142" spans="2:51" s="226" customFormat="1" ht="12">
      <c r="B1142" s="227"/>
      <c r="D1142" s="211" t="s">
        <v>208</v>
      </c>
      <c r="E1142" s="228" t="s">
        <v>1</v>
      </c>
      <c r="F1142" s="229" t="s">
        <v>1291</v>
      </c>
      <c r="H1142" s="228" t="s">
        <v>1</v>
      </c>
      <c r="L1142" s="227"/>
      <c r="M1142" s="230"/>
      <c r="N1142" s="231"/>
      <c r="O1142" s="231"/>
      <c r="P1142" s="231"/>
      <c r="Q1142" s="231"/>
      <c r="R1142" s="231"/>
      <c r="S1142" s="231"/>
      <c r="T1142" s="232"/>
      <c r="AT1142" s="228" t="s">
        <v>208</v>
      </c>
      <c r="AU1142" s="228" t="s">
        <v>86</v>
      </c>
      <c r="AV1142" s="226" t="s">
        <v>84</v>
      </c>
      <c r="AW1142" s="226" t="s">
        <v>32</v>
      </c>
      <c r="AX1142" s="226" t="s">
        <v>76</v>
      </c>
      <c r="AY1142" s="228" t="s">
        <v>199</v>
      </c>
    </row>
    <row r="1143" spans="2:51" s="209" customFormat="1" ht="12">
      <c r="B1143" s="210"/>
      <c r="D1143" s="211" t="s">
        <v>208</v>
      </c>
      <c r="E1143" s="212" t="s">
        <v>1</v>
      </c>
      <c r="F1143" s="213" t="s">
        <v>1546</v>
      </c>
      <c r="H1143" s="214">
        <v>76.912</v>
      </c>
      <c r="L1143" s="210"/>
      <c r="M1143" s="215"/>
      <c r="N1143" s="216"/>
      <c r="O1143" s="216"/>
      <c r="P1143" s="216"/>
      <c r="Q1143" s="216"/>
      <c r="R1143" s="216"/>
      <c r="S1143" s="216"/>
      <c r="T1143" s="217"/>
      <c r="AT1143" s="212" t="s">
        <v>208</v>
      </c>
      <c r="AU1143" s="212" t="s">
        <v>86</v>
      </c>
      <c r="AV1143" s="209" t="s">
        <v>86</v>
      </c>
      <c r="AW1143" s="209" t="s">
        <v>32</v>
      </c>
      <c r="AX1143" s="209" t="s">
        <v>76</v>
      </c>
      <c r="AY1143" s="212" t="s">
        <v>199</v>
      </c>
    </row>
    <row r="1144" spans="2:51" s="209" customFormat="1" ht="12">
      <c r="B1144" s="210"/>
      <c r="D1144" s="211" t="s">
        <v>208</v>
      </c>
      <c r="E1144" s="212" t="s">
        <v>1</v>
      </c>
      <c r="F1144" s="213" t="s">
        <v>1547</v>
      </c>
      <c r="H1144" s="214">
        <v>50.776</v>
      </c>
      <c r="L1144" s="210"/>
      <c r="M1144" s="215"/>
      <c r="N1144" s="216"/>
      <c r="O1144" s="216"/>
      <c r="P1144" s="216"/>
      <c r="Q1144" s="216"/>
      <c r="R1144" s="216"/>
      <c r="S1144" s="216"/>
      <c r="T1144" s="217"/>
      <c r="AT1144" s="212" t="s">
        <v>208</v>
      </c>
      <c r="AU1144" s="212" t="s">
        <v>86</v>
      </c>
      <c r="AV1144" s="209" t="s">
        <v>86</v>
      </c>
      <c r="AW1144" s="209" t="s">
        <v>32</v>
      </c>
      <c r="AX1144" s="209" t="s">
        <v>76</v>
      </c>
      <c r="AY1144" s="212" t="s">
        <v>199</v>
      </c>
    </row>
    <row r="1145" spans="2:51" s="209" customFormat="1" ht="12">
      <c r="B1145" s="210"/>
      <c r="D1145" s="211" t="s">
        <v>208</v>
      </c>
      <c r="E1145" s="212" t="s">
        <v>1</v>
      </c>
      <c r="F1145" s="213" t="s">
        <v>1548</v>
      </c>
      <c r="H1145" s="214">
        <v>48.51</v>
      </c>
      <c r="L1145" s="210"/>
      <c r="M1145" s="215"/>
      <c r="N1145" s="216"/>
      <c r="O1145" s="216"/>
      <c r="P1145" s="216"/>
      <c r="Q1145" s="216"/>
      <c r="R1145" s="216"/>
      <c r="S1145" s="216"/>
      <c r="T1145" s="217"/>
      <c r="AT1145" s="212" t="s">
        <v>208</v>
      </c>
      <c r="AU1145" s="212" t="s">
        <v>86</v>
      </c>
      <c r="AV1145" s="209" t="s">
        <v>86</v>
      </c>
      <c r="AW1145" s="209" t="s">
        <v>32</v>
      </c>
      <c r="AX1145" s="209" t="s">
        <v>76</v>
      </c>
      <c r="AY1145" s="212" t="s">
        <v>199</v>
      </c>
    </row>
    <row r="1146" spans="2:51" s="209" customFormat="1" ht="12">
      <c r="B1146" s="210"/>
      <c r="D1146" s="211" t="s">
        <v>208</v>
      </c>
      <c r="E1146" s="212" t="s">
        <v>1</v>
      </c>
      <c r="F1146" s="213" t="s">
        <v>1549</v>
      </c>
      <c r="H1146" s="214">
        <v>39.072</v>
      </c>
      <c r="L1146" s="210"/>
      <c r="M1146" s="215"/>
      <c r="N1146" s="216"/>
      <c r="O1146" s="216"/>
      <c r="P1146" s="216"/>
      <c r="Q1146" s="216"/>
      <c r="R1146" s="216"/>
      <c r="S1146" s="216"/>
      <c r="T1146" s="217"/>
      <c r="AT1146" s="212" t="s">
        <v>208</v>
      </c>
      <c r="AU1146" s="212" t="s">
        <v>86</v>
      </c>
      <c r="AV1146" s="209" t="s">
        <v>86</v>
      </c>
      <c r="AW1146" s="209" t="s">
        <v>32</v>
      </c>
      <c r="AX1146" s="209" t="s">
        <v>76</v>
      </c>
      <c r="AY1146" s="212" t="s">
        <v>199</v>
      </c>
    </row>
    <row r="1147" spans="2:51" s="226" customFormat="1" ht="12">
      <c r="B1147" s="227"/>
      <c r="D1147" s="211" t="s">
        <v>208</v>
      </c>
      <c r="E1147" s="228" t="s">
        <v>1</v>
      </c>
      <c r="F1147" s="229" t="s">
        <v>354</v>
      </c>
      <c r="H1147" s="228" t="s">
        <v>1</v>
      </c>
      <c r="L1147" s="227"/>
      <c r="M1147" s="230"/>
      <c r="N1147" s="231"/>
      <c r="O1147" s="231"/>
      <c r="P1147" s="231"/>
      <c r="Q1147" s="231"/>
      <c r="R1147" s="231"/>
      <c r="S1147" s="231"/>
      <c r="T1147" s="232"/>
      <c r="AT1147" s="228" t="s">
        <v>208</v>
      </c>
      <c r="AU1147" s="228" t="s">
        <v>86</v>
      </c>
      <c r="AV1147" s="226" t="s">
        <v>84</v>
      </c>
      <c r="AW1147" s="226" t="s">
        <v>32</v>
      </c>
      <c r="AX1147" s="226" t="s">
        <v>76</v>
      </c>
      <c r="AY1147" s="228" t="s">
        <v>199</v>
      </c>
    </row>
    <row r="1148" spans="2:51" s="209" customFormat="1" ht="12">
      <c r="B1148" s="210"/>
      <c r="D1148" s="211" t="s">
        <v>208</v>
      </c>
      <c r="E1148" s="212" t="s">
        <v>1</v>
      </c>
      <c r="F1148" s="213" t="s">
        <v>1550</v>
      </c>
      <c r="H1148" s="214">
        <v>24.816</v>
      </c>
      <c r="L1148" s="210"/>
      <c r="M1148" s="215"/>
      <c r="N1148" s="216"/>
      <c r="O1148" s="216"/>
      <c r="P1148" s="216"/>
      <c r="Q1148" s="216"/>
      <c r="R1148" s="216"/>
      <c r="S1148" s="216"/>
      <c r="T1148" s="217"/>
      <c r="AT1148" s="212" t="s">
        <v>208</v>
      </c>
      <c r="AU1148" s="212" t="s">
        <v>86</v>
      </c>
      <c r="AV1148" s="209" t="s">
        <v>86</v>
      </c>
      <c r="AW1148" s="209" t="s">
        <v>32</v>
      </c>
      <c r="AX1148" s="209" t="s">
        <v>76</v>
      </c>
      <c r="AY1148" s="212" t="s">
        <v>199</v>
      </c>
    </row>
    <row r="1149" spans="2:51" s="226" customFormat="1" ht="12">
      <c r="B1149" s="227"/>
      <c r="D1149" s="211" t="s">
        <v>208</v>
      </c>
      <c r="E1149" s="228" t="s">
        <v>1</v>
      </c>
      <c r="F1149" s="229" t="s">
        <v>1297</v>
      </c>
      <c r="H1149" s="228" t="s">
        <v>1</v>
      </c>
      <c r="L1149" s="227"/>
      <c r="M1149" s="230"/>
      <c r="N1149" s="231"/>
      <c r="O1149" s="231"/>
      <c r="P1149" s="231"/>
      <c r="Q1149" s="231"/>
      <c r="R1149" s="231"/>
      <c r="S1149" s="231"/>
      <c r="T1149" s="232"/>
      <c r="AT1149" s="228" t="s">
        <v>208</v>
      </c>
      <c r="AU1149" s="228" t="s">
        <v>86</v>
      </c>
      <c r="AV1149" s="226" t="s">
        <v>84</v>
      </c>
      <c r="AW1149" s="226" t="s">
        <v>32</v>
      </c>
      <c r="AX1149" s="226" t="s">
        <v>76</v>
      </c>
      <c r="AY1149" s="228" t="s">
        <v>199</v>
      </c>
    </row>
    <row r="1150" spans="2:51" s="209" customFormat="1" ht="12">
      <c r="B1150" s="210"/>
      <c r="D1150" s="211" t="s">
        <v>208</v>
      </c>
      <c r="E1150" s="212" t="s">
        <v>1</v>
      </c>
      <c r="F1150" s="213" t="s">
        <v>1551</v>
      </c>
      <c r="H1150" s="214">
        <v>22.66</v>
      </c>
      <c r="L1150" s="210"/>
      <c r="M1150" s="215"/>
      <c r="N1150" s="216"/>
      <c r="O1150" s="216"/>
      <c r="P1150" s="216"/>
      <c r="Q1150" s="216"/>
      <c r="R1150" s="216"/>
      <c r="S1150" s="216"/>
      <c r="T1150" s="217"/>
      <c r="AT1150" s="212" t="s">
        <v>208</v>
      </c>
      <c r="AU1150" s="212" t="s">
        <v>86</v>
      </c>
      <c r="AV1150" s="209" t="s">
        <v>86</v>
      </c>
      <c r="AW1150" s="209" t="s">
        <v>32</v>
      </c>
      <c r="AX1150" s="209" t="s">
        <v>76</v>
      </c>
      <c r="AY1150" s="212" t="s">
        <v>199</v>
      </c>
    </row>
    <row r="1151" spans="2:51" s="226" customFormat="1" ht="12">
      <c r="B1151" s="227"/>
      <c r="D1151" s="211" t="s">
        <v>208</v>
      </c>
      <c r="E1151" s="228" t="s">
        <v>1</v>
      </c>
      <c r="F1151" s="229" t="s">
        <v>1552</v>
      </c>
      <c r="H1151" s="228" t="s">
        <v>1</v>
      </c>
      <c r="L1151" s="227"/>
      <c r="M1151" s="230"/>
      <c r="N1151" s="231"/>
      <c r="O1151" s="231"/>
      <c r="P1151" s="231"/>
      <c r="Q1151" s="231"/>
      <c r="R1151" s="231"/>
      <c r="S1151" s="231"/>
      <c r="T1151" s="232"/>
      <c r="AT1151" s="228" t="s">
        <v>208</v>
      </c>
      <c r="AU1151" s="228" t="s">
        <v>86</v>
      </c>
      <c r="AV1151" s="226" t="s">
        <v>84</v>
      </c>
      <c r="AW1151" s="226" t="s">
        <v>32</v>
      </c>
      <c r="AX1151" s="226" t="s">
        <v>76</v>
      </c>
      <c r="AY1151" s="228" t="s">
        <v>199</v>
      </c>
    </row>
    <row r="1152" spans="2:51" s="209" customFormat="1" ht="12">
      <c r="B1152" s="210"/>
      <c r="D1152" s="211" t="s">
        <v>208</v>
      </c>
      <c r="E1152" s="212" t="s">
        <v>1</v>
      </c>
      <c r="F1152" s="213" t="s">
        <v>1553</v>
      </c>
      <c r="H1152" s="214">
        <v>92.048</v>
      </c>
      <c r="L1152" s="210"/>
      <c r="M1152" s="215"/>
      <c r="N1152" s="216"/>
      <c r="O1152" s="216"/>
      <c r="P1152" s="216"/>
      <c r="Q1152" s="216"/>
      <c r="R1152" s="216"/>
      <c r="S1152" s="216"/>
      <c r="T1152" s="217"/>
      <c r="AT1152" s="212" t="s">
        <v>208</v>
      </c>
      <c r="AU1152" s="212" t="s">
        <v>86</v>
      </c>
      <c r="AV1152" s="209" t="s">
        <v>86</v>
      </c>
      <c r="AW1152" s="209" t="s">
        <v>32</v>
      </c>
      <c r="AX1152" s="209" t="s">
        <v>76</v>
      </c>
      <c r="AY1152" s="212" t="s">
        <v>199</v>
      </c>
    </row>
    <row r="1153" spans="2:51" s="209" customFormat="1" ht="12">
      <c r="B1153" s="210"/>
      <c r="D1153" s="211" t="s">
        <v>208</v>
      </c>
      <c r="E1153" s="212" t="s">
        <v>1</v>
      </c>
      <c r="F1153" s="213" t="s">
        <v>1554</v>
      </c>
      <c r="H1153" s="214">
        <v>33.484</v>
      </c>
      <c r="L1153" s="210"/>
      <c r="M1153" s="215"/>
      <c r="N1153" s="216"/>
      <c r="O1153" s="216"/>
      <c r="P1153" s="216"/>
      <c r="Q1153" s="216"/>
      <c r="R1153" s="216"/>
      <c r="S1153" s="216"/>
      <c r="T1153" s="217"/>
      <c r="AT1153" s="212" t="s">
        <v>208</v>
      </c>
      <c r="AU1153" s="212" t="s">
        <v>86</v>
      </c>
      <c r="AV1153" s="209" t="s">
        <v>86</v>
      </c>
      <c r="AW1153" s="209" t="s">
        <v>32</v>
      </c>
      <c r="AX1153" s="209" t="s">
        <v>76</v>
      </c>
      <c r="AY1153" s="212" t="s">
        <v>199</v>
      </c>
    </row>
    <row r="1154" spans="2:51" s="209" customFormat="1" ht="12">
      <c r="B1154" s="210"/>
      <c r="D1154" s="211" t="s">
        <v>208</v>
      </c>
      <c r="E1154" s="212" t="s">
        <v>1</v>
      </c>
      <c r="F1154" s="213" t="s">
        <v>1554</v>
      </c>
      <c r="H1154" s="214">
        <v>33.484</v>
      </c>
      <c r="L1154" s="210"/>
      <c r="M1154" s="215"/>
      <c r="N1154" s="216"/>
      <c r="O1154" s="216"/>
      <c r="P1154" s="216"/>
      <c r="Q1154" s="216"/>
      <c r="R1154" s="216"/>
      <c r="S1154" s="216"/>
      <c r="T1154" s="217"/>
      <c r="AT1154" s="212" t="s">
        <v>208</v>
      </c>
      <c r="AU1154" s="212" t="s">
        <v>86</v>
      </c>
      <c r="AV1154" s="209" t="s">
        <v>86</v>
      </c>
      <c r="AW1154" s="209" t="s">
        <v>32</v>
      </c>
      <c r="AX1154" s="209" t="s">
        <v>76</v>
      </c>
      <c r="AY1154" s="212" t="s">
        <v>199</v>
      </c>
    </row>
    <row r="1155" spans="2:51" s="226" customFormat="1" ht="12">
      <c r="B1155" s="227"/>
      <c r="D1155" s="211" t="s">
        <v>208</v>
      </c>
      <c r="E1155" s="228" t="s">
        <v>1</v>
      </c>
      <c r="F1155" s="229" t="s">
        <v>236</v>
      </c>
      <c r="H1155" s="228" t="s">
        <v>1</v>
      </c>
      <c r="L1155" s="227"/>
      <c r="M1155" s="230"/>
      <c r="N1155" s="231"/>
      <c r="O1155" s="231"/>
      <c r="P1155" s="231"/>
      <c r="Q1155" s="231"/>
      <c r="R1155" s="231"/>
      <c r="S1155" s="231"/>
      <c r="T1155" s="232"/>
      <c r="AT1155" s="228" t="s">
        <v>208</v>
      </c>
      <c r="AU1155" s="228" t="s">
        <v>86</v>
      </c>
      <c r="AV1155" s="226" t="s">
        <v>84</v>
      </c>
      <c r="AW1155" s="226" t="s">
        <v>32</v>
      </c>
      <c r="AX1155" s="226" t="s">
        <v>76</v>
      </c>
      <c r="AY1155" s="228" t="s">
        <v>199</v>
      </c>
    </row>
    <row r="1156" spans="2:51" s="226" customFormat="1" ht="12">
      <c r="B1156" s="227"/>
      <c r="D1156" s="211" t="s">
        <v>208</v>
      </c>
      <c r="E1156" s="228" t="s">
        <v>1</v>
      </c>
      <c r="F1156" s="229" t="s">
        <v>930</v>
      </c>
      <c r="H1156" s="228" t="s">
        <v>1</v>
      </c>
      <c r="L1156" s="227"/>
      <c r="M1156" s="230"/>
      <c r="N1156" s="231"/>
      <c r="O1156" s="231"/>
      <c r="P1156" s="231"/>
      <c r="Q1156" s="231"/>
      <c r="R1156" s="231"/>
      <c r="S1156" s="231"/>
      <c r="T1156" s="232"/>
      <c r="AT1156" s="228" t="s">
        <v>208</v>
      </c>
      <c r="AU1156" s="228" t="s">
        <v>86</v>
      </c>
      <c r="AV1156" s="226" t="s">
        <v>84</v>
      </c>
      <c r="AW1156" s="226" t="s">
        <v>32</v>
      </c>
      <c r="AX1156" s="226" t="s">
        <v>76</v>
      </c>
      <c r="AY1156" s="228" t="s">
        <v>199</v>
      </c>
    </row>
    <row r="1157" spans="2:51" s="209" customFormat="1" ht="12">
      <c r="B1157" s="210"/>
      <c r="D1157" s="211" t="s">
        <v>208</v>
      </c>
      <c r="E1157" s="212" t="s">
        <v>1</v>
      </c>
      <c r="F1157" s="213" t="s">
        <v>1449</v>
      </c>
      <c r="H1157" s="214">
        <v>42.108</v>
      </c>
      <c r="L1157" s="210"/>
      <c r="M1157" s="215"/>
      <c r="N1157" s="216"/>
      <c r="O1157" s="216"/>
      <c r="P1157" s="216"/>
      <c r="Q1157" s="216"/>
      <c r="R1157" s="216"/>
      <c r="S1157" s="216"/>
      <c r="T1157" s="217"/>
      <c r="AT1157" s="212" t="s">
        <v>208</v>
      </c>
      <c r="AU1157" s="212" t="s">
        <v>86</v>
      </c>
      <c r="AV1157" s="209" t="s">
        <v>86</v>
      </c>
      <c r="AW1157" s="209" t="s">
        <v>32</v>
      </c>
      <c r="AX1157" s="209" t="s">
        <v>76</v>
      </c>
      <c r="AY1157" s="212" t="s">
        <v>199</v>
      </c>
    </row>
    <row r="1158" spans="2:51" s="226" customFormat="1" ht="12">
      <c r="B1158" s="227"/>
      <c r="D1158" s="211" t="s">
        <v>208</v>
      </c>
      <c r="E1158" s="228" t="s">
        <v>1</v>
      </c>
      <c r="F1158" s="229" t="s">
        <v>619</v>
      </c>
      <c r="H1158" s="228" t="s">
        <v>1</v>
      </c>
      <c r="L1158" s="227"/>
      <c r="M1158" s="230"/>
      <c r="N1158" s="231"/>
      <c r="O1158" s="231"/>
      <c r="P1158" s="231"/>
      <c r="Q1158" s="231"/>
      <c r="R1158" s="231"/>
      <c r="S1158" s="231"/>
      <c r="T1158" s="232"/>
      <c r="AT1158" s="228" t="s">
        <v>208</v>
      </c>
      <c r="AU1158" s="228" t="s">
        <v>86</v>
      </c>
      <c r="AV1158" s="226" t="s">
        <v>84</v>
      </c>
      <c r="AW1158" s="226" t="s">
        <v>32</v>
      </c>
      <c r="AX1158" s="226" t="s">
        <v>76</v>
      </c>
      <c r="AY1158" s="228" t="s">
        <v>199</v>
      </c>
    </row>
    <row r="1159" spans="2:51" s="226" customFormat="1" ht="12">
      <c r="B1159" s="227"/>
      <c r="D1159" s="211" t="s">
        <v>208</v>
      </c>
      <c r="E1159" s="228" t="s">
        <v>1</v>
      </c>
      <c r="F1159" s="229" t="s">
        <v>890</v>
      </c>
      <c r="H1159" s="228" t="s">
        <v>1</v>
      </c>
      <c r="L1159" s="227"/>
      <c r="M1159" s="230"/>
      <c r="N1159" s="231"/>
      <c r="O1159" s="231"/>
      <c r="P1159" s="231"/>
      <c r="Q1159" s="231"/>
      <c r="R1159" s="231"/>
      <c r="S1159" s="231"/>
      <c r="T1159" s="232"/>
      <c r="AT1159" s="228" t="s">
        <v>208</v>
      </c>
      <c r="AU1159" s="228" t="s">
        <v>86</v>
      </c>
      <c r="AV1159" s="226" t="s">
        <v>84</v>
      </c>
      <c r="AW1159" s="226" t="s">
        <v>32</v>
      </c>
      <c r="AX1159" s="226" t="s">
        <v>76</v>
      </c>
      <c r="AY1159" s="228" t="s">
        <v>199</v>
      </c>
    </row>
    <row r="1160" spans="2:51" s="209" customFormat="1" ht="12">
      <c r="B1160" s="210"/>
      <c r="D1160" s="211" t="s">
        <v>208</v>
      </c>
      <c r="E1160" s="212" t="s">
        <v>1</v>
      </c>
      <c r="F1160" s="213" t="s">
        <v>1449</v>
      </c>
      <c r="H1160" s="214">
        <v>42.108</v>
      </c>
      <c r="L1160" s="210"/>
      <c r="M1160" s="215"/>
      <c r="N1160" s="216"/>
      <c r="O1160" s="216"/>
      <c r="P1160" s="216"/>
      <c r="Q1160" s="216"/>
      <c r="R1160" s="216"/>
      <c r="S1160" s="216"/>
      <c r="T1160" s="217"/>
      <c r="AT1160" s="212" t="s">
        <v>208</v>
      </c>
      <c r="AU1160" s="212" t="s">
        <v>86</v>
      </c>
      <c r="AV1160" s="209" t="s">
        <v>86</v>
      </c>
      <c r="AW1160" s="209" t="s">
        <v>32</v>
      </c>
      <c r="AX1160" s="209" t="s">
        <v>76</v>
      </c>
      <c r="AY1160" s="212" t="s">
        <v>199</v>
      </c>
    </row>
    <row r="1161" spans="2:51" s="226" customFormat="1" ht="12">
      <c r="B1161" s="227"/>
      <c r="D1161" s="211" t="s">
        <v>208</v>
      </c>
      <c r="E1161" s="228" t="s">
        <v>1</v>
      </c>
      <c r="F1161" s="229" t="s">
        <v>238</v>
      </c>
      <c r="H1161" s="228" t="s">
        <v>1</v>
      </c>
      <c r="L1161" s="227"/>
      <c r="M1161" s="230"/>
      <c r="N1161" s="231"/>
      <c r="O1161" s="231"/>
      <c r="P1161" s="231"/>
      <c r="Q1161" s="231"/>
      <c r="R1161" s="231"/>
      <c r="S1161" s="231"/>
      <c r="T1161" s="232"/>
      <c r="AT1161" s="228" t="s">
        <v>208</v>
      </c>
      <c r="AU1161" s="228" t="s">
        <v>86</v>
      </c>
      <c r="AV1161" s="226" t="s">
        <v>84</v>
      </c>
      <c r="AW1161" s="226" t="s">
        <v>32</v>
      </c>
      <c r="AX1161" s="226" t="s">
        <v>76</v>
      </c>
      <c r="AY1161" s="228" t="s">
        <v>199</v>
      </c>
    </row>
    <row r="1162" spans="2:51" s="226" customFormat="1" ht="12">
      <c r="B1162" s="227"/>
      <c r="D1162" s="211" t="s">
        <v>208</v>
      </c>
      <c r="E1162" s="228" t="s">
        <v>1</v>
      </c>
      <c r="F1162" s="229" t="s">
        <v>1302</v>
      </c>
      <c r="H1162" s="228" t="s">
        <v>1</v>
      </c>
      <c r="L1162" s="227"/>
      <c r="M1162" s="230"/>
      <c r="N1162" s="231"/>
      <c r="O1162" s="231"/>
      <c r="P1162" s="231"/>
      <c r="Q1162" s="231"/>
      <c r="R1162" s="231"/>
      <c r="S1162" s="231"/>
      <c r="T1162" s="232"/>
      <c r="AT1162" s="228" t="s">
        <v>208</v>
      </c>
      <c r="AU1162" s="228" t="s">
        <v>86</v>
      </c>
      <c r="AV1162" s="226" t="s">
        <v>84</v>
      </c>
      <c r="AW1162" s="226" t="s">
        <v>32</v>
      </c>
      <c r="AX1162" s="226" t="s">
        <v>76</v>
      </c>
      <c r="AY1162" s="228" t="s">
        <v>199</v>
      </c>
    </row>
    <row r="1163" spans="2:51" s="209" customFormat="1" ht="12">
      <c r="B1163" s="210"/>
      <c r="D1163" s="211" t="s">
        <v>208</v>
      </c>
      <c r="E1163" s="212" t="s">
        <v>1</v>
      </c>
      <c r="F1163" s="213" t="s">
        <v>1449</v>
      </c>
      <c r="H1163" s="214">
        <v>42.108</v>
      </c>
      <c r="L1163" s="210"/>
      <c r="M1163" s="215"/>
      <c r="N1163" s="216"/>
      <c r="O1163" s="216"/>
      <c r="P1163" s="216"/>
      <c r="Q1163" s="216"/>
      <c r="R1163" s="216"/>
      <c r="S1163" s="216"/>
      <c r="T1163" s="217"/>
      <c r="AT1163" s="212" t="s">
        <v>208</v>
      </c>
      <c r="AU1163" s="212" t="s">
        <v>86</v>
      </c>
      <c r="AV1163" s="209" t="s">
        <v>86</v>
      </c>
      <c r="AW1163" s="209" t="s">
        <v>32</v>
      </c>
      <c r="AX1163" s="209" t="s">
        <v>76</v>
      </c>
      <c r="AY1163" s="212" t="s">
        <v>199</v>
      </c>
    </row>
    <row r="1164" spans="2:51" s="218" customFormat="1" ht="12">
      <c r="B1164" s="219"/>
      <c r="D1164" s="211" t="s">
        <v>208</v>
      </c>
      <c r="E1164" s="220" t="s">
        <v>1</v>
      </c>
      <c r="F1164" s="221" t="s">
        <v>211</v>
      </c>
      <c r="H1164" s="222">
        <v>1207.149</v>
      </c>
      <c r="L1164" s="219"/>
      <c r="M1164" s="250"/>
      <c r="N1164" s="251"/>
      <c r="O1164" s="251"/>
      <c r="P1164" s="251"/>
      <c r="Q1164" s="251"/>
      <c r="R1164" s="251"/>
      <c r="S1164" s="251"/>
      <c r="T1164" s="252"/>
      <c r="AT1164" s="220" t="s">
        <v>208</v>
      </c>
      <c r="AU1164" s="220" t="s">
        <v>86</v>
      </c>
      <c r="AV1164" s="218" t="s">
        <v>206</v>
      </c>
      <c r="AW1164" s="218" t="s">
        <v>32</v>
      </c>
      <c r="AX1164" s="218" t="s">
        <v>84</v>
      </c>
      <c r="AY1164" s="220" t="s">
        <v>199</v>
      </c>
    </row>
    <row r="1165" spans="1:31" s="36" customFormat="1" ht="6.95" customHeight="1">
      <c r="A1165" s="30"/>
      <c r="B1165" s="57"/>
      <c r="C1165" s="58"/>
      <c r="D1165" s="58"/>
      <c r="E1165" s="58"/>
      <c r="F1165" s="58"/>
      <c r="G1165" s="58"/>
      <c r="H1165" s="58"/>
      <c r="I1165" s="58"/>
      <c r="J1165" s="58"/>
      <c r="K1165" s="58"/>
      <c r="L1165" s="31"/>
      <c r="M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</row>
  </sheetData>
  <sheetProtection algorithmName="SHA-512" hashValue="//jaNYnJ7HkwKnSPJc+9RFU8pgqTWeirSAqLDvkblxiBRfO2FGgbIpIP26wY9qhOpbGK2UMP59X/FM61LCYtAg==" saltValue="+O6X+K17+W8R+JFI3T8+OA==" spinCount="100000" sheet="1" objects="1" scenarios="1" selectLockedCells="1"/>
  <autoFilter ref="C134:K1164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 topLeftCell="A1">
      <selection activeCell="J17" sqref="J17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1:31" s="36" customFormat="1" ht="12" customHeight="1">
      <c r="A8" s="30"/>
      <c r="B8" s="31"/>
      <c r="C8" s="30"/>
      <c r="D8" s="26" t="s">
        <v>158</v>
      </c>
      <c r="E8" s="30"/>
      <c r="F8" s="30"/>
      <c r="G8" s="30"/>
      <c r="H8" s="30"/>
      <c r="I8" s="30"/>
      <c r="J8" s="30"/>
      <c r="K8" s="30"/>
      <c r="L8" s="5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6" customFormat="1" ht="16.5" customHeight="1">
      <c r="A9" s="30"/>
      <c r="B9" s="31"/>
      <c r="C9" s="30"/>
      <c r="D9" s="30"/>
      <c r="E9" s="66" t="s">
        <v>1555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2" customHeight="1">
      <c r="A11" s="30"/>
      <c r="B11" s="31"/>
      <c r="C11" s="30"/>
      <c r="D11" s="26" t="s">
        <v>18</v>
      </c>
      <c r="E11" s="30"/>
      <c r="F11" s="27" t="s">
        <v>1</v>
      </c>
      <c r="G11" s="30"/>
      <c r="H11" s="30"/>
      <c r="I11" s="26" t="s">
        <v>19</v>
      </c>
      <c r="J11" s="27" t="s">
        <v>1</v>
      </c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20</v>
      </c>
      <c r="E12" s="30"/>
      <c r="F12" s="27" t="s">
        <v>21</v>
      </c>
      <c r="G12" s="30"/>
      <c r="H12" s="30"/>
      <c r="I12" s="26" t="s">
        <v>22</v>
      </c>
      <c r="J12" s="141" t="str">
        <f>'Rekapitulace stavby'!AN8</f>
        <v>2. 11. 2023</v>
      </c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24</v>
      </c>
      <c r="E14" s="30"/>
      <c r="F14" s="30"/>
      <c r="G14" s="30"/>
      <c r="H14" s="30"/>
      <c r="I14" s="26" t="s">
        <v>25</v>
      </c>
      <c r="J14" s="27" t="s">
        <v>1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8" customHeight="1">
      <c r="A15" s="30"/>
      <c r="B15" s="31"/>
      <c r="C15" s="30"/>
      <c r="D15" s="30"/>
      <c r="E15" s="27" t="s">
        <v>26</v>
      </c>
      <c r="F15" s="30"/>
      <c r="G15" s="30"/>
      <c r="H15" s="30"/>
      <c r="I15" s="26" t="s">
        <v>27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25</v>
      </c>
      <c r="J17" s="6" t="str">
        <f>'Rekapitulace stavby'!AN13</f>
        <v>Vyplň údaj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8" customHeight="1">
      <c r="A18" s="30"/>
      <c r="B18" s="31"/>
      <c r="C18" s="30"/>
      <c r="D18" s="30"/>
      <c r="E18" s="8" t="str">
        <f>'Rekapitulace stavby'!E14</f>
        <v>Vyplň údaj</v>
      </c>
      <c r="F18" s="253"/>
      <c r="G18" s="253"/>
      <c r="H18" s="253"/>
      <c r="I18" s="26" t="s">
        <v>27</v>
      </c>
      <c r="J18" s="6" t="str">
        <f>'Rekapitulace stavby'!AN14</f>
        <v>Vyplň údaj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25</v>
      </c>
      <c r="J20" s="27" t="s">
        <v>1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8" customHeight="1">
      <c r="A21" s="30"/>
      <c r="B21" s="31"/>
      <c r="C21" s="30"/>
      <c r="D21" s="30"/>
      <c r="E21" s="27" t="s">
        <v>31</v>
      </c>
      <c r="F21" s="30"/>
      <c r="G21" s="30"/>
      <c r="H21" s="30"/>
      <c r="I21" s="26" t="s">
        <v>27</v>
      </c>
      <c r="J21" s="27" t="s">
        <v>1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25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8" customHeight="1">
      <c r="A24" s="30"/>
      <c r="B24" s="31"/>
      <c r="C24" s="30"/>
      <c r="D24" s="30"/>
      <c r="E24" s="27" t="s">
        <v>34</v>
      </c>
      <c r="F24" s="30"/>
      <c r="G24" s="30"/>
      <c r="H24" s="30"/>
      <c r="I24" s="26" t="s">
        <v>27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45" customFormat="1" ht="16.5" customHeight="1">
      <c r="A27" s="142"/>
      <c r="B27" s="143"/>
      <c r="C27" s="142"/>
      <c r="D27" s="142"/>
      <c r="E27" s="28" t="s">
        <v>1</v>
      </c>
      <c r="F27" s="28"/>
      <c r="G27" s="28"/>
      <c r="H27" s="28"/>
      <c r="I27" s="142"/>
      <c r="J27" s="142"/>
      <c r="K27" s="142"/>
      <c r="L27" s="144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36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91"/>
      <c r="E29" s="91"/>
      <c r="F29" s="91"/>
      <c r="G29" s="91"/>
      <c r="H29" s="91"/>
      <c r="I29" s="91"/>
      <c r="J29" s="91"/>
      <c r="K29" s="91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25.35" customHeight="1">
      <c r="A30" s="30"/>
      <c r="B30" s="31"/>
      <c r="C30" s="30"/>
      <c r="D30" s="146" t="s">
        <v>36</v>
      </c>
      <c r="E30" s="30"/>
      <c r="F30" s="30"/>
      <c r="G30" s="30"/>
      <c r="H30" s="30"/>
      <c r="I30" s="30"/>
      <c r="J30" s="147">
        <f>ROUND(J131,2)</f>
        <v>0</v>
      </c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14.45" customHeight="1">
      <c r="A32" s="30"/>
      <c r="B32" s="31"/>
      <c r="C32" s="30"/>
      <c r="D32" s="30"/>
      <c r="E32" s="30"/>
      <c r="F32" s="148" t="s">
        <v>38</v>
      </c>
      <c r="G32" s="30"/>
      <c r="H32" s="30"/>
      <c r="I32" s="148" t="s">
        <v>37</v>
      </c>
      <c r="J32" s="148" t="s">
        <v>39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14.45" customHeight="1">
      <c r="A33" s="30"/>
      <c r="B33" s="31"/>
      <c r="C33" s="30"/>
      <c r="D33" s="149" t="s">
        <v>40</v>
      </c>
      <c r="E33" s="26" t="s">
        <v>41</v>
      </c>
      <c r="F33" s="150">
        <f>ROUND((SUM(BE131:BE301)),2)</f>
        <v>0</v>
      </c>
      <c r="G33" s="30"/>
      <c r="H33" s="30"/>
      <c r="I33" s="151">
        <v>0.21</v>
      </c>
      <c r="J33" s="150">
        <f>ROUND(((SUM(BE131:BE301))*I33),2)</f>
        <v>0</v>
      </c>
      <c r="K33" s="30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26" t="s">
        <v>42</v>
      </c>
      <c r="F34" s="150">
        <f>ROUND((SUM(BF131:BF301)),2)</f>
        <v>0</v>
      </c>
      <c r="G34" s="30"/>
      <c r="H34" s="30"/>
      <c r="I34" s="151">
        <v>0.12</v>
      </c>
      <c r="J34" s="150">
        <f>ROUND(((SUM(BF131:BF301))*I34),2)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 hidden="1">
      <c r="A35" s="30"/>
      <c r="B35" s="31"/>
      <c r="C35" s="30"/>
      <c r="D35" s="30"/>
      <c r="E35" s="26" t="s">
        <v>43</v>
      </c>
      <c r="F35" s="150">
        <f>ROUND((SUM(BG131:BG301)),2)</f>
        <v>0</v>
      </c>
      <c r="G35" s="30"/>
      <c r="H35" s="30"/>
      <c r="I35" s="151">
        <v>0.21</v>
      </c>
      <c r="J35" s="150">
        <f>0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 hidden="1">
      <c r="A36" s="30"/>
      <c r="B36" s="31"/>
      <c r="C36" s="30"/>
      <c r="D36" s="30"/>
      <c r="E36" s="26" t="s">
        <v>44</v>
      </c>
      <c r="F36" s="150">
        <f>ROUND((SUM(BH131:BH301)),2)</f>
        <v>0</v>
      </c>
      <c r="G36" s="30"/>
      <c r="H36" s="30"/>
      <c r="I36" s="151">
        <v>0.12</v>
      </c>
      <c r="J36" s="150">
        <f>0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45</v>
      </c>
      <c r="F37" s="150">
        <f>ROUND((SUM(BI131:BI301)),2)</f>
        <v>0</v>
      </c>
      <c r="G37" s="30"/>
      <c r="H37" s="30"/>
      <c r="I37" s="151">
        <v>0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25.35" customHeight="1">
      <c r="A39" s="30"/>
      <c r="B39" s="31"/>
      <c r="C39" s="152"/>
      <c r="D39" s="153" t="s">
        <v>46</v>
      </c>
      <c r="E39" s="82"/>
      <c r="F39" s="82"/>
      <c r="G39" s="154" t="s">
        <v>47</v>
      </c>
      <c r="H39" s="155" t="s">
        <v>48</v>
      </c>
      <c r="I39" s="82"/>
      <c r="J39" s="156">
        <f>SUM(J30:J37)</f>
        <v>0</v>
      </c>
      <c r="K39" s="157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36" customFormat="1" ht="12" customHeight="1">
      <c r="A86" s="30"/>
      <c r="B86" s="31"/>
      <c r="C86" s="26" t="s">
        <v>158</v>
      </c>
      <c r="D86" s="30"/>
      <c r="E86" s="30"/>
      <c r="F86" s="30"/>
      <c r="G86" s="30"/>
      <c r="H86" s="30"/>
      <c r="I86" s="30"/>
      <c r="J86" s="30"/>
      <c r="K86" s="30"/>
      <c r="L86" s="5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36" customFormat="1" ht="16.5" customHeight="1">
      <c r="A87" s="30"/>
      <c r="B87" s="31"/>
      <c r="C87" s="30"/>
      <c r="D87" s="30"/>
      <c r="E87" s="66" t="str">
        <f>E9</f>
        <v>002 - D.1 Zdravotnětechnická instalace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2" customHeight="1">
      <c r="A89" s="30"/>
      <c r="B89" s="31"/>
      <c r="C89" s="26" t="s">
        <v>20</v>
      </c>
      <c r="D89" s="30"/>
      <c r="E89" s="30"/>
      <c r="F89" s="27" t="str">
        <f>F12</f>
        <v>Valašské Meziříčí</v>
      </c>
      <c r="G89" s="30"/>
      <c r="H89" s="30"/>
      <c r="I89" s="26" t="s">
        <v>22</v>
      </c>
      <c r="J89" s="141" t="str">
        <f>IF(J12="","",J12)</f>
        <v>2. 11. 2023</v>
      </c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5.2" customHeight="1">
      <c r="A91" s="30"/>
      <c r="B91" s="31"/>
      <c r="C91" s="26" t="s">
        <v>24</v>
      </c>
      <c r="D91" s="30"/>
      <c r="E91" s="30"/>
      <c r="F91" s="27" t="str">
        <f>E15</f>
        <v>Město Valašské Meziříčí</v>
      </c>
      <c r="G91" s="30"/>
      <c r="H91" s="30"/>
      <c r="I91" s="26" t="s">
        <v>30</v>
      </c>
      <c r="J91" s="160" t="str">
        <f>E21</f>
        <v>BP projekt,s.r.o.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15.2" customHeight="1">
      <c r="A92" s="30"/>
      <c r="B92" s="31"/>
      <c r="C92" s="26" t="s">
        <v>28</v>
      </c>
      <c r="D92" s="30"/>
      <c r="E92" s="30"/>
      <c r="F92" s="27" t="str">
        <f>IF(E18="","",E18)</f>
        <v>Vyplň údaj</v>
      </c>
      <c r="G92" s="30"/>
      <c r="H92" s="30"/>
      <c r="I92" s="26" t="s">
        <v>33</v>
      </c>
      <c r="J92" s="160" t="str">
        <f>E24</f>
        <v>Fajfrová Irena</v>
      </c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29.25" customHeight="1">
      <c r="A94" s="30"/>
      <c r="B94" s="31"/>
      <c r="C94" s="161" t="s">
        <v>161</v>
      </c>
      <c r="D94" s="152"/>
      <c r="E94" s="152"/>
      <c r="F94" s="152"/>
      <c r="G94" s="152"/>
      <c r="H94" s="152"/>
      <c r="I94" s="152"/>
      <c r="J94" s="162" t="s">
        <v>162</v>
      </c>
      <c r="K94" s="152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36" customFormat="1" ht="22.9" customHeight="1">
      <c r="A96" s="30"/>
      <c r="B96" s="31"/>
      <c r="C96" s="163" t="s">
        <v>163</v>
      </c>
      <c r="D96" s="30"/>
      <c r="E96" s="30"/>
      <c r="F96" s="30"/>
      <c r="G96" s="30"/>
      <c r="H96" s="30"/>
      <c r="I96" s="30"/>
      <c r="J96" s="147">
        <f>J131</f>
        <v>0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164</v>
      </c>
    </row>
    <row r="97" spans="2:12" s="165" customFormat="1" ht="24.95" customHeight="1">
      <c r="B97" s="164"/>
      <c r="D97" s="166" t="s">
        <v>165</v>
      </c>
      <c r="E97" s="167"/>
      <c r="F97" s="167"/>
      <c r="G97" s="167"/>
      <c r="H97" s="167"/>
      <c r="I97" s="167"/>
      <c r="J97" s="168">
        <f>J132</f>
        <v>0</v>
      </c>
      <c r="L97" s="164"/>
    </row>
    <row r="98" spans="2:12" s="121" customFormat="1" ht="19.9" customHeight="1">
      <c r="B98" s="169"/>
      <c r="D98" s="170" t="s">
        <v>166</v>
      </c>
      <c r="E98" s="171"/>
      <c r="F98" s="171"/>
      <c r="G98" s="171"/>
      <c r="H98" s="171"/>
      <c r="I98" s="171"/>
      <c r="J98" s="172">
        <f>J133</f>
        <v>0</v>
      </c>
      <c r="L98" s="169"/>
    </row>
    <row r="99" spans="2:12" s="121" customFormat="1" ht="19.9" customHeight="1">
      <c r="B99" s="169"/>
      <c r="D99" s="170" t="s">
        <v>167</v>
      </c>
      <c r="E99" s="171"/>
      <c r="F99" s="171"/>
      <c r="G99" s="171"/>
      <c r="H99" s="171"/>
      <c r="I99" s="171"/>
      <c r="J99" s="172">
        <f>J136</f>
        <v>0</v>
      </c>
      <c r="L99" s="169"/>
    </row>
    <row r="100" spans="2:12" s="121" customFormat="1" ht="19.9" customHeight="1">
      <c r="B100" s="169"/>
      <c r="D100" s="170" t="s">
        <v>168</v>
      </c>
      <c r="E100" s="171"/>
      <c r="F100" s="171"/>
      <c r="G100" s="171"/>
      <c r="H100" s="171"/>
      <c r="I100" s="171"/>
      <c r="J100" s="172">
        <f>J139</f>
        <v>0</v>
      </c>
      <c r="L100" s="169"/>
    </row>
    <row r="101" spans="2:12" s="121" customFormat="1" ht="19.9" customHeight="1">
      <c r="B101" s="169"/>
      <c r="D101" s="170" t="s">
        <v>169</v>
      </c>
      <c r="E101" s="171"/>
      <c r="F101" s="171"/>
      <c r="G101" s="171"/>
      <c r="H101" s="171"/>
      <c r="I101" s="171"/>
      <c r="J101" s="172">
        <f>J146</f>
        <v>0</v>
      </c>
      <c r="L101" s="169"/>
    </row>
    <row r="102" spans="2:12" s="121" customFormat="1" ht="19.9" customHeight="1">
      <c r="B102" s="169"/>
      <c r="D102" s="170" t="s">
        <v>170</v>
      </c>
      <c r="E102" s="171"/>
      <c r="F102" s="171"/>
      <c r="G102" s="171"/>
      <c r="H102" s="171"/>
      <c r="I102" s="171"/>
      <c r="J102" s="172">
        <f>J164</f>
        <v>0</v>
      </c>
      <c r="L102" s="169"/>
    </row>
    <row r="103" spans="2:12" s="121" customFormat="1" ht="19.9" customHeight="1">
      <c r="B103" s="169"/>
      <c r="D103" s="170" t="s">
        <v>171</v>
      </c>
      <c r="E103" s="171"/>
      <c r="F103" s="171"/>
      <c r="G103" s="171"/>
      <c r="H103" s="171"/>
      <c r="I103" s="171"/>
      <c r="J103" s="172">
        <f>J172</f>
        <v>0</v>
      </c>
      <c r="L103" s="169"/>
    </row>
    <row r="104" spans="2:12" s="165" customFormat="1" ht="24.95" customHeight="1">
      <c r="B104" s="164"/>
      <c r="D104" s="166" t="s">
        <v>172</v>
      </c>
      <c r="E104" s="167"/>
      <c r="F104" s="167"/>
      <c r="G104" s="167"/>
      <c r="H104" s="167"/>
      <c r="I104" s="167"/>
      <c r="J104" s="168">
        <f>J174</f>
        <v>0</v>
      </c>
      <c r="L104" s="164"/>
    </row>
    <row r="105" spans="2:12" s="121" customFormat="1" ht="19.9" customHeight="1">
      <c r="B105" s="169"/>
      <c r="D105" s="170" t="s">
        <v>174</v>
      </c>
      <c r="E105" s="171"/>
      <c r="F105" s="171"/>
      <c r="G105" s="171"/>
      <c r="H105" s="171"/>
      <c r="I105" s="171"/>
      <c r="J105" s="172">
        <f>J175</f>
        <v>0</v>
      </c>
      <c r="L105" s="169"/>
    </row>
    <row r="106" spans="2:12" s="121" customFormat="1" ht="19.9" customHeight="1">
      <c r="B106" s="169"/>
      <c r="D106" s="170" t="s">
        <v>1556</v>
      </c>
      <c r="E106" s="171"/>
      <c r="F106" s="171"/>
      <c r="G106" s="171"/>
      <c r="H106" s="171"/>
      <c r="I106" s="171"/>
      <c r="J106" s="172">
        <f>J204</f>
        <v>0</v>
      </c>
      <c r="L106" s="169"/>
    </row>
    <row r="107" spans="2:12" s="121" customFormat="1" ht="19.9" customHeight="1">
      <c r="B107" s="169"/>
      <c r="D107" s="170" t="s">
        <v>1557</v>
      </c>
      <c r="E107" s="171"/>
      <c r="F107" s="171"/>
      <c r="G107" s="171"/>
      <c r="H107" s="171"/>
      <c r="I107" s="171"/>
      <c r="J107" s="172">
        <f>J227</f>
        <v>0</v>
      </c>
      <c r="L107" s="169"/>
    </row>
    <row r="108" spans="2:12" s="121" customFormat="1" ht="19.9" customHeight="1">
      <c r="B108" s="169"/>
      <c r="D108" s="170" t="s">
        <v>175</v>
      </c>
      <c r="E108" s="171"/>
      <c r="F108" s="171"/>
      <c r="G108" s="171"/>
      <c r="H108" s="171"/>
      <c r="I108" s="171"/>
      <c r="J108" s="172">
        <f>J257</f>
        <v>0</v>
      </c>
      <c r="L108" s="169"/>
    </row>
    <row r="109" spans="2:12" s="121" customFormat="1" ht="19.9" customHeight="1">
      <c r="B109" s="169"/>
      <c r="D109" s="170" t="s">
        <v>1558</v>
      </c>
      <c r="E109" s="171"/>
      <c r="F109" s="171"/>
      <c r="G109" s="171"/>
      <c r="H109" s="171"/>
      <c r="I109" s="171"/>
      <c r="J109" s="172">
        <f>J287</f>
        <v>0</v>
      </c>
      <c r="L109" s="169"/>
    </row>
    <row r="110" spans="2:12" s="121" customFormat="1" ht="19.9" customHeight="1">
      <c r="B110" s="169"/>
      <c r="D110" s="170" t="s">
        <v>1559</v>
      </c>
      <c r="E110" s="171"/>
      <c r="F110" s="171"/>
      <c r="G110" s="171"/>
      <c r="H110" s="171"/>
      <c r="I110" s="171"/>
      <c r="J110" s="172">
        <f>J292</f>
        <v>0</v>
      </c>
      <c r="L110" s="169"/>
    </row>
    <row r="111" spans="2:12" s="121" customFormat="1" ht="19.9" customHeight="1">
      <c r="B111" s="169"/>
      <c r="D111" s="170" t="s">
        <v>178</v>
      </c>
      <c r="E111" s="171"/>
      <c r="F111" s="171"/>
      <c r="G111" s="171"/>
      <c r="H111" s="171"/>
      <c r="I111" s="171"/>
      <c r="J111" s="172">
        <f>J299</f>
        <v>0</v>
      </c>
      <c r="L111" s="169"/>
    </row>
    <row r="112" spans="1:31" s="36" customFormat="1" ht="21.7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6.95" customHeight="1">
      <c r="A113" s="30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7" spans="1:31" s="36" customFormat="1" ht="6.95" customHeight="1">
      <c r="A117" s="30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24.95" customHeight="1">
      <c r="A118" s="30"/>
      <c r="B118" s="31"/>
      <c r="C118" s="17" t="s">
        <v>184</v>
      </c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2" customHeight="1">
      <c r="A120" s="30"/>
      <c r="B120" s="31"/>
      <c r="C120" s="26" t="s">
        <v>16</v>
      </c>
      <c r="D120" s="30"/>
      <c r="E120" s="30"/>
      <c r="F120" s="30"/>
      <c r="G120" s="30"/>
      <c r="H120" s="3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6.5" customHeight="1">
      <c r="A121" s="30"/>
      <c r="B121" s="31"/>
      <c r="C121" s="30"/>
      <c r="D121" s="30"/>
      <c r="E121" s="138" t="str">
        <f>E7</f>
        <v>Dům sociálních služeb-stavební úpravy 1.NP</v>
      </c>
      <c r="F121" s="139"/>
      <c r="G121" s="139"/>
      <c r="H121" s="139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158</v>
      </c>
      <c r="D122" s="30"/>
      <c r="E122" s="30"/>
      <c r="F122" s="30"/>
      <c r="G122" s="30"/>
      <c r="H122" s="30"/>
      <c r="I122" s="30"/>
      <c r="J122" s="30"/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16.5" customHeight="1">
      <c r="A123" s="30"/>
      <c r="B123" s="31"/>
      <c r="C123" s="30"/>
      <c r="D123" s="30"/>
      <c r="E123" s="66" t="str">
        <f>E9</f>
        <v>002 - D.1 Zdravotnětechnická instalace</v>
      </c>
      <c r="F123" s="140"/>
      <c r="G123" s="140"/>
      <c r="H123" s="14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2" customHeight="1">
      <c r="A125" s="30"/>
      <c r="B125" s="31"/>
      <c r="C125" s="26" t="s">
        <v>20</v>
      </c>
      <c r="D125" s="30"/>
      <c r="E125" s="30"/>
      <c r="F125" s="27" t="str">
        <f>F12</f>
        <v>Valašské Meziříčí</v>
      </c>
      <c r="G125" s="30"/>
      <c r="H125" s="30"/>
      <c r="I125" s="26" t="s">
        <v>22</v>
      </c>
      <c r="J125" s="141" t="str">
        <f>IF(J12="","",J12)</f>
        <v>2. 11. 2023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36" customFormat="1" ht="15.2" customHeight="1">
      <c r="A127" s="30"/>
      <c r="B127" s="31"/>
      <c r="C127" s="26" t="s">
        <v>24</v>
      </c>
      <c r="D127" s="30"/>
      <c r="E127" s="30"/>
      <c r="F127" s="27" t="str">
        <f>E15</f>
        <v>Město Valašské Meziříčí</v>
      </c>
      <c r="G127" s="30"/>
      <c r="H127" s="30"/>
      <c r="I127" s="26" t="s">
        <v>30</v>
      </c>
      <c r="J127" s="160" t="str">
        <f>E21</f>
        <v>BP projekt,s.r.o.</v>
      </c>
      <c r="K127" s="30"/>
      <c r="L127" s="5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36" customFormat="1" ht="15.2" customHeight="1">
      <c r="A128" s="30"/>
      <c r="B128" s="31"/>
      <c r="C128" s="26" t="s">
        <v>28</v>
      </c>
      <c r="D128" s="30"/>
      <c r="E128" s="30"/>
      <c r="F128" s="27" t="str">
        <f>IF(E18="","",E18)</f>
        <v>Vyplň údaj</v>
      </c>
      <c r="G128" s="30"/>
      <c r="H128" s="30"/>
      <c r="I128" s="26" t="s">
        <v>33</v>
      </c>
      <c r="J128" s="160" t="str">
        <f>E24</f>
        <v>Fajfrová Irena</v>
      </c>
      <c r="K128" s="30"/>
      <c r="L128" s="5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36" customFormat="1" ht="10.3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5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179" customFormat="1" ht="29.25" customHeight="1">
      <c r="A130" s="173"/>
      <c r="B130" s="174"/>
      <c r="C130" s="175" t="s">
        <v>185</v>
      </c>
      <c r="D130" s="176" t="s">
        <v>61</v>
      </c>
      <c r="E130" s="176" t="s">
        <v>57</v>
      </c>
      <c r="F130" s="176" t="s">
        <v>58</v>
      </c>
      <c r="G130" s="176" t="s">
        <v>186</v>
      </c>
      <c r="H130" s="176" t="s">
        <v>187</v>
      </c>
      <c r="I130" s="176" t="s">
        <v>188</v>
      </c>
      <c r="J130" s="176" t="s">
        <v>162</v>
      </c>
      <c r="K130" s="177" t="s">
        <v>189</v>
      </c>
      <c r="L130" s="178"/>
      <c r="M130" s="87" t="s">
        <v>1</v>
      </c>
      <c r="N130" s="88" t="s">
        <v>40</v>
      </c>
      <c r="O130" s="88" t="s">
        <v>190</v>
      </c>
      <c r="P130" s="88" t="s">
        <v>191</v>
      </c>
      <c r="Q130" s="88" t="s">
        <v>192</v>
      </c>
      <c r="R130" s="88" t="s">
        <v>193</v>
      </c>
      <c r="S130" s="88" t="s">
        <v>194</v>
      </c>
      <c r="T130" s="89" t="s">
        <v>195</v>
      </c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</row>
    <row r="131" spans="1:63" s="36" customFormat="1" ht="22.9" customHeight="1">
      <c r="A131" s="30"/>
      <c r="B131" s="31"/>
      <c r="C131" s="95" t="s">
        <v>196</v>
      </c>
      <c r="D131" s="30"/>
      <c r="E131" s="30"/>
      <c r="F131" s="30"/>
      <c r="G131" s="30"/>
      <c r="H131" s="30"/>
      <c r="I131" s="30"/>
      <c r="J131" s="180">
        <f>BK131</f>
        <v>0</v>
      </c>
      <c r="K131" s="30"/>
      <c r="L131" s="31"/>
      <c r="M131" s="90"/>
      <c r="N131" s="74"/>
      <c r="O131" s="91"/>
      <c r="P131" s="181">
        <f>P132+P174</f>
        <v>0</v>
      </c>
      <c r="Q131" s="91"/>
      <c r="R131" s="181">
        <f>R132+R174</f>
        <v>3.0605522</v>
      </c>
      <c r="S131" s="91"/>
      <c r="T131" s="182">
        <f>T132+T174</f>
        <v>3.86837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3" t="s">
        <v>75</v>
      </c>
      <c r="AU131" s="13" t="s">
        <v>164</v>
      </c>
      <c r="BK131" s="183">
        <f>BK132+BK174</f>
        <v>0</v>
      </c>
    </row>
    <row r="132" spans="2:63" s="184" customFormat="1" ht="25.9" customHeight="1">
      <c r="B132" s="185"/>
      <c r="D132" s="186" t="s">
        <v>75</v>
      </c>
      <c r="E132" s="187" t="s">
        <v>197</v>
      </c>
      <c r="F132" s="187" t="s">
        <v>198</v>
      </c>
      <c r="J132" s="188">
        <f>BK132</f>
        <v>0</v>
      </c>
      <c r="L132" s="185"/>
      <c r="M132" s="189"/>
      <c r="N132" s="190"/>
      <c r="O132" s="190"/>
      <c r="P132" s="191">
        <f>P133+P136+P139+P146+P164+P172</f>
        <v>0</v>
      </c>
      <c r="Q132" s="190"/>
      <c r="R132" s="191">
        <f>R133+R136+R139+R146+R164+R172</f>
        <v>1.377685</v>
      </c>
      <c r="S132" s="190"/>
      <c r="T132" s="192">
        <f>T133+T136+T139+T146+T164+T172</f>
        <v>2.9725</v>
      </c>
      <c r="AR132" s="186" t="s">
        <v>84</v>
      </c>
      <c r="AT132" s="193" t="s">
        <v>75</v>
      </c>
      <c r="AU132" s="193" t="s">
        <v>76</v>
      </c>
      <c r="AY132" s="186" t="s">
        <v>199</v>
      </c>
      <c r="BK132" s="194">
        <f>BK133+BK136+BK139+BK146+BK164+BK172</f>
        <v>0</v>
      </c>
    </row>
    <row r="133" spans="2:63" s="184" customFormat="1" ht="22.9" customHeight="1">
      <c r="B133" s="185"/>
      <c r="D133" s="186" t="s">
        <v>75</v>
      </c>
      <c r="E133" s="195" t="s">
        <v>114</v>
      </c>
      <c r="F133" s="195" t="s">
        <v>200</v>
      </c>
      <c r="J133" s="196">
        <f>BK133</f>
        <v>0</v>
      </c>
      <c r="L133" s="185"/>
      <c r="M133" s="189"/>
      <c r="N133" s="190"/>
      <c r="O133" s="190"/>
      <c r="P133" s="191">
        <f>SUM(P134:P135)</f>
        <v>0</v>
      </c>
      <c r="Q133" s="190"/>
      <c r="R133" s="191">
        <f>SUM(R134:R135)</f>
        <v>0.30288</v>
      </c>
      <c r="S133" s="190"/>
      <c r="T133" s="192">
        <f>SUM(T134:T135)</f>
        <v>0</v>
      </c>
      <c r="AR133" s="186" t="s">
        <v>84</v>
      </c>
      <c r="AT133" s="193" t="s">
        <v>75</v>
      </c>
      <c r="AU133" s="193" t="s">
        <v>84</v>
      </c>
      <c r="AY133" s="186" t="s">
        <v>199</v>
      </c>
      <c r="BK133" s="194">
        <f>SUM(BK134:BK135)</f>
        <v>0</v>
      </c>
    </row>
    <row r="134" spans="1:65" s="36" customFormat="1" ht="24.2" customHeight="1">
      <c r="A134" s="30"/>
      <c r="B134" s="31"/>
      <c r="C134" s="197" t="s">
        <v>84</v>
      </c>
      <c r="D134" s="197" t="s">
        <v>201</v>
      </c>
      <c r="E134" s="198" t="s">
        <v>1560</v>
      </c>
      <c r="F134" s="199" t="s">
        <v>1561</v>
      </c>
      <c r="G134" s="200" t="s">
        <v>204</v>
      </c>
      <c r="H134" s="201">
        <v>24</v>
      </c>
      <c r="I134" s="2"/>
      <c r="J134" s="202">
        <f>ROUND(I134*H134,2)</f>
        <v>0</v>
      </c>
      <c r="K134" s="199" t="s">
        <v>205</v>
      </c>
      <c r="L134" s="31"/>
      <c r="M134" s="203" t="s">
        <v>1</v>
      </c>
      <c r="N134" s="204" t="s">
        <v>41</v>
      </c>
      <c r="O134" s="78"/>
      <c r="P134" s="205">
        <f>O134*H134</f>
        <v>0</v>
      </c>
      <c r="Q134" s="205">
        <v>0.01262</v>
      </c>
      <c r="R134" s="205">
        <f>Q134*H134</f>
        <v>0.30288</v>
      </c>
      <c r="S134" s="205">
        <v>0</v>
      </c>
      <c r="T134" s="20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206</v>
      </c>
      <c r="AT134" s="207" t="s">
        <v>201</v>
      </c>
      <c r="AU134" s="207" t="s">
        <v>86</v>
      </c>
      <c r="AY134" s="13" t="s">
        <v>199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3" t="s">
        <v>84</v>
      </c>
      <c r="BK134" s="208">
        <f>ROUND(I134*H134,2)</f>
        <v>0</v>
      </c>
      <c r="BL134" s="13" t="s">
        <v>206</v>
      </c>
      <c r="BM134" s="207" t="s">
        <v>1562</v>
      </c>
    </row>
    <row r="135" spans="2:51" s="209" customFormat="1" ht="12">
      <c r="B135" s="210"/>
      <c r="D135" s="211" t="s">
        <v>208</v>
      </c>
      <c r="E135" s="212" t="s">
        <v>1</v>
      </c>
      <c r="F135" s="213" t="s">
        <v>1563</v>
      </c>
      <c r="H135" s="214">
        <v>24</v>
      </c>
      <c r="L135" s="210"/>
      <c r="M135" s="215"/>
      <c r="N135" s="216"/>
      <c r="O135" s="216"/>
      <c r="P135" s="216"/>
      <c r="Q135" s="216"/>
      <c r="R135" s="216"/>
      <c r="S135" s="216"/>
      <c r="T135" s="217"/>
      <c r="AT135" s="212" t="s">
        <v>208</v>
      </c>
      <c r="AU135" s="212" t="s">
        <v>86</v>
      </c>
      <c r="AV135" s="209" t="s">
        <v>86</v>
      </c>
      <c r="AW135" s="209" t="s">
        <v>32</v>
      </c>
      <c r="AX135" s="209" t="s">
        <v>84</v>
      </c>
      <c r="AY135" s="212" t="s">
        <v>199</v>
      </c>
    </row>
    <row r="136" spans="2:63" s="184" customFormat="1" ht="22.9" customHeight="1">
      <c r="B136" s="185"/>
      <c r="D136" s="186" t="s">
        <v>75</v>
      </c>
      <c r="E136" s="195" t="s">
        <v>206</v>
      </c>
      <c r="F136" s="195" t="s">
        <v>278</v>
      </c>
      <c r="J136" s="196">
        <f>BK136</f>
        <v>0</v>
      </c>
      <c r="L136" s="185"/>
      <c r="M136" s="189"/>
      <c r="N136" s="190"/>
      <c r="O136" s="190"/>
      <c r="P136" s="191">
        <f>SUM(P137:P138)</f>
        <v>0</v>
      </c>
      <c r="Q136" s="190"/>
      <c r="R136" s="191">
        <f>SUM(R137:R138)</f>
        <v>0.591</v>
      </c>
      <c r="S136" s="190"/>
      <c r="T136" s="192">
        <f>SUM(T137:T138)</f>
        <v>0</v>
      </c>
      <c r="AR136" s="186" t="s">
        <v>84</v>
      </c>
      <c r="AT136" s="193" t="s">
        <v>75</v>
      </c>
      <c r="AU136" s="193" t="s">
        <v>84</v>
      </c>
      <c r="AY136" s="186" t="s">
        <v>199</v>
      </c>
      <c r="BK136" s="194">
        <f>SUM(BK137:BK138)</f>
        <v>0</v>
      </c>
    </row>
    <row r="137" spans="1:65" s="36" customFormat="1" ht="24.2" customHeight="1">
      <c r="A137" s="30"/>
      <c r="B137" s="31"/>
      <c r="C137" s="197" t="s">
        <v>86</v>
      </c>
      <c r="D137" s="197" t="s">
        <v>201</v>
      </c>
      <c r="E137" s="198" t="s">
        <v>1564</v>
      </c>
      <c r="F137" s="199" t="s">
        <v>1565</v>
      </c>
      <c r="G137" s="200" t="s">
        <v>204</v>
      </c>
      <c r="H137" s="201">
        <v>30</v>
      </c>
      <c r="I137" s="2"/>
      <c r="J137" s="202">
        <f>ROUND(I137*H137,2)</f>
        <v>0</v>
      </c>
      <c r="K137" s="199" t="s">
        <v>205</v>
      </c>
      <c r="L137" s="31"/>
      <c r="M137" s="203" t="s">
        <v>1</v>
      </c>
      <c r="N137" s="204" t="s">
        <v>41</v>
      </c>
      <c r="O137" s="78"/>
      <c r="P137" s="205">
        <f>O137*H137</f>
        <v>0</v>
      </c>
      <c r="Q137" s="205">
        <v>0.0197</v>
      </c>
      <c r="R137" s="205">
        <f>Q137*H137</f>
        <v>0.591</v>
      </c>
      <c r="S137" s="205">
        <v>0</v>
      </c>
      <c r="T137" s="206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206</v>
      </c>
      <c r="AT137" s="207" t="s">
        <v>201</v>
      </c>
      <c r="AU137" s="207" t="s">
        <v>86</v>
      </c>
      <c r="AY137" s="13" t="s">
        <v>199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3" t="s">
        <v>84</v>
      </c>
      <c r="BK137" s="208">
        <f>ROUND(I137*H137,2)</f>
        <v>0</v>
      </c>
      <c r="BL137" s="13" t="s">
        <v>206</v>
      </c>
      <c r="BM137" s="207" t="s">
        <v>1566</v>
      </c>
    </row>
    <row r="138" spans="2:51" s="209" customFormat="1" ht="12">
      <c r="B138" s="210"/>
      <c r="D138" s="211" t="s">
        <v>208</v>
      </c>
      <c r="E138" s="212" t="s">
        <v>1</v>
      </c>
      <c r="F138" s="213" t="s">
        <v>1567</v>
      </c>
      <c r="H138" s="214">
        <v>30</v>
      </c>
      <c r="L138" s="210"/>
      <c r="M138" s="215"/>
      <c r="N138" s="216"/>
      <c r="O138" s="216"/>
      <c r="P138" s="216"/>
      <c r="Q138" s="216"/>
      <c r="R138" s="216"/>
      <c r="S138" s="216"/>
      <c r="T138" s="217"/>
      <c r="AT138" s="212" t="s">
        <v>208</v>
      </c>
      <c r="AU138" s="212" t="s">
        <v>86</v>
      </c>
      <c r="AV138" s="209" t="s">
        <v>86</v>
      </c>
      <c r="AW138" s="209" t="s">
        <v>32</v>
      </c>
      <c r="AX138" s="209" t="s">
        <v>84</v>
      </c>
      <c r="AY138" s="212" t="s">
        <v>199</v>
      </c>
    </row>
    <row r="139" spans="2:63" s="184" customFormat="1" ht="22.9" customHeight="1">
      <c r="B139" s="185"/>
      <c r="D139" s="186" t="s">
        <v>75</v>
      </c>
      <c r="E139" s="195" t="s">
        <v>249</v>
      </c>
      <c r="F139" s="195" t="s">
        <v>312</v>
      </c>
      <c r="J139" s="196">
        <f>BK139</f>
        <v>0</v>
      </c>
      <c r="L139" s="185"/>
      <c r="M139" s="189"/>
      <c r="N139" s="190"/>
      <c r="O139" s="190"/>
      <c r="P139" s="191">
        <f>SUM(P140:P145)</f>
        <v>0</v>
      </c>
      <c r="Q139" s="190"/>
      <c r="R139" s="191">
        <f>SUM(R140:R145)</f>
        <v>0.47152</v>
      </c>
      <c r="S139" s="190"/>
      <c r="T139" s="192">
        <f>SUM(T140:T145)</f>
        <v>0</v>
      </c>
      <c r="AR139" s="186" t="s">
        <v>84</v>
      </c>
      <c r="AT139" s="193" t="s">
        <v>75</v>
      </c>
      <c r="AU139" s="193" t="s">
        <v>84</v>
      </c>
      <c r="AY139" s="186" t="s">
        <v>199</v>
      </c>
      <c r="BK139" s="194">
        <f>SUM(BK140:BK145)</f>
        <v>0</v>
      </c>
    </row>
    <row r="140" spans="1:65" s="36" customFormat="1" ht="21.75" customHeight="1">
      <c r="A140" s="30"/>
      <c r="B140" s="31"/>
      <c r="C140" s="197" t="s">
        <v>114</v>
      </c>
      <c r="D140" s="197" t="s">
        <v>201</v>
      </c>
      <c r="E140" s="198" t="s">
        <v>1568</v>
      </c>
      <c r="F140" s="199" t="s">
        <v>1569</v>
      </c>
      <c r="G140" s="200" t="s">
        <v>245</v>
      </c>
      <c r="H140" s="201">
        <v>8.42</v>
      </c>
      <c r="I140" s="2"/>
      <c r="J140" s="202">
        <f>ROUND(I140*H140,2)</f>
        <v>0</v>
      </c>
      <c r="K140" s="199" t="s">
        <v>205</v>
      </c>
      <c r="L140" s="31"/>
      <c r="M140" s="203" t="s">
        <v>1</v>
      </c>
      <c r="N140" s="204" t="s">
        <v>41</v>
      </c>
      <c r="O140" s="78"/>
      <c r="P140" s="205">
        <f>O140*H140</f>
        <v>0</v>
      </c>
      <c r="Q140" s="205">
        <v>0.056</v>
      </c>
      <c r="R140" s="205">
        <f>Q140*H140</f>
        <v>0.47152</v>
      </c>
      <c r="S140" s="205">
        <v>0</v>
      </c>
      <c r="T140" s="20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206</v>
      </c>
      <c r="AT140" s="207" t="s">
        <v>201</v>
      </c>
      <c r="AU140" s="207" t="s">
        <v>86</v>
      </c>
      <c r="AY140" s="13" t="s">
        <v>199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3" t="s">
        <v>84</v>
      </c>
      <c r="BK140" s="208">
        <f>ROUND(I140*H140,2)</f>
        <v>0</v>
      </c>
      <c r="BL140" s="13" t="s">
        <v>206</v>
      </c>
      <c r="BM140" s="207" t="s">
        <v>1570</v>
      </c>
    </row>
    <row r="141" spans="2:51" s="209" customFormat="1" ht="12">
      <c r="B141" s="210"/>
      <c r="D141" s="211" t="s">
        <v>208</v>
      </c>
      <c r="E141" s="212" t="s">
        <v>1</v>
      </c>
      <c r="F141" s="213" t="s">
        <v>1571</v>
      </c>
      <c r="H141" s="214">
        <v>5.04</v>
      </c>
      <c r="L141" s="210"/>
      <c r="M141" s="215"/>
      <c r="N141" s="216"/>
      <c r="O141" s="216"/>
      <c r="P141" s="216"/>
      <c r="Q141" s="216"/>
      <c r="R141" s="216"/>
      <c r="S141" s="216"/>
      <c r="T141" s="217"/>
      <c r="AT141" s="212" t="s">
        <v>208</v>
      </c>
      <c r="AU141" s="212" t="s">
        <v>86</v>
      </c>
      <c r="AV141" s="209" t="s">
        <v>86</v>
      </c>
      <c r="AW141" s="209" t="s">
        <v>32</v>
      </c>
      <c r="AX141" s="209" t="s">
        <v>76</v>
      </c>
      <c r="AY141" s="212" t="s">
        <v>199</v>
      </c>
    </row>
    <row r="142" spans="2:51" s="209" customFormat="1" ht="12">
      <c r="B142" s="210"/>
      <c r="D142" s="211" t="s">
        <v>208</v>
      </c>
      <c r="E142" s="212" t="s">
        <v>1</v>
      </c>
      <c r="F142" s="213" t="s">
        <v>1572</v>
      </c>
      <c r="H142" s="214">
        <v>0.98</v>
      </c>
      <c r="L142" s="210"/>
      <c r="M142" s="215"/>
      <c r="N142" s="216"/>
      <c r="O142" s="216"/>
      <c r="P142" s="216"/>
      <c r="Q142" s="216"/>
      <c r="R142" s="216"/>
      <c r="S142" s="216"/>
      <c r="T142" s="217"/>
      <c r="AT142" s="212" t="s">
        <v>208</v>
      </c>
      <c r="AU142" s="212" t="s">
        <v>86</v>
      </c>
      <c r="AV142" s="209" t="s">
        <v>86</v>
      </c>
      <c r="AW142" s="209" t="s">
        <v>32</v>
      </c>
      <c r="AX142" s="209" t="s">
        <v>76</v>
      </c>
      <c r="AY142" s="212" t="s">
        <v>199</v>
      </c>
    </row>
    <row r="143" spans="2:51" s="209" customFormat="1" ht="12">
      <c r="B143" s="210"/>
      <c r="D143" s="211" t="s">
        <v>208</v>
      </c>
      <c r="E143" s="212" t="s">
        <v>1</v>
      </c>
      <c r="F143" s="213" t="s">
        <v>1573</v>
      </c>
      <c r="H143" s="214">
        <v>0.3</v>
      </c>
      <c r="L143" s="210"/>
      <c r="M143" s="215"/>
      <c r="N143" s="216"/>
      <c r="O143" s="216"/>
      <c r="P143" s="216"/>
      <c r="Q143" s="216"/>
      <c r="R143" s="216"/>
      <c r="S143" s="216"/>
      <c r="T143" s="217"/>
      <c r="AT143" s="212" t="s">
        <v>208</v>
      </c>
      <c r="AU143" s="212" t="s">
        <v>86</v>
      </c>
      <c r="AV143" s="209" t="s">
        <v>86</v>
      </c>
      <c r="AW143" s="209" t="s">
        <v>32</v>
      </c>
      <c r="AX143" s="209" t="s">
        <v>76</v>
      </c>
      <c r="AY143" s="212" t="s">
        <v>199</v>
      </c>
    </row>
    <row r="144" spans="2:51" s="209" customFormat="1" ht="12">
      <c r="B144" s="210"/>
      <c r="D144" s="211" t="s">
        <v>208</v>
      </c>
      <c r="E144" s="212" t="s">
        <v>1</v>
      </c>
      <c r="F144" s="213" t="s">
        <v>1574</v>
      </c>
      <c r="H144" s="214">
        <v>2.1</v>
      </c>
      <c r="L144" s="210"/>
      <c r="M144" s="215"/>
      <c r="N144" s="216"/>
      <c r="O144" s="216"/>
      <c r="P144" s="216"/>
      <c r="Q144" s="216"/>
      <c r="R144" s="216"/>
      <c r="S144" s="216"/>
      <c r="T144" s="217"/>
      <c r="AT144" s="212" t="s">
        <v>208</v>
      </c>
      <c r="AU144" s="212" t="s">
        <v>86</v>
      </c>
      <c r="AV144" s="209" t="s">
        <v>86</v>
      </c>
      <c r="AW144" s="209" t="s">
        <v>32</v>
      </c>
      <c r="AX144" s="209" t="s">
        <v>76</v>
      </c>
      <c r="AY144" s="212" t="s">
        <v>199</v>
      </c>
    </row>
    <row r="145" spans="2:51" s="218" customFormat="1" ht="12">
      <c r="B145" s="219"/>
      <c r="D145" s="211" t="s">
        <v>208</v>
      </c>
      <c r="E145" s="220" t="s">
        <v>1</v>
      </c>
      <c r="F145" s="221" t="s">
        <v>211</v>
      </c>
      <c r="H145" s="222">
        <v>8.42</v>
      </c>
      <c r="L145" s="219"/>
      <c r="M145" s="223"/>
      <c r="N145" s="224"/>
      <c r="O145" s="224"/>
      <c r="P145" s="224"/>
      <c r="Q145" s="224"/>
      <c r="R145" s="224"/>
      <c r="S145" s="224"/>
      <c r="T145" s="225"/>
      <c r="AT145" s="220" t="s">
        <v>208</v>
      </c>
      <c r="AU145" s="220" t="s">
        <v>86</v>
      </c>
      <c r="AV145" s="218" t="s">
        <v>206</v>
      </c>
      <c r="AW145" s="218" t="s">
        <v>32</v>
      </c>
      <c r="AX145" s="218" t="s">
        <v>84</v>
      </c>
      <c r="AY145" s="220" t="s">
        <v>199</v>
      </c>
    </row>
    <row r="146" spans="2:63" s="184" customFormat="1" ht="22.9" customHeight="1">
      <c r="B146" s="185"/>
      <c r="D146" s="186" t="s">
        <v>75</v>
      </c>
      <c r="E146" s="195" t="s">
        <v>273</v>
      </c>
      <c r="F146" s="195" t="s">
        <v>430</v>
      </c>
      <c r="J146" s="196">
        <f>BK146</f>
        <v>0</v>
      </c>
      <c r="L146" s="185"/>
      <c r="M146" s="189"/>
      <c r="N146" s="190"/>
      <c r="O146" s="190"/>
      <c r="P146" s="191">
        <f>SUM(P147:P163)</f>
        <v>0</v>
      </c>
      <c r="Q146" s="190"/>
      <c r="R146" s="191">
        <f>SUM(R147:R163)</f>
        <v>0.012285</v>
      </c>
      <c r="S146" s="190"/>
      <c r="T146" s="192">
        <f>SUM(T147:T163)</f>
        <v>2.9725</v>
      </c>
      <c r="AR146" s="186" t="s">
        <v>84</v>
      </c>
      <c r="AT146" s="193" t="s">
        <v>75</v>
      </c>
      <c r="AU146" s="193" t="s">
        <v>84</v>
      </c>
      <c r="AY146" s="186" t="s">
        <v>199</v>
      </c>
      <c r="BK146" s="194">
        <f>SUM(BK147:BK163)</f>
        <v>0</v>
      </c>
    </row>
    <row r="147" spans="1:65" s="36" customFormat="1" ht="33" customHeight="1">
      <c r="A147" s="30"/>
      <c r="B147" s="31"/>
      <c r="C147" s="197" t="s">
        <v>206</v>
      </c>
      <c r="D147" s="197" t="s">
        <v>201</v>
      </c>
      <c r="E147" s="198" t="s">
        <v>1575</v>
      </c>
      <c r="F147" s="199" t="s">
        <v>1576</v>
      </c>
      <c r="G147" s="200" t="s">
        <v>214</v>
      </c>
      <c r="H147" s="201">
        <v>0.27</v>
      </c>
      <c r="I147" s="2"/>
      <c r="J147" s="202">
        <f aca="true" t="shared" si="0" ref="J147:J157">ROUND(I147*H147,2)</f>
        <v>0</v>
      </c>
      <c r="K147" s="199" t="s">
        <v>205</v>
      </c>
      <c r="L147" s="31"/>
      <c r="M147" s="203" t="s">
        <v>1</v>
      </c>
      <c r="N147" s="204" t="s">
        <v>41</v>
      </c>
      <c r="O147" s="78"/>
      <c r="P147" s="205">
        <f aca="true" t="shared" si="1" ref="P147:P157">O147*H147</f>
        <v>0</v>
      </c>
      <c r="Q147" s="205">
        <v>0</v>
      </c>
      <c r="R147" s="205">
        <f aca="true" t="shared" si="2" ref="R147:R157">Q147*H147</f>
        <v>0</v>
      </c>
      <c r="S147" s="205">
        <v>2.2</v>
      </c>
      <c r="T147" s="206">
        <f aca="true" t="shared" si="3" ref="T147:T157">S147*H147</f>
        <v>0.5940000000000001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206</v>
      </c>
      <c r="AT147" s="207" t="s">
        <v>201</v>
      </c>
      <c r="AU147" s="207" t="s">
        <v>86</v>
      </c>
      <c r="AY147" s="13" t="s">
        <v>199</v>
      </c>
      <c r="BE147" s="208">
        <f aca="true" t="shared" si="4" ref="BE147:BE157">IF(N147="základní",J147,0)</f>
        <v>0</v>
      </c>
      <c r="BF147" s="208">
        <f aca="true" t="shared" si="5" ref="BF147:BF157">IF(N147="snížená",J147,0)</f>
        <v>0</v>
      </c>
      <c r="BG147" s="208">
        <f aca="true" t="shared" si="6" ref="BG147:BG157">IF(N147="zákl. přenesená",J147,0)</f>
        <v>0</v>
      </c>
      <c r="BH147" s="208">
        <f aca="true" t="shared" si="7" ref="BH147:BH157">IF(N147="sníž. přenesená",J147,0)</f>
        <v>0</v>
      </c>
      <c r="BI147" s="208">
        <f aca="true" t="shared" si="8" ref="BI147:BI157">IF(N147="nulová",J147,0)</f>
        <v>0</v>
      </c>
      <c r="BJ147" s="13" t="s">
        <v>84</v>
      </c>
      <c r="BK147" s="208">
        <f aca="true" t="shared" si="9" ref="BK147:BK157">ROUND(I147*H147,2)</f>
        <v>0</v>
      </c>
      <c r="BL147" s="13" t="s">
        <v>206</v>
      </c>
      <c r="BM147" s="207" t="s">
        <v>1577</v>
      </c>
    </row>
    <row r="148" spans="1:65" s="36" customFormat="1" ht="24.2" customHeight="1">
      <c r="A148" s="30"/>
      <c r="B148" s="31"/>
      <c r="C148" s="197" t="s">
        <v>242</v>
      </c>
      <c r="D148" s="197" t="s">
        <v>201</v>
      </c>
      <c r="E148" s="198" t="s">
        <v>1578</v>
      </c>
      <c r="F148" s="199" t="s">
        <v>1579</v>
      </c>
      <c r="G148" s="200" t="s">
        <v>204</v>
      </c>
      <c r="H148" s="201">
        <v>2</v>
      </c>
      <c r="I148" s="2"/>
      <c r="J148" s="202">
        <f t="shared" si="0"/>
        <v>0</v>
      </c>
      <c r="K148" s="199" t="s">
        <v>205</v>
      </c>
      <c r="L148" s="31"/>
      <c r="M148" s="203" t="s">
        <v>1</v>
      </c>
      <c r="N148" s="204" t="s">
        <v>41</v>
      </c>
      <c r="O148" s="78"/>
      <c r="P148" s="205">
        <f t="shared" si="1"/>
        <v>0</v>
      </c>
      <c r="Q148" s="205">
        <v>0</v>
      </c>
      <c r="R148" s="205">
        <f t="shared" si="2"/>
        <v>0</v>
      </c>
      <c r="S148" s="205">
        <v>0.008</v>
      </c>
      <c r="T148" s="206">
        <f t="shared" si="3"/>
        <v>0.016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206</v>
      </c>
      <c r="AT148" s="207" t="s">
        <v>201</v>
      </c>
      <c r="AU148" s="207" t="s">
        <v>86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206</v>
      </c>
      <c r="BM148" s="207" t="s">
        <v>1580</v>
      </c>
    </row>
    <row r="149" spans="1:65" s="36" customFormat="1" ht="24.2" customHeight="1">
      <c r="A149" s="30"/>
      <c r="B149" s="31"/>
      <c r="C149" s="197" t="s">
        <v>249</v>
      </c>
      <c r="D149" s="197" t="s">
        <v>201</v>
      </c>
      <c r="E149" s="198" t="s">
        <v>1581</v>
      </c>
      <c r="F149" s="199" t="s">
        <v>1582</v>
      </c>
      <c r="G149" s="200" t="s">
        <v>204</v>
      </c>
      <c r="H149" s="201">
        <v>2</v>
      </c>
      <c r="I149" s="2"/>
      <c r="J149" s="202">
        <f t="shared" si="0"/>
        <v>0</v>
      </c>
      <c r="K149" s="199" t="s">
        <v>205</v>
      </c>
      <c r="L149" s="31"/>
      <c r="M149" s="203" t="s">
        <v>1</v>
      </c>
      <c r="N149" s="204" t="s">
        <v>41</v>
      </c>
      <c r="O149" s="78"/>
      <c r="P149" s="205">
        <f t="shared" si="1"/>
        <v>0</v>
      </c>
      <c r="Q149" s="205">
        <v>0</v>
      </c>
      <c r="R149" s="205">
        <f t="shared" si="2"/>
        <v>0</v>
      </c>
      <c r="S149" s="205">
        <v>0.012</v>
      </c>
      <c r="T149" s="206">
        <f t="shared" si="3"/>
        <v>0.024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206</v>
      </c>
      <c r="AT149" s="207" t="s">
        <v>201</v>
      </c>
      <c r="AU149" s="207" t="s">
        <v>86</v>
      </c>
      <c r="AY149" s="13" t="s">
        <v>199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3" t="s">
        <v>84</v>
      </c>
      <c r="BK149" s="208">
        <f t="shared" si="9"/>
        <v>0</v>
      </c>
      <c r="BL149" s="13" t="s">
        <v>206</v>
      </c>
      <c r="BM149" s="207" t="s">
        <v>1583</v>
      </c>
    </row>
    <row r="150" spans="1:65" s="36" customFormat="1" ht="24.2" customHeight="1">
      <c r="A150" s="30"/>
      <c r="B150" s="31"/>
      <c r="C150" s="197" t="s">
        <v>257</v>
      </c>
      <c r="D150" s="197" t="s">
        <v>201</v>
      </c>
      <c r="E150" s="198" t="s">
        <v>1584</v>
      </c>
      <c r="F150" s="199" t="s">
        <v>1585</v>
      </c>
      <c r="G150" s="200" t="s">
        <v>204</v>
      </c>
      <c r="H150" s="201">
        <v>21</v>
      </c>
      <c r="I150" s="2"/>
      <c r="J150" s="202">
        <f t="shared" si="0"/>
        <v>0</v>
      </c>
      <c r="K150" s="199" t="s">
        <v>205</v>
      </c>
      <c r="L150" s="31"/>
      <c r="M150" s="203" t="s">
        <v>1</v>
      </c>
      <c r="N150" s="204" t="s">
        <v>41</v>
      </c>
      <c r="O150" s="78"/>
      <c r="P150" s="205">
        <f t="shared" si="1"/>
        <v>0</v>
      </c>
      <c r="Q150" s="205">
        <v>0</v>
      </c>
      <c r="R150" s="205">
        <f t="shared" si="2"/>
        <v>0</v>
      </c>
      <c r="S150" s="205">
        <v>0.016</v>
      </c>
      <c r="T150" s="206">
        <f t="shared" si="3"/>
        <v>0.336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206</v>
      </c>
      <c r="AT150" s="207" t="s">
        <v>201</v>
      </c>
      <c r="AU150" s="207" t="s">
        <v>86</v>
      </c>
      <c r="AY150" s="13" t="s">
        <v>199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3" t="s">
        <v>84</v>
      </c>
      <c r="BK150" s="208">
        <f t="shared" si="9"/>
        <v>0</v>
      </c>
      <c r="BL150" s="13" t="s">
        <v>206</v>
      </c>
      <c r="BM150" s="207" t="s">
        <v>1586</v>
      </c>
    </row>
    <row r="151" spans="1:65" s="36" customFormat="1" ht="33" customHeight="1">
      <c r="A151" s="30"/>
      <c r="B151" s="31"/>
      <c r="C151" s="197" t="s">
        <v>267</v>
      </c>
      <c r="D151" s="197" t="s">
        <v>201</v>
      </c>
      <c r="E151" s="198" t="s">
        <v>1587</v>
      </c>
      <c r="F151" s="199" t="s">
        <v>1588</v>
      </c>
      <c r="G151" s="200" t="s">
        <v>204</v>
      </c>
      <c r="H151" s="201">
        <v>15</v>
      </c>
      <c r="I151" s="2"/>
      <c r="J151" s="202">
        <f t="shared" si="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1"/>
        <v>0</v>
      </c>
      <c r="Q151" s="205">
        <v>0</v>
      </c>
      <c r="R151" s="205">
        <f t="shared" si="2"/>
        <v>0</v>
      </c>
      <c r="S151" s="205">
        <v>0.032</v>
      </c>
      <c r="T151" s="206">
        <f t="shared" si="3"/>
        <v>0.48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206</v>
      </c>
      <c r="AT151" s="207" t="s">
        <v>201</v>
      </c>
      <c r="AU151" s="207" t="s">
        <v>86</v>
      </c>
      <c r="AY151" s="13" t="s">
        <v>199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3" t="s">
        <v>84</v>
      </c>
      <c r="BK151" s="208">
        <f t="shared" si="9"/>
        <v>0</v>
      </c>
      <c r="BL151" s="13" t="s">
        <v>206</v>
      </c>
      <c r="BM151" s="207" t="s">
        <v>1589</v>
      </c>
    </row>
    <row r="152" spans="1:65" s="36" customFormat="1" ht="24.2" customHeight="1">
      <c r="A152" s="30"/>
      <c r="B152" s="31"/>
      <c r="C152" s="197" t="s">
        <v>273</v>
      </c>
      <c r="D152" s="197" t="s">
        <v>201</v>
      </c>
      <c r="E152" s="198" t="s">
        <v>621</v>
      </c>
      <c r="F152" s="199" t="s">
        <v>622</v>
      </c>
      <c r="G152" s="200" t="s">
        <v>204</v>
      </c>
      <c r="H152" s="201">
        <v>5</v>
      </c>
      <c r="I152" s="2"/>
      <c r="J152" s="202">
        <f t="shared" si="0"/>
        <v>0</v>
      </c>
      <c r="K152" s="199" t="s">
        <v>205</v>
      </c>
      <c r="L152" s="31"/>
      <c r="M152" s="203" t="s">
        <v>1</v>
      </c>
      <c r="N152" s="204" t="s">
        <v>41</v>
      </c>
      <c r="O152" s="78"/>
      <c r="P152" s="205">
        <f t="shared" si="1"/>
        <v>0</v>
      </c>
      <c r="Q152" s="205">
        <v>0</v>
      </c>
      <c r="R152" s="205">
        <f t="shared" si="2"/>
        <v>0</v>
      </c>
      <c r="S152" s="205">
        <v>0.031</v>
      </c>
      <c r="T152" s="206">
        <f t="shared" si="3"/>
        <v>0.155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206</v>
      </c>
      <c r="AT152" s="207" t="s">
        <v>201</v>
      </c>
      <c r="AU152" s="207" t="s">
        <v>86</v>
      </c>
      <c r="AY152" s="13" t="s">
        <v>199</v>
      </c>
      <c r="BE152" s="208">
        <f t="shared" si="4"/>
        <v>0</v>
      </c>
      <c r="BF152" s="208">
        <f t="shared" si="5"/>
        <v>0</v>
      </c>
      <c r="BG152" s="208">
        <f t="shared" si="6"/>
        <v>0</v>
      </c>
      <c r="BH152" s="208">
        <f t="shared" si="7"/>
        <v>0</v>
      </c>
      <c r="BI152" s="208">
        <f t="shared" si="8"/>
        <v>0</v>
      </c>
      <c r="BJ152" s="13" t="s">
        <v>84</v>
      </c>
      <c r="BK152" s="208">
        <f t="shared" si="9"/>
        <v>0</v>
      </c>
      <c r="BL152" s="13" t="s">
        <v>206</v>
      </c>
      <c r="BM152" s="207" t="s">
        <v>1590</v>
      </c>
    </row>
    <row r="153" spans="1:65" s="36" customFormat="1" ht="24.2" customHeight="1">
      <c r="A153" s="30"/>
      <c r="B153" s="31"/>
      <c r="C153" s="197" t="s">
        <v>279</v>
      </c>
      <c r="D153" s="197" t="s">
        <v>201</v>
      </c>
      <c r="E153" s="198" t="s">
        <v>1591</v>
      </c>
      <c r="F153" s="199" t="s">
        <v>1592</v>
      </c>
      <c r="G153" s="200" t="s">
        <v>252</v>
      </c>
      <c r="H153" s="201">
        <v>72</v>
      </c>
      <c r="I153" s="2"/>
      <c r="J153" s="202">
        <f t="shared" si="0"/>
        <v>0</v>
      </c>
      <c r="K153" s="199" t="s">
        <v>205</v>
      </c>
      <c r="L153" s="31"/>
      <c r="M153" s="203" t="s">
        <v>1</v>
      </c>
      <c r="N153" s="204" t="s">
        <v>41</v>
      </c>
      <c r="O153" s="78"/>
      <c r="P153" s="205">
        <f t="shared" si="1"/>
        <v>0</v>
      </c>
      <c r="Q153" s="205">
        <v>0</v>
      </c>
      <c r="R153" s="205">
        <f t="shared" si="2"/>
        <v>0</v>
      </c>
      <c r="S153" s="205">
        <v>0.006</v>
      </c>
      <c r="T153" s="206">
        <f t="shared" si="3"/>
        <v>0.432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206</v>
      </c>
      <c r="AT153" s="207" t="s">
        <v>201</v>
      </c>
      <c r="AU153" s="207" t="s">
        <v>86</v>
      </c>
      <c r="AY153" s="13" t="s">
        <v>199</v>
      </c>
      <c r="BE153" s="208">
        <f t="shared" si="4"/>
        <v>0</v>
      </c>
      <c r="BF153" s="208">
        <f t="shared" si="5"/>
        <v>0</v>
      </c>
      <c r="BG153" s="208">
        <f t="shared" si="6"/>
        <v>0</v>
      </c>
      <c r="BH153" s="208">
        <f t="shared" si="7"/>
        <v>0</v>
      </c>
      <c r="BI153" s="208">
        <f t="shared" si="8"/>
        <v>0</v>
      </c>
      <c r="BJ153" s="13" t="s">
        <v>84</v>
      </c>
      <c r="BK153" s="208">
        <f t="shared" si="9"/>
        <v>0</v>
      </c>
      <c r="BL153" s="13" t="s">
        <v>206</v>
      </c>
      <c r="BM153" s="207" t="s">
        <v>1593</v>
      </c>
    </row>
    <row r="154" spans="1:65" s="36" customFormat="1" ht="24.2" customHeight="1">
      <c r="A154" s="30"/>
      <c r="B154" s="31"/>
      <c r="C154" s="197" t="s">
        <v>287</v>
      </c>
      <c r="D154" s="197" t="s">
        <v>201</v>
      </c>
      <c r="E154" s="198" t="s">
        <v>1594</v>
      </c>
      <c r="F154" s="199" t="s">
        <v>1595</v>
      </c>
      <c r="G154" s="200" t="s">
        <v>252</v>
      </c>
      <c r="H154" s="201">
        <v>14</v>
      </c>
      <c r="I154" s="2"/>
      <c r="J154" s="202">
        <f t="shared" si="0"/>
        <v>0</v>
      </c>
      <c r="K154" s="199" t="s">
        <v>205</v>
      </c>
      <c r="L154" s="31"/>
      <c r="M154" s="203" t="s">
        <v>1</v>
      </c>
      <c r="N154" s="204" t="s">
        <v>41</v>
      </c>
      <c r="O154" s="78"/>
      <c r="P154" s="205">
        <f t="shared" si="1"/>
        <v>0</v>
      </c>
      <c r="Q154" s="205">
        <v>0</v>
      </c>
      <c r="R154" s="205">
        <f t="shared" si="2"/>
        <v>0</v>
      </c>
      <c r="S154" s="205">
        <v>0.009</v>
      </c>
      <c r="T154" s="206">
        <f t="shared" si="3"/>
        <v>0.126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206</v>
      </c>
      <c r="AT154" s="207" t="s">
        <v>201</v>
      </c>
      <c r="AU154" s="207" t="s">
        <v>86</v>
      </c>
      <c r="AY154" s="13" t="s">
        <v>199</v>
      </c>
      <c r="BE154" s="208">
        <f t="shared" si="4"/>
        <v>0</v>
      </c>
      <c r="BF154" s="208">
        <f t="shared" si="5"/>
        <v>0</v>
      </c>
      <c r="BG154" s="208">
        <f t="shared" si="6"/>
        <v>0</v>
      </c>
      <c r="BH154" s="208">
        <f t="shared" si="7"/>
        <v>0</v>
      </c>
      <c r="BI154" s="208">
        <f t="shared" si="8"/>
        <v>0</v>
      </c>
      <c r="BJ154" s="13" t="s">
        <v>84</v>
      </c>
      <c r="BK154" s="208">
        <f t="shared" si="9"/>
        <v>0</v>
      </c>
      <c r="BL154" s="13" t="s">
        <v>206</v>
      </c>
      <c r="BM154" s="207" t="s">
        <v>1596</v>
      </c>
    </row>
    <row r="155" spans="1:65" s="36" customFormat="1" ht="24.2" customHeight="1">
      <c r="A155" s="30"/>
      <c r="B155" s="31"/>
      <c r="C155" s="197" t="s">
        <v>8</v>
      </c>
      <c r="D155" s="197" t="s">
        <v>201</v>
      </c>
      <c r="E155" s="198" t="s">
        <v>1597</v>
      </c>
      <c r="F155" s="199" t="s">
        <v>1598</v>
      </c>
      <c r="G155" s="200" t="s">
        <v>252</v>
      </c>
      <c r="H155" s="201">
        <v>3</v>
      </c>
      <c r="I155" s="2"/>
      <c r="J155" s="202">
        <f t="shared" si="0"/>
        <v>0</v>
      </c>
      <c r="K155" s="199" t="s">
        <v>205</v>
      </c>
      <c r="L155" s="31"/>
      <c r="M155" s="203" t="s">
        <v>1</v>
      </c>
      <c r="N155" s="204" t="s">
        <v>41</v>
      </c>
      <c r="O155" s="78"/>
      <c r="P155" s="205">
        <f t="shared" si="1"/>
        <v>0</v>
      </c>
      <c r="Q155" s="205">
        <v>0</v>
      </c>
      <c r="R155" s="205">
        <f t="shared" si="2"/>
        <v>0</v>
      </c>
      <c r="S155" s="205">
        <v>0.018</v>
      </c>
      <c r="T155" s="206">
        <f t="shared" si="3"/>
        <v>0.05399999999999999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206</v>
      </c>
      <c r="AT155" s="207" t="s">
        <v>201</v>
      </c>
      <c r="AU155" s="207" t="s">
        <v>86</v>
      </c>
      <c r="AY155" s="13" t="s">
        <v>199</v>
      </c>
      <c r="BE155" s="208">
        <f t="shared" si="4"/>
        <v>0</v>
      </c>
      <c r="BF155" s="208">
        <f t="shared" si="5"/>
        <v>0</v>
      </c>
      <c r="BG155" s="208">
        <f t="shared" si="6"/>
        <v>0</v>
      </c>
      <c r="BH155" s="208">
        <f t="shared" si="7"/>
        <v>0</v>
      </c>
      <c r="BI155" s="208">
        <f t="shared" si="8"/>
        <v>0</v>
      </c>
      <c r="BJ155" s="13" t="s">
        <v>84</v>
      </c>
      <c r="BK155" s="208">
        <f t="shared" si="9"/>
        <v>0</v>
      </c>
      <c r="BL155" s="13" t="s">
        <v>206</v>
      </c>
      <c r="BM155" s="207" t="s">
        <v>1599</v>
      </c>
    </row>
    <row r="156" spans="1:65" s="36" customFormat="1" ht="24.2" customHeight="1">
      <c r="A156" s="30"/>
      <c r="B156" s="31"/>
      <c r="C156" s="197" t="s">
        <v>296</v>
      </c>
      <c r="D156" s="197" t="s">
        <v>201</v>
      </c>
      <c r="E156" s="198" t="s">
        <v>1600</v>
      </c>
      <c r="F156" s="199" t="s">
        <v>1601</v>
      </c>
      <c r="G156" s="200" t="s">
        <v>252</v>
      </c>
      <c r="H156" s="201">
        <v>14</v>
      </c>
      <c r="I156" s="2"/>
      <c r="J156" s="202">
        <f t="shared" si="0"/>
        <v>0</v>
      </c>
      <c r="K156" s="199" t="s">
        <v>205</v>
      </c>
      <c r="L156" s="31"/>
      <c r="M156" s="203" t="s">
        <v>1</v>
      </c>
      <c r="N156" s="204" t="s">
        <v>41</v>
      </c>
      <c r="O156" s="78"/>
      <c r="P156" s="205">
        <f t="shared" si="1"/>
        <v>0</v>
      </c>
      <c r="Q156" s="205">
        <v>0</v>
      </c>
      <c r="R156" s="205">
        <f t="shared" si="2"/>
        <v>0</v>
      </c>
      <c r="S156" s="205">
        <v>0.04</v>
      </c>
      <c r="T156" s="206">
        <f t="shared" si="3"/>
        <v>0.56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206</v>
      </c>
      <c r="AT156" s="207" t="s">
        <v>201</v>
      </c>
      <c r="AU156" s="207" t="s">
        <v>86</v>
      </c>
      <c r="AY156" s="13" t="s">
        <v>199</v>
      </c>
      <c r="BE156" s="208">
        <f t="shared" si="4"/>
        <v>0</v>
      </c>
      <c r="BF156" s="208">
        <f t="shared" si="5"/>
        <v>0</v>
      </c>
      <c r="BG156" s="208">
        <f t="shared" si="6"/>
        <v>0</v>
      </c>
      <c r="BH156" s="208">
        <f t="shared" si="7"/>
        <v>0</v>
      </c>
      <c r="BI156" s="208">
        <f t="shared" si="8"/>
        <v>0</v>
      </c>
      <c r="BJ156" s="13" t="s">
        <v>84</v>
      </c>
      <c r="BK156" s="208">
        <f t="shared" si="9"/>
        <v>0</v>
      </c>
      <c r="BL156" s="13" t="s">
        <v>206</v>
      </c>
      <c r="BM156" s="207" t="s">
        <v>1602</v>
      </c>
    </row>
    <row r="157" spans="1:65" s="36" customFormat="1" ht="24.2" customHeight="1">
      <c r="A157" s="30"/>
      <c r="B157" s="31"/>
      <c r="C157" s="197" t="s">
        <v>302</v>
      </c>
      <c r="D157" s="197" t="s">
        <v>201</v>
      </c>
      <c r="E157" s="198" t="s">
        <v>1603</v>
      </c>
      <c r="F157" s="199" t="s">
        <v>1604</v>
      </c>
      <c r="G157" s="200" t="s">
        <v>252</v>
      </c>
      <c r="H157" s="201">
        <v>1</v>
      </c>
      <c r="I157" s="2"/>
      <c r="J157" s="202">
        <f t="shared" si="0"/>
        <v>0</v>
      </c>
      <c r="K157" s="199" t="s">
        <v>205</v>
      </c>
      <c r="L157" s="31"/>
      <c r="M157" s="203" t="s">
        <v>1</v>
      </c>
      <c r="N157" s="204" t="s">
        <v>41</v>
      </c>
      <c r="O157" s="78"/>
      <c r="P157" s="205">
        <f t="shared" si="1"/>
        <v>0</v>
      </c>
      <c r="Q157" s="205">
        <v>0.00124</v>
      </c>
      <c r="R157" s="205">
        <f t="shared" si="2"/>
        <v>0.00124</v>
      </c>
      <c r="S157" s="205">
        <v>0.0085</v>
      </c>
      <c r="T157" s="206">
        <f t="shared" si="3"/>
        <v>0.0085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206</v>
      </c>
      <c r="AT157" s="207" t="s">
        <v>201</v>
      </c>
      <c r="AU157" s="207" t="s">
        <v>86</v>
      </c>
      <c r="AY157" s="13" t="s">
        <v>199</v>
      </c>
      <c r="BE157" s="208">
        <f t="shared" si="4"/>
        <v>0</v>
      </c>
      <c r="BF157" s="208">
        <f t="shared" si="5"/>
        <v>0</v>
      </c>
      <c r="BG157" s="208">
        <f t="shared" si="6"/>
        <v>0</v>
      </c>
      <c r="BH157" s="208">
        <f t="shared" si="7"/>
        <v>0</v>
      </c>
      <c r="BI157" s="208">
        <f t="shared" si="8"/>
        <v>0</v>
      </c>
      <c r="BJ157" s="13" t="s">
        <v>84</v>
      </c>
      <c r="BK157" s="208">
        <f t="shared" si="9"/>
        <v>0</v>
      </c>
      <c r="BL157" s="13" t="s">
        <v>206</v>
      </c>
      <c r="BM157" s="207" t="s">
        <v>1605</v>
      </c>
    </row>
    <row r="158" spans="2:51" s="209" customFormat="1" ht="12">
      <c r="B158" s="210"/>
      <c r="D158" s="211" t="s">
        <v>208</v>
      </c>
      <c r="E158" s="212" t="s">
        <v>1</v>
      </c>
      <c r="F158" s="213" t="s">
        <v>1606</v>
      </c>
      <c r="H158" s="214">
        <v>1</v>
      </c>
      <c r="L158" s="210"/>
      <c r="M158" s="215"/>
      <c r="N158" s="216"/>
      <c r="O158" s="216"/>
      <c r="P158" s="216"/>
      <c r="Q158" s="216"/>
      <c r="R158" s="216"/>
      <c r="S158" s="216"/>
      <c r="T158" s="217"/>
      <c r="AT158" s="212" t="s">
        <v>208</v>
      </c>
      <c r="AU158" s="212" t="s">
        <v>86</v>
      </c>
      <c r="AV158" s="209" t="s">
        <v>86</v>
      </c>
      <c r="AW158" s="209" t="s">
        <v>32</v>
      </c>
      <c r="AX158" s="209" t="s">
        <v>84</v>
      </c>
      <c r="AY158" s="212" t="s">
        <v>199</v>
      </c>
    </row>
    <row r="159" spans="1:65" s="36" customFormat="1" ht="24.2" customHeight="1">
      <c r="A159" s="30"/>
      <c r="B159" s="31"/>
      <c r="C159" s="197" t="s">
        <v>307</v>
      </c>
      <c r="D159" s="197" t="s">
        <v>201</v>
      </c>
      <c r="E159" s="198" t="s">
        <v>1607</v>
      </c>
      <c r="F159" s="199" t="s">
        <v>1608</v>
      </c>
      <c r="G159" s="200" t="s">
        <v>252</v>
      </c>
      <c r="H159" s="201">
        <v>1</v>
      </c>
      <c r="I159" s="2"/>
      <c r="J159" s="202">
        <f>ROUND(I159*H159,2)</f>
        <v>0</v>
      </c>
      <c r="K159" s="199" t="s">
        <v>205</v>
      </c>
      <c r="L159" s="31"/>
      <c r="M159" s="203" t="s">
        <v>1</v>
      </c>
      <c r="N159" s="204" t="s">
        <v>41</v>
      </c>
      <c r="O159" s="78"/>
      <c r="P159" s="205">
        <f>O159*H159</f>
        <v>0</v>
      </c>
      <c r="Q159" s="205">
        <v>0.00139</v>
      </c>
      <c r="R159" s="205">
        <f>Q159*H159</f>
        <v>0.00139</v>
      </c>
      <c r="S159" s="205">
        <v>0.014</v>
      </c>
      <c r="T159" s="206">
        <f>S159*H159</f>
        <v>0.014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206</v>
      </c>
      <c r="AT159" s="207" t="s">
        <v>201</v>
      </c>
      <c r="AU159" s="207" t="s">
        <v>86</v>
      </c>
      <c r="AY159" s="13" t="s">
        <v>199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3" t="s">
        <v>84</v>
      </c>
      <c r="BK159" s="208">
        <f>ROUND(I159*H159,2)</f>
        <v>0</v>
      </c>
      <c r="BL159" s="13" t="s">
        <v>206</v>
      </c>
      <c r="BM159" s="207" t="s">
        <v>1609</v>
      </c>
    </row>
    <row r="160" spans="2:51" s="209" customFormat="1" ht="12">
      <c r="B160" s="210"/>
      <c r="D160" s="211" t="s">
        <v>208</v>
      </c>
      <c r="E160" s="212" t="s">
        <v>1</v>
      </c>
      <c r="F160" s="213" t="s">
        <v>1606</v>
      </c>
      <c r="H160" s="214">
        <v>1</v>
      </c>
      <c r="L160" s="210"/>
      <c r="M160" s="215"/>
      <c r="N160" s="216"/>
      <c r="O160" s="216"/>
      <c r="P160" s="216"/>
      <c r="Q160" s="216"/>
      <c r="R160" s="216"/>
      <c r="S160" s="216"/>
      <c r="T160" s="217"/>
      <c r="AT160" s="212" t="s">
        <v>208</v>
      </c>
      <c r="AU160" s="212" t="s">
        <v>86</v>
      </c>
      <c r="AV160" s="209" t="s">
        <v>86</v>
      </c>
      <c r="AW160" s="209" t="s">
        <v>32</v>
      </c>
      <c r="AX160" s="209" t="s">
        <v>84</v>
      </c>
      <c r="AY160" s="212" t="s">
        <v>199</v>
      </c>
    </row>
    <row r="161" spans="1:65" s="36" customFormat="1" ht="24.2" customHeight="1">
      <c r="A161" s="30"/>
      <c r="B161" s="31"/>
      <c r="C161" s="197" t="s">
        <v>313</v>
      </c>
      <c r="D161" s="197" t="s">
        <v>201</v>
      </c>
      <c r="E161" s="198" t="s">
        <v>1610</v>
      </c>
      <c r="F161" s="199" t="s">
        <v>1611</v>
      </c>
      <c r="G161" s="200" t="s">
        <v>252</v>
      </c>
      <c r="H161" s="201">
        <v>5</v>
      </c>
      <c r="I161" s="2"/>
      <c r="J161" s="202">
        <f>ROUND(I161*H161,2)</f>
        <v>0</v>
      </c>
      <c r="K161" s="199" t="s">
        <v>205</v>
      </c>
      <c r="L161" s="31"/>
      <c r="M161" s="203" t="s">
        <v>1</v>
      </c>
      <c r="N161" s="204" t="s">
        <v>41</v>
      </c>
      <c r="O161" s="78"/>
      <c r="P161" s="205">
        <f>O161*H161</f>
        <v>0</v>
      </c>
      <c r="Q161" s="205">
        <v>0.00162</v>
      </c>
      <c r="R161" s="205">
        <f>Q161*H161</f>
        <v>0.0081</v>
      </c>
      <c r="S161" s="205">
        <v>0.029</v>
      </c>
      <c r="T161" s="206">
        <f>S161*H161</f>
        <v>0.14500000000000002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206</v>
      </c>
      <c r="AT161" s="207" t="s">
        <v>201</v>
      </c>
      <c r="AU161" s="207" t="s">
        <v>86</v>
      </c>
      <c r="AY161" s="13" t="s">
        <v>199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3" t="s">
        <v>84</v>
      </c>
      <c r="BK161" s="208">
        <f>ROUND(I161*H161,2)</f>
        <v>0</v>
      </c>
      <c r="BL161" s="13" t="s">
        <v>206</v>
      </c>
      <c r="BM161" s="207" t="s">
        <v>1612</v>
      </c>
    </row>
    <row r="162" spans="2:51" s="209" customFormat="1" ht="12">
      <c r="B162" s="210"/>
      <c r="D162" s="211" t="s">
        <v>208</v>
      </c>
      <c r="E162" s="212" t="s">
        <v>1</v>
      </c>
      <c r="F162" s="213" t="s">
        <v>1613</v>
      </c>
      <c r="H162" s="214">
        <v>5</v>
      </c>
      <c r="L162" s="210"/>
      <c r="M162" s="215"/>
      <c r="N162" s="216"/>
      <c r="O162" s="216"/>
      <c r="P162" s="216"/>
      <c r="Q162" s="216"/>
      <c r="R162" s="216"/>
      <c r="S162" s="216"/>
      <c r="T162" s="217"/>
      <c r="AT162" s="212" t="s">
        <v>208</v>
      </c>
      <c r="AU162" s="212" t="s">
        <v>86</v>
      </c>
      <c r="AV162" s="209" t="s">
        <v>86</v>
      </c>
      <c r="AW162" s="209" t="s">
        <v>32</v>
      </c>
      <c r="AX162" s="209" t="s">
        <v>84</v>
      </c>
      <c r="AY162" s="212" t="s">
        <v>199</v>
      </c>
    </row>
    <row r="163" spans="1:65" s="36" customFormat="1" ht="24.2" customHeight="1">
      <c r="A163" s="30"/>
      <c r="B163" s="31"/>
      <c r="C163" s="197" t="s">
        <v>321</v>
      </c>
      <c r="D163" s="197" t="s">
        <v>201</v>
      </c>
      <c r="E163" s="198" t="s">
        <v>1614</v>
      </c>
      <c r="F163" s="199" t="s">
        <v>1615</v>
      </c>
      <c r="G163" s="200" t="s">
        <v>252</v>
      </c>
      <c r="H163" s="201">
        <v>0.5</v>
      </c>
      <c r="I163" s="2"/>
      <c r="J163" s="202">
        <f>ROUND(I163*H163,2)</f>
        <v>0</v>
      </c>
      <c r="K163" s="199" t="s">
        <v>205</v>
      </c>
      <c r="L163" s="31"/>
      <c r="M163" s="203" t="s">
        <v>1</v>
      </c>
      <c r="N163" s="204" t="s">
        <v>41</v>
      </c>
      <c r="O163" s="78"/>
      <c r="P163" s="205">
        <f>O163*H163</f>
        <v>0</v>
      </c>
      <c r="Q163" s="205">
        <v>0.00311</v>
      </c>
      <c r="R163" s="205">
        <f>Q163*H163</f>
        <v>0.001555</v>
      </c>
      <c r="S163" s="205">
        <v>0.056</v>
      </c>
      <c r="T163" s="206">
        <f>S163*H163</f>
        <v>0.028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7" t="s">
        <v>206</v>
      </c>
      <c r="AT163" s="207" t="s">
        <v>201</v>
      </c>
      <c r="AU163" s="207" t="s">
        <v>86</v>
      </c>
      <c r="AY163" s="13" t="s">
        <v>199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3" t="s">
        <v>84</v>
      </c>
      <c r="BK163" s="208">
        <f>ROUND(I163*H163,2)</f>
        <v>0</v>
      </c>
      <c r="BL163" s="13" t="s">
        <v>206</v>
      </c>
      <c r="BM163" s="207" t="s">
        <v>1616</v>
      </c>
    </row>
    <row r="164" spans="2:63" s="184" customFormat="1" ht="22.9" customHeight="1">
      <c r="B164" s="185"/>
      <c r="D164" s="186" t="s">
        <v>75</v>
      </c>
      <c r="E164" s="195" t="s">
        <v>707</v>
      </c>
      <c r="F164" s="195" t="s">
        <v>708</v>
      </c>
      <c r="J164" s="196">
        <f>BK164</f>
        <v>0</v>
      </c>
      <c r="L164" s="185"/>
      <c r="M164" s="189"/>
      <c r="N164" s="190"/>
      <c r="O164" s="190"/>
      <c r="P164" s="191">
        <f>SUM(P165:P171)</f>
        <v>0</v>
      </c>
      <c r="Q164" s="190"/>
      <c r="R164" s="191">
        <f>SUM(R165:R171)</f>
        <v>0</v>
      </c>
      <c r="S164" s="190"/>
      <c r="T164" s="192">
        <f>SUM(T165:T171)</f>
        <v>0</v>
      </c>
      <c r="AR164" s="186" t="s">
        <v>84</v>
      </c>
      <c r="AT164" s="193" t="s">
        <v>75</v>
      </c>
      <c r="AU164" s="193" t="s">
        <v>84</v>
      </c>
      <c r="AY164" s="186" t="s">
        <v>199</v>
      </c>
      <c r="BK164" s="194">
        <f>SUM(BK165:BK171)</f>
        <v>0</v>
      </c>
    </row>
    <row r="165" spans="1:65" s="36" customFormat="1" ht="33" customHeight="1">
      <c r="A165" s="30"/>
      <c r="B165" s="31"/>
      <c r="C165" s="197" t="s">
        <v>363</v>
      </c>
      <c r="D165" s="197" t="s">
        <v>201</v>
      </c>
      <c r="E165" s="198" t="s">
        <v>1617</v>
      </c>
      <c r="F165" s="199" t="s">
        <v>1618</v>
      </c>
      <c r="G165" s="200" t="s">
        <v>233</v>
      </c>
      <c r="H165" s="201">
        <v>3.868</v>
      </c>
      <c r="I165" s="2"/>
      <c r="J165" s="202">
        <f>ROUND(I165*H165,2)</f>
        <v>0</v>
      </c>
      <c r="K165" s="199" t="s">
        <v>205</v>
      </c>
      <c r="L165" s="31"/>
      <c r="M165" s="203" t="s">
        <v>1</v>
      </c>
      <c r="N165" s="204" t="s">
        <v>41</v>
      </c>
      <c r="O165" s="78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7" t="s">
        <v>206</v>
      </c>
      <c r="AT165" s="207" t="s">
        <v>201</v>
      </c>
      <c r="AU165" s="207" t="s">
        <v>86</v>
      </c>
      <c r="AY165" s="13" t="s">
        <v>199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3" t="s">
        <v>84</v>
      </c>
      <c r="BK165" s="208">
        <f>ROUND(I165*H165,2)</f>
        <v>0</v>
      </c>
      <c r="BL165" s="13" t="s">
        <v>206</v>
      </c>
      <c r="BM165" s="207" t="s">
        <v>1619</v>
      </c>
    </row>
    <row r="166" spans="1:65" s="36" customFormat="1" ht="24.2" customHeight="1">
      <c r="A166" s="30"/>
      <c r="B166" s="31"/>
      <c r="C166" s="197" t="s">
        <v>372</v>
      </c>
      <c r="D166" s="197" t="s">
        <v>201</v>
      </c>
      <c r="E166" s="198" t="s">
        <v>714</v>
      </c>
      <c r="F166" s="199" t="s">
        <v>715</v>
      </c>
      <c r="G166" s="200" t="s">
        <v>233</v>
      </c>
      <c r="H166" s="201">
        <v>3.868</v>
      </c>
      <c r="I166" s="2"/>
      <c r="J166" s="202">
        <f>ROUND(I166*H166,2)</f>
        <v>0</v>
      </c>
      <c r="K166" s="199" t="s">
        <v>205</v>
      </c>
      <c r="L166" s="31"/>
      <c r="M166" s="203" t="s">
        <v>1</v>
      </c>
      <c r="N166" s="204" t="s">
        <v>41</v>
      </c>
      <c r="O166" s="78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207" t="s">
        <v>206</v>
      </c>
      <c r="AT166" s="207" t="s">
        <v>201</v>
      </c>
      <c r="AU166" s="207" t="s">
        <v>86</v>
      </c>
      <c r="AY166" s="13" t="s">
        <v>199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3" t="s">
        <v>84</v>
      </c>
      <c r="BK166" s="208">
        <f>ROUND(I166*H166,2)</f>
        <v>0</v>
      </c>
      <c r="BL166" s="13" t="s">
        <v>206</v>
      </c>
      <c r="BM166" s="207" t="s">
        <v>1620</v>
      </c>
    </row>
    <row r="167" spans="1:65" s="36" customFormat="1" ht="24.2" customHeight="1">
      <c r="A167" s="30"/>
      <c r="B167" s="31"/>
      <c r="C167" s="197" t="s">
        <v>377</v>
      </c>
      <c r="D167" s="197" t="s">
        <v>201</v>
      </c>
      <c r="E167" s="198" t="s">
        <v>718</v>
      </c>
      <c r="F167" s="199" t="s">
        <v>719</v>
      </c>
      <c r="G167" s="200" t="s">
        <v>233</v>
      </c>
      <c r="H167" s="201">
        <v>54.152</v>
      </c>
      <c r="I167" s="2"/>
      <c r="J167" s="202">
        <f>ROUND(I167*H167,2)</f>
        <v>0</v>
      </c>
      <c r="K167" s="199" t="s">
        <v>205</v>
      </c>
      <c r="L167" s="31"/>
      <c r="M167" s="203" t="s">
        <v>1</v>
      </c>
      <c r="N167" s="204" t="s">
        <v>41</v>
      </c>
      <c r="O167" s="78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7" t="s">
        <v>206</v>
      </c>
      <c r="AT167" s="207" t="s">
        <v>201</v>
      </c>
      <c r="AU167" s="207" t="s">
        <v>86</v>
      </c>
      <c r="AY167" s="13" t="s">
        <v>199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3" t="s">
        <v>84</v>
      </c>
      <c r="BK167" s="208">
        <f>ROUND(I167*H167,2)</f>
        <v>0</v>
      </c>
      <c r="BL167" s="13" t="s">
        <v>206</v>
      </c>
      <c r="BM167" s="207" t="s">
        <v>1621</v>
      </c>
    </row>
    <row r="168" spans="2:51" s="209" customFormat="1" ht="12">
      <c r="B168" s="210"/>
      <c r="D168" s="211" t="s">
        <v>208</v>
      </c>
      <c r="F168" s="213" t="s">
        <v>1622</v>
      </c>
      <c r="H168" s="214">
        <v>54.152</v>
      </c>
      <c r="L168" s="210"/>
      <c r="M168" s="215"/>
      <c r="N168" s="216"/>
      <c r="O168" s="216"/>
      <c r="P168" s="216"/>
      <c r="Q168" s="216"/>
      <c r="R168" s="216"/>
      <c r="S168" s="216"/>
      <c r="T168" s="217"/>
      <c r="AT168" s="212" t="s">
        <v>208</v>
      </c>
      <c r="AU168" s="212" t="s">
        <v>86</v>
      </c>
      <c r="AV168" s="209" t="s">
        <v>86</v>
      </c>
      <c r="AW168" s="209" t="s">
        <v>3</v>
      </c>
      <c r="AX168" s="209" t="s">
        <v>84</v>
      </c>
      <c r="AY168" s="212" t="s">
        <v>199</v>
      </c>
    </row>
    <row r="169" spans="1:65" s="36" customFormat="1" ht="33" customHeight="1">
      <c r="A169" s="30"/>
      <c r="B169" s="31"/>
      <c r="C169" s="197" t="s">
        <v>7</v>
      </c>
      <c r="D169" s="197" t="s">
        <v>201</v>
      </c>
      <c r="E169" s="198" t="s">
        <v>723</v>
      </c>
      <c r="F169" s="199" t="s">
        <v>724</v>
      </c>
      <c r="G169" s="200" t="s">
        <v>233</v>
      </c>
      <c r="H169" s="201">
        <v>3.518</v>
      </c>
      <c r="I169" s="2"/>
      <c r="J169" s="202">
        <f>ROUND(I169*H169,2)</f>
        <v>0</v>
      </c>
      <c r="K169" s="199" t="s">
        <v>205</v>
      </c>
      <c r="L169" s="31"/>
      <c r="M169" s="203" t="s">
        <v>1</v>
      </c>
      <c r="N169" s="204" t="s">
        <v>41</v>
      </c>
      <c r="O169" s="78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206</v>
      </c>
      <c r="AT169" s="207" t="s">
        <v>201</v>
      </c>
      <c r="AU169" s="207" t="s">
        <v>86</v>
      </c>
      <c r="AY169" s="13" t="s">
        <v>199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3" t="s">
        <v>84</v>
      </c>
      <c r="BK169" s="208">
        <f>ROUND(I169*H169,2)</f>
        <v>0</v>
      </c>
      <c r="BL169" s="13" t="s">
        <v>206</v>
      </c>
      <c r="BM169" s="207" t="s">
        <v>1623</v>
      </c>
    </row>
    <row r="170" spans="2:51" s="209" customFormat="1" ht="12">
      <c r="B170" s="210"/>
      <c r="D170" s="211" t="s">
        <v>208</v>
      </c>
      <c r="E170" s="212" t="s">
        <v>1</v>
      </c>
      <c r="F170" s="213" t="s">
        <v>1624</v>
      </c>
      <c r="H170" s="214">
        <v>3.518</v>
      </c>
      <c r="L170" s="210"/>
      <c r="M170" s="215"/>
      <c r="N170" s="216"/>
      <c r="O170" s="216"/>
      <c r="P170" s="216"/>
      <c r="Q170" s="216"/>
      <c r="R170" s="216"/>
      <c r="S170" s="216"/>
      <c r="T170" s="217"/>
      <c r="AT170" s="212" t="s">
        <v>208</v>
      </c>
      <c r="AU170" s="212" t="s">
        <v>86</v>
      </c>
      <c r="AV170" s="209" t="s">
        <v>86</v>
      </c>
      <c r="AW170" s="209" t="s">
        <v>32</v>
      </c>
      <c r="AX170" s="209" t="s">
        <v>84</v>
      </c>
      <c r="AY170" s="212" t="s">
        <v>199</v>
      </c>
    </row>
    <row r="171" spans="1:65" s="36" customFormat="1" ht="37.9" customHeight="1">
      <c r="A171" s="30"/>
      <c r="B171" s="31"/>
      <c r="C171" s="197" t="s">
        <v>407</v>
      </c>
      <c r="D171" s="197" t="s">
        <v>201</v>
      </c>
      <c r="E171" s="198" t="s">
        <v>1625</v>
      </c>
      <c r="F171" s="199" t="s">
        <v>1626</v>
      </c>
      <c r="G171" s="200" t="s">
        <v>233</v>
      </c>
      <c r="H171" s="201">
        <v>0.35</v>
      </c>
      <c r="I171" s="2"/>
      <c r="J171" s="202">
        <f>ROUND(I171*H171,2)</f>
        <v>0</v>
      </c>
      <c r="K171" s="199" t="s">
        <v>205</v>
      </c>
      <c r="L171" s="31"/>
      <c r="M171" s="203" t="s">
        <v>1</v>
      </c>
      <c r="N171" s="204" t="s">
        <v>41</v>
      </c>
      <c r="O171" s="78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7" t="s">
        <v>206</v>
      </c>
      <c r="AT171" s="207" t="s">
        <v>201</v>
      </c>
      <c r="AU171" s="207" t="s">
        <v>86</v>
      </c>
      <c r="AY171" s="13" t="s">
        <v>199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3" t="s">
        <v>84</v>
      </c>
      <c r="BK171" s="208">
        <f>ROUND(I171*H171,2)</f>
        <v>0</v>
      </c>
      <c r="BL171" s="13" t="s">
        <v>206</v>
      </c>
      <c r="BM171" s="207" t="s">
        <v>1627</v>
      </c>
    </row>
    <row r="172" spans="2:63" s="184" customFormat="1" ht="22.9" customHeight="1">
      <c r="B172" s="185"/>
      <c r="D172" s="186" t="s">
        <v>75</v>
      </c>
      <c r="E172" s="195" t="s">
        <v>726</v>
      </c>
      <c r="F172" s="195" t="s">
        <v>727</v>
      </c>
      <c r="J172" s="196">
        <f>BK172</f>
        <v>0</v>
      </c>
      <c r="L172" s="185"/>
      <c r="M172" s="189"/>
      <c r="N172" s="190"/>
      <c r="O172" s="190"/>
      <c r="P172" s="191">
        <f>P173</f>
        <v>0</v>
      </c>
      <c r="Q172" s="190"/>
      <c r="R172" s="191">
        <f>R173</f>
        <v>0</v>
      </c>
      <c r="S172" s="190"/>
      <c r="T172" s="192">
        <f>T173</f>
        <v>0</v>
      </c>
      <c r="AR172" s="186" t="s">
        <v>84</v>
      </c>
      <c r="AT172" s="193" t="s">
        <v>75</v>
      </c>
      <c r="AU172" s="193" t="s">
        <v>84</v>
      </c>
      <c r="AY172" s="186" t="s">
        <v>199</v>
      </c>
      <c r="BK172" s="194">
        <f>BK173</f>
        <v>0</v>
      </c>
    </row>
    <row r="173" spans="1:65" s="36" customFormat="1" ht="24.2" customHeight="1">
      <c r="A173" s="30"/>
      <c r="B173" s="31"/>
      <c r="C173" s="197" t="s">
        <v>411</v>
      </c>
      <c r="D173" s="197" t="s">
        <v>201</v>
      </c>
      <c r="E173" s="198" t="s">
        <v>1628</v>
      </c>
      <c r="F173" s="199" t="s">
        <v>1629</v>
      </c>
      <c r="G173" s="200" t="s">
        <v>233</v>
      </c>
      <c r="H173" s="201">
        <v>1.378</v>
      </c>
      <c r="I173" s="2"/>
      <c r="J173" s="202">
        <f>ROUND(I173*H173,2)</f>
        <v>0</v>
      </c>
      <c r="K173" s="199" t="s">
        <v>205</v>
      </c>
      <c r="L173" s="31"/>
      <c r="M173" s="203" t="s">
        <v>1</v>
      </c>
      <c r="N173" s="204" t="s">
        <v>41</v>
      </c>
      <c r="O173" s="78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07" t="s">
        <v>206</v>
      </c>
      <c r="AT173" s="207" t="s">
        <v>201</v>
      </c>
      <c r="AU173" s="207" t="s">
        <v>86</v>
      </c>
      <c r="AY173" s="13" t="s">
        <v>199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3" t="s">
        <v>84</v>
      </c>
      <c r="BK173" s="208">
        <f>ROUND(I173*H173,2)</f>
        <v>0</v>
      </c>
      <c r="BL173" s="13" t="s">
        <v>206</v>
      </c>
      <c r="BM173" s="207" t="s">
        <v>1630</v>
      </c>
    </row>
    <row r="174" spans="2:63" s="184" customFormat="1" ht="25.9" customHeight="1">
      <c r="B174" s="185"/>
      <c r="D174" s="186" t="s">
        <v>75</v>
      </c>
      <c r="E174" s="187" t="s">
        <v>732</v>
      </c>
      <c r="F174" s="187" t="s">
        <v>733</v>
      </c>
      <c r="J174" s="188">
        <f>BK174</f>
        <v>0</v>
      </c>
      <c r="L174" s="185"/>
      <c r="M174" s="189"/>
      <c r="N174" s="190"/>
      <c r="O174" s="190"/>
      <c r="P174" s="191">
        <f>P175+P204+P227+P257+P287+P292+P299</f>
        <v>0</v>
      </c>
      <c r="Q174" s="190"/>
      <c r="R174" s="191">
        <f>R175+R204+R227+R257+R287+R292+R299</f>
        <v>1.6828672000000002</v>
      </c>
      <c r="S174" s="190"/>
      <c r="T174" s="192">
        <f>T175+T204+T227+T257+T287+T292+T299</f>
        <v>0.8958699999999999</v>
      </c>
      <c r="AR174" s="186" t="s">
        <v>86</v>
      </c>
      <c r="AT174" s="193" t="s">
        <v>75</v>
      </c>
      <c r="AU174" s="193" t="s">
        <v>76</v>
      </c>
      <c r="AY174" s="186" t="s">
        <v>199</v>
      </c>
      <c r="BK174" s="194">
        <f>BK175+BK204+BK227+BK257+BK287+BK292+BK299</f>
        <v>0</v>
      </c>
    </row>
    <row r="175" spans="2:63" s="184" customFormat="1" ht="22.9" customHeight="1">
      <c r="B175" s="185"/>
      <c r="D175" s="186" t="s">
        <v>75</v>
      </c>
      <c r="E175" s="195" t="s">
        <v>751</v>
      </c>
      <c r="F175" s="195" t="s">
        <v>752</v>
      </c>
      <c r="J175" s="196">
        <f>BK175</f>
        <v>0</v>
      </c>
      <c r="L175" s="185"/>
      <c r="M175" s="189"/>
      <c r="N175" s="190"/>
      <c r="O175" s="190"/>
      <c r="P175" s="191">
        <f>SUM(P176:P203)</f>
        <v>0</v>
      </c>
      <c r="Q175" s="190"/>
      <c r="R175" s="191">
        <f>SUM(R176:R203)</f>
        <v>0.1191952</v>
      </c>
      <c r="S175" s="190"/>
      <c r="T175" s="192">
        <f>SUM(T176:T203)</f>
        <v>0</v>
      </c>
      <c r="AR175" s="186" t="s">
        <v>86</v>
      </c>
      <c r="AT175" s="193" t="s">
        <v>75</v>
      </c>
      <c r="AU175" s="193" t="s">
        <v>84</v>
      </c>
      <c r="AY175" s="186" t="s">
        <v>199</v>
      </c>
      <c r="BK175" s="194">
        <f>SUM(BK176:BK203)</f>
        <v>0</v>
      </c>
    </row>
    <row r="176" spans="1:65" s="36" customFormat="1" ht="24.2" customHeight="1">
      <c r="A176" s="30"/>
      <c r="B176" s="31"/>
      <c r="C176" s="197" t="s">
        <v>418</v>
      </c>
      <c r="D176" s="197" t="s">
        <v>201</v>
      </c>
      <c r="E176" s="198" t="s">
        <v>1631</v>
      </c>
      <c r="F176" s="199" t="s">
        <v>1632</v>
      </c>
      <c r="G176" s="200" t="s">
        <v>252</v>
      </c>
      <c r="H176" s="201">
        <v>125</v>
      </c>
      <c r="I176" s="2"/>
      <c r="J176" s="202">
        <f>ROUND(I176*H176,2)</f>
        <v>0</v>
      </c>
      <c r="K176" s="199" t="s">
        <v>205</v>
      </c>
      <c r="L176" s="31"/>
      <c r="M176" s="203" t="s">
        <v>1</v>
      </c>
      <c r="N176" s="204" t="s">
        <v>41</v>
      </c>
      <c r="O176" s="78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207" t="s">
        <v>313</v>
      </c>
      <c r="AT176" s="207" t="s">
        <v>201</v>
      </c>
      <c r="AU176" s="207" t="s">
        <v>86</v>
      </c>
      <c r="AY176" s="13" t="s">
        <v>199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3" t="s">
        <v>84</v>
      </c>
      <c r="BK176" s="208">
        <f>ROUND(I176*H176,2)</f>
        <v>0</v>
      </c>
      <c r="BL176" s="13" t="s">
        <v>313</v>
      </c>
      <c r="BM176" s="207" t="s">
        <v>1633</v>
      </c>
    </row>
    <row r="177" spans="2:51" s="209" customFormat="1" ht="12">
      <c r="B177" s="210"/>
      <c r="D177" s="211" t="s">
        <v>208</v>
      </c>
      <c r="E177" s="212" t="s">
        <v>1</v>
      </c>
      <c r="F177" s="213" t="s">
        <v>1634</v>
      </c>
      <c r="H177" s="214">
        <v>125</v>
      </c>
      <c r="L177" s="210"/>
      <c r="M177" s="215"/>
      <c r="N177" s="216"/>
      <c r="O177" s="216"/>
      <c r="P177" s="216"/>
      <c r="Q177" s="216"/>
      <c r="R177" s="216"/>
      <c r="S177" s="216"/>
      <c r="T177" s="217"/>
      <c r="AT177" s="212" t="s">
        <v>208</v>
      </c>
      <c r="AU177" s="212" t="s">
        <v>86</v>
      </c>
      <c r="AV177" s="209" t="s">
        <v>86</v>
      </c>
      <c r="AW177" s="209" t="s">
        <v>32</v>
      </c>
      <c r="AX177" s="209" t="s">
        <v>84</v>
      </c>
      <c r="AY177" s="212" t="s">
        <v>199</v>
      </c>
    </row>
    <row r="178" spans="1:65" s="36" customFormat="1" ht="16.5" customHeight="1">
      <c r="A178" s="30"/>
      <c r="B178" s="31"/>
      <c r="C178" s="241" t="s">
        <v>422</v>
      </c>
      <c r="D178" s="241" t="s">
        <v>297</v>
      </c>
      <c r="E178" s="242" t="s">
        <v>1635</v>
      </c>
      <c r="F178" s="243" t="s">
        <v>1636</v>
      </c>
      <c r="G178" s="244" t="s">
        <v>252</v>
      </c>
      <c r="H178" s="245">
        <v>29.58</v>
      </c>
      <c r="I178" s="3"/>
      <c r="J178" s="246">
        <f>ROUND(I178*H178,2)</f>
        <v>0</v>
      </c>
      <c r="K178" s="243" t="s">
        <v>1</v>
      </c>
      <c r="L178" s="247"/>
      <c r="M178" s="248" t="s">
        <v>1</v>
      </c>
      <c r="N178" s="249" t="s">
        <v>41</v>
      </c>
      <c r="O178" s="78"/>
      <c r="P178" s="205">
        <f>O178*H178</f>
        <v>0</v>
      </c>
      <c r="Q178" s="205">
        <v>0.00014</v>
      </c>
      <c r="R178" s="205">
        <f>Q178*H178</f>
        <v>0.004141199999999999</v>
      </c>
      <c r="S178" s="205">
        <v>0</v>
      </c>
      <c r="T178" s="206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07" t="s">
        <v>456</v>
      </c>
      <c r="AT178" s="207" t="s">
        <v>297</v>
      </c>
      <c r="AU178" s="207" t="s">
        <v>86</v>
      </c>
      <c r="AY178" s="13" t="s">
        <v>199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3" t="s">
        <v>84</v>
      </c>
      <c r="BK178" s="208">
        <f>ROUND(I178*H178,2)</f>
        <v>0</v>
      </c>
      <c r="BL178" s="13" t="s">
        <v>313</v>
      </c>
      <c r="BM178" s="207" t="s">
        <v>1637</v>
      </c>
    </row>
    <row r="179" spans="2:51" s="209" customFormat="1" ht="12">
      <c r="B179" s="210"/>
      <c r="D179" s="211" t="s">
        <v>208</v>
      </c>
      <c r="F179" s="213" t="s">
        <v>1638</v>
      </c>
      <c r="H179" s="214">
        <v>29.58</v>
      </c>
      <c r="L179" s="210"/>
      <c r="M179" s="215"/>
      <c r="N179" s="216"/>
      <c r="O179" s="216"/>
      <c r="P179" s="216"/>
      <c r="Q179" s="216"/>
      <c r="R179" s="216"/>
      <c r="S179" s="216"/>
      <c r="T179" s="217"/>
      <c r="AT179" s="212" t="s">
        <v>208</v>
      </c>
      <c r="AU179" s="212" t="s">
        <v>86</v>
      </c>
      <c r="AV179" s="209" t="s">
        <v>86</v>
      </c>
      <c r="AW179" s="209" t="s">
        <v>3</v>
      </c>
      <c r="AX179" s="209" t="s">
        <v>84</v>
      </c>
      <c r="AY179" s="212" t="s">
        <v>199</v>
      </c>
    </row>
    <row r="180" spans="1:65" s="36" customFormat="1" ht="16.5" customHeight="1">
      <c r="A180" s="30"/>
      <c r="B180" s="31"/>
      <c r="C180" s="241" t="s">
        <v>426</v>
      </c>
      <c r="D180" s="241" t="s">
        <v>297</v>
      </c>
      <c r="E180" s="242" t="s">
        <v>1639</v>
      </c>
      <c r="F180" s="243" t="s">
        <v>1640</v>
      </c>
      <c r="G180" s="244" t="s">
        <v>252</v>
      </c>
      <c r="H180" s="245">
        <v>29.58</v>
      </c>
      <c r="I180" s="3"/>
      <c r="J180" s="246">
        <f>ROUND(I180*H180,2)</f>
        <v>0</v>
      </c>
      <c r="K180" s="243" t="s">
        <v>1</v>
      </c>
      <c r="L180" s="247"/>
      <c r="M180" s="248" t="s">
        <v>1</v>
      </c>
      <c r="N180" s="249" t="s">
        <v>41</v>
      </c>
      <c r="O180" s="78"/>
      <c r="P180" s="205">
        <f>O180*H180</f>
        <v>0</v>
      </c>
      <c r="Q180" s="205">
        <v>0.00014</v>
      </c>
      <c r="R180" s="205">
        <f>Q180*H180</f>
        <v>0.004141199999999999</v>
      </c>
      <c r="S180" s="205">
        <v>0</v>
      </c>
      <c r="T180" s="206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207" t="s">
        <v>456</v>
      </c>
      <c r="AT180" s="207" t="s">
        <v>297</v>
      </c>
      <c r="AU180" s="207" t="s">
        <v>86</v>
      </c>
      <c r="AY180" s="13" t="s">
        <v>199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3" t="s">
        <v>84</v>
      </c>
      <c r="BK180" s="208">
        <f>ROUND(I180*H180,2)</f>
        <v>0</v>
      </c>
      <c r="BL180" s="13" t="s">
        <v>313</v>
      </c>
      <c r="BM180" s="207" t="s">
        <v>1641</v>
      </c>
    </row>
    <row r="181" spans="2:51" s="209" customFormat="1" ht="12">
      <c r="B181" s="210"/>
      <c r="D181" s="211" t="s">
        <v>208</v>
      </c>
      <c r="F181" s="213" t="s">
        <v>1638</v>
      </c>
      <c r="H181" s="214">
        <v>29.58</v>
      </c>
      <c r="L181" s="210"/>
      <c r="M181" s="215"/>
      <c r="N181" s="216"/>
      <c r="O181" s="216"/>
      <c r="P181" s="216"/>
      <c r="Q181" s="216"/>
      <c r="R181" s="216"/>
      <c r="S181" s="216"/>
      <c r="T181" s="217"/>
      <c r="AT181" s="212" t="s">
        <v>208</v>
      </c>
      <c r="AU181" s="212" t="s">
        <v>86</v>
      </c>
      <c r="AV181" s="209" t="s">
        <v>86</v>
      </c>
      <c r="AW181" s="209" t="s">
        <v>3</v>
      </c>
      <c r="AX181" s="209" t="s">
        <v>84</v>
      </c>
      <c r="AY181" s="212" t="s">
        <v>199</v>
      </c>
    </row>
    <row r="182" spans="1:65" s="36" customFormat="1" ht="16.5" customHeight="1">
      <c r="A182" s="30"/>
      <c r="B182" s="31"/>
      <c r="C182" s="241" t="s">
        <v>431</v>
      </c>
      <c r="D182" s="241" t="s">
        <v>297</v>
      </c>
      <c r="E182" s="242" t="s">
        <v>1642</v>
      </c>
      <c r="F182" s="243" t="s">
        <v>1643</v>
      </c>
      <c r="G182" s="244" t="s">
        <v>252</v>
      </c>
      <c r="H182" s="245">
        <v>5.1</v>
      </c>
      <c r="I182" s="3"/>
      <c r="J182" s="246">
        <f>ROUND(I182*H182,2)</f>
        <v>0</v>
      </c>
      <c r="K182" s="243" t="s">
        <v>1</v>
      </c>
      <c r="L182" s="247"/>
      <c r="M182" s="248" t="s">
        <v>1</v>
      </c>
      <c r="N182" s="249" t="s">
        <v>41</v>
      </c>
      <c r="O182" s="78"/>
      <c r="P182" s="205">
        <f>O182*H182</f>
        <v>0</v>
      </c>
      <c r="Q182" s="205">
        <v>0.00014</v>
      </c>
      <c r="R182" s="205">
        <f>Q182*H182</f>
        <v>0.0007139999999999999</v>
      </c>
      <c r="S182" s="205">
        <v>0</v>
      </c>
      <c r="T182" s="206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07" t="s">
        <v>456</v>
      </c>
      <c r="AT182" s="207" t="s">
        <v>297</v>
      </c>
      <c r="AU182" s="207" t="s">
        <v>86</v>
      </c>
      <c r="AY182" s="13" t="s">
        <v>199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3" t="s">
        <v>84</v>
      </c>
      <c r="BK182" s="208">
        <f>ROUND(I182*H182,2)</f>
        <v>0</v>
      </c>
      <c r="BL182" s="13" t="s">
        <v>313</v>
      </c>
      <c r="BM182" s="207" t="s">
        <v>1644</v>
      </c>
    </row>
    <row r="183" spans="2:51" s="209" customFormat="1" ht="12">
      <c r="B183" s="210"/>
      <c r="D183" s="211" t="s">
        <v>208</v>
      </c>
      <c r="F183" s="213" t="s">
        <v>1645</v>
      </c>
      <c r="H183" s="214">
        <v>5.1</v>
      </c>
      <c r="L183" s="210"/>
      <c r="M183" s="215"/>
      <c r="N183" s="216"/>
      <c r="O183" s="216"/>
      <c r="P183" s="216"/>
      <c r="Q183" s="216"/>
      <c r="R183" s="216"/>
      <c r="S183" s="216"/>
      <c r="T183" s="217"/>
      <c r="AT183" s="212" t="s">
        <v>208</v>
      </c>
      <c r="AU183" s="212" t="s">
        <v>86</v>
      </c>
      <c r="AV183" s="209" t="s">
        <v>86</v>
      </c>
      <c r="AW183" s="209" t="s">
        <v>3</v>
      </c>
      <c r="AX183" s="209" t="s">
        <v>84</v>
      </c>
      <c r="AY183" s="212" t="s">
        <v>199</v>
      </c>
    </row>
    <row r="184" spans="1:65" s="36" customFormat="1" ht="16.5" customHeight="1">
      <c r="A184" s="30"/>
      <c r="B184" s="31"/>
      <c r="C184" s="241" t="s">
        <v>435</v>
      </c>
      <c r="D184" s="241" t="s">
        <v>297</v>
      </c>
      <c r="E184" s="242" t="s">
        <v>1646</v>
      </c>
      <c r="F184" s="243" t="s">
        <v>1647</v>
      </c>
      <c r="G184" s="244" t="s">
        <v>252</v>
      </c>
      <c r="H184" s="245">
        <v>24.48</v>
      </c>
      <c r="I184" s="3"/>
      <c r="J184" s="246">
        <f>ROUND(I184*H184,2)</f>
        <v>0</v>
      </c>
      <c r="K184" s="243" t="s">
        <v>1</v>
      </c>
      <c r="L184" s="247"/>
      <c r="M184" s="248" t="s">
        <v>1</v>
      </c>
      <c r="N184" s="249" t="s">
        <v>41</v>
      </c>
      <c r="O184" s="78"/>
      <c r="P184" s="205">
        <f>O184*H184</f>
        <v>0</v>
      </c>
      <c r="Q184" s="205">
        <v>0.00014</v>
      </c>
      <c r="R184" s="205">
        <f>Q184*H184</f>
        <v>0.0034271999999999996</v>
      </c>
      <c r="S184" s="205">
        <v>0</v>
      </c>
      <c r="T184" s="206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207" t="s">
        <v>456</v>
      </c>
      <c r="AT184" s="207" t="s">
        <v>297</v>
      </c>
      <c r="AU184" s="207" t="s">
        <v>86</v>
      </c>
      <c r="AY184" s="13" t="s">
        <v>199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3" t="s">
        <v>84</v>
      </c>
      <c r="BK184" s="208">
        <f>ROUND(I184*H184,2)</f>
        <v>0</v>
      </c>
      <c r="BL184" s="13" t="s">
        <v>313</v>
      </c>
      <c r="BM184" s="207" t="s">
        <v>1648</v>
      </c>
    </row>
    <row r="185" spans="2:51" s="209" customFormat="1" ht="12">
      <c r="B185" s="210"/>
      <c r="D185" s="211" t="s">
        <v>208</v>
      </c>
      <c r="F185" s="213" t="s">
        <v>1649</v>
      </c>
      <c r="H185" s="214">
        <v>24.48</v>
      </c>
      <c r="L185" s="210"/>
      <c r="M185" s="215"/>
      <c r="N185" s="216"/>
      <c r="O185" s="216"/>
      <c r="P185" s="216"/>
      <c r="Q185" s="216"/>
      <c r="R185" s="216"/>
      <c r="S185" s="216"/>
      <c r="T185" s="217"/>
      <c r="AT185" s="212" t="s">
        <v>208</v>
      </c>
      <c r="AU185" s="212" t="s">
        <v>86</v>
      </c>
      <c r="AV185" s="209" t="s">
        <v>86</v>
      </c>
      <c r="AW185" s="209" t="s">
        <v>3</v>
      </c>
      <c r="AX185" s="209" t="s">
        <v>84</v>
      </c>
      <c r="AY185" s="212" t="s">
        <v>199</v>
      </c>
    </row>
    <row r="186" spans="1:65" s="36" customFormat="1" ht="16.5" customHeight="1">
      <c r="A186" s="30"/>
      <c r="B186" s="31"/>
      <c r="C186" s="241" t="s">
        <v>440</v>
      </c>
      <c r="D186" s="241" t="s">
        <v>297</v>
      </c>
      <c r="E186" s="242" t="s">
        <v>1650</v>
      </c>
      <c r="F186" s="243" t="s">
        <v>1651</v>
      </c>
      <c r="G186" s="244" t="s">
        <v>252</v>
      </c>
      <c r="H186" s="245">
        <v>38.76</v>
      </c>
      <c r="I186" s="3"/>
      <c r="J186" s="246">
        <f>ROUND(I186*H186,2)</f>
        <v>0</v>
      </c>
      <c r="K186" s="243" t="s">
        <v>1</v>
      </c>
      <c r="L186" s="247"/>
      <c r="M186" s="248" t="s">
        <v>1</v>
      </c>
      <c r="N186" s="249" t="s">
        <v>41</v>
      </c>
      <c r="O186" s="78"/>
      <c r="P186" s="205">
        <f>O186*H186</f>
        <v>0</v>
      </c>
      <c r="Q186" s="205">
        <v>0.00014</v>
      </c>
      <c r="R186" s="205">
        <f>Q186*H186</f>
        <v>0.0054264</v>
      </c>
      <c r="S186" s="205">
        <v>0</v>
      </c>
      <c r="T186" s="206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07" t="s">
        <v>456</v>
      </c>
      <c r="AT186" s="207" t="s">
        <v>297</v>
      </c>
      <c r="AU186" s="207" t="s">
        <v>86</v>
      </c>
      <c r="AY186" s="13" t="s">
        <v>199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3" t="s">
        <v>84</v>
      </c>
      <c r="BK186" s="208">
        <f>ROUND(I186*H186,2)</f>
        <v>0</v>
      </c>
      <c r="BL186" s="13" t="s">
        <v>313</v>
      </c>
      <c r="BM186" s="207" t="s">
        <v>1652</v>
      </c>
    </row>
    <row r="187" spans="2:51" s="209" customFormat="1" ht="12">
      <c r="B187" s="210"/>
      <c r="D187" s="211" t="s">
        <v>208</v>
      </c>
      <c r="F187" s="213" t="s">
        <v>1653</v>
      </c>
      <c r="H187" s="214">
        <v>38.76</v>
      </c>
      <c r="L187" s="210"/>
      <c r="M187" s="215"/>
      <c r="N187" s="216"/>
      <c r="O187" s="216"/>
      <c r="P187" s="216"/>
      <c r="Q187" s="216"/>
      <c r="R187" s="216"/>
      <c r="S187" s="216"/>
      <c r="T187" s="217"/>
      <c r="AT187" s="212" t="s">
        <v>208</v>
      </c>
      <c r="AU187" s="212" t="s">
        <v>86</v>
      </c>
      <c r="AV187" s="209" t="s">
        <v>86</v>
      </c>
      <c r="AW187" s="209" t="s">
        <v>3</v>
      </c>
      <c r="AX187" s="209" t="s">
        <v>84</v>
      </c>
      <c r="AY187" s="212" t="s">
        <v>199</v>
      </c>
    </row>
    <row r="188" spans="1:65" s="36" customFormat="1" ht="33" customHeight="1">
      <c r="A188" s="30"/>
      <c r="B188" s="31"/>
      <c r="C188" s="197" t="s">
        <v>446</v>
      </c>
      <c r="D188" s="197" t="s">
        <v>201</v>
      </c>
      <c r="E188" s="198" t="s">
        <v>1654</v>
      </c>
      <c r="F188" s="199" t="s">
        <v>1655</v>
      </c>
      <c r="G188" s="200" t="s">
        <v>252</v>
      </c>
      <c r="H188" s="201">
        <v>78</v>
      </c>
      <c r="I188" s="2"/>
      <c r="J188" s="202">
        <f>ROUND(I188*H188,2)</f>
        <v>0</v>
      </c>
      <c r="K188" s="199" t="s">
        <v>205</v>
      </c>
      <c r="L188" s="31"/>
      <c r="M188" s="203" t="s">
        <v>1</v>
      </c>
      <c r="N188" s="204" t="s">
        <v>41</v>
      </c>
      <c r="O188" s="78"/>
      <c r="P188" s="205">
        <f>O188*H188</f>
        <v>0</v>
      </c>
      <c r="Q188" s="205">
        <v>0.00019</v>
      </c>
      <c r="R188" s="205">
        <f>Q188*H188</f>
        <v>0.014820000000000002</v>
      </c>
      <c r="S188" s="205">
        <v>0</v>
      </c>
      <c r="T188" s="206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207" t="s">
        <v>313</v>
      </c>
      <c r="AT188" s="207" t="s">
        <v>201</v>
      </c>
      <c r="AU188" s="207" t="s">
        <v>86</v>
      </c>
      <c r="AY188" s="13" t="s">
        <v>199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3" t="s">
        <v>84</v>
      </c>
      <c r="BK188" s="208">
        <f>ROUND(I188*H188,2)</f>
        <v>0</v>
      </c>
      <c r="BL188" s="13" t="s">
        <v>313</v>
      </c>
      <c r="BM188" s="207" t="s">
        <v>1656</v>
      </c>
    </row>
    <row r="189" spans="2:51" s="209" customFormat="1" ht="12">
      <c r="B189" s="210"/>
      <c r="D189" s="211" t="s">
        <v>208</v>
      </c>
      <c r="E189" s="212" t="s">
        <v>1</v>
      </c>
      <c r="F189" s="213" t="s">
        <v>1657</v>
      </c>
      <c r="H189" s="214">
        <v>78</v>
      </c>
      <c r="L189" s="210"/>
      <c r="M189" s="215"/>
      <c r="N189" s="216"/>
      <c r="O189" s="216"/>
      <c r="P189" s="216"/>
      <c r="Q189" s="216"/>
      <c r="R189" s="216"/>
      <c r="S189" s="216"/>
      <c r="T189" s="217"/>
      <c r="AT189" s="212" t="s">
        <v>208</v>
      </c>
      <c r="AU189" s="212" t="s">
        <v>86</v>
      </c>
      <c r="AV189" s="209" t="s">
        <v>86</v>
      </c>
      <c r="AW189" s="209" t="s">
        <v>32</v>
      </c>
      <c r="AX189" s="209" t="s">
        <v>84</v>
      </c>
      <c r="AY189" s="212" t="s">
        <v>199</v>
      </c>
    </row>
    <row r="190" spans="1:65" s="36" customFormat="1" ht="24.2" customHeight="1">
      <c r="A190" s="30"/>
      <c r="B190" s="31"/>
      <c r="C190" s="241" t="s">
        <v>452</v>
      </c>
      <c r="D190" s="241" t="s">
        <v>297</v>
      </c>
      <c r="E190" s="242" t="s">
        <v>1658</v>
      </c>
      <c r="F190" s="243" t="s">
        <v>1659</v>
      </c>
      <c r="G190" s="244" t="s">
        <v>252</v>
      </c>
      <c r="H190" s="245">
        <v>67.32</v>
      </c>
      <c r="I190" s="3"/>
      <c r="J190" s="246">
        <f>ROUND(I190*H190,2)</f>
        <v>0</v>
      </c>
      <c r="K190" s="243" t="s">
        <v>205</v>
      </c>
      <c r="L190" s="247"/>
      <c r="M190" s="248" t="s">
        <v>1</v>
      </c>
      <c r="N190" s="249" t="s">
        <v>41</v>
      </c>
      <c r="O190" s="78"/>
      <c r="P190" s="205">
        <f>O190*H190</f>
        <v>0</v>
      </c>
      <c r="Q190" s="205">
        <v>0.00027</v>
      </c>
      <c r="R190" s="205">
        <f>Q190*H190</f>
        <v>0.0181764</v>
      </c>
      <c r="S190" s="205">
        <v>0</v>
      </c>
      <c r="T190" s="206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207" t="s">
        <v>456</v>
      </c>
      <c r="AT190" s="207" t="s">
        <v>297</v>
      </c>
      <c r="AU190" s="207" t="s">
        <v>86</v>
      </c>
      <c r="AY190" s="13" t="s">
        <v>199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3" t="s">
        <v>84</v>
      </c>
      <c r="BK190" s="208">
        <f>ROUND(I190*H190,2)</f>
        <v>0</v>
      </c>
      <c r="BL190" s="13" t="s">
        <v>313</v>
      </c>
      <c r="BM190" s="207" t="s">
        <v>1660</v>
      </c>
    </row>
    <row r="191" spans="2:51" s="209" customFormat="1" ht="12">
      <c r="B191" s="210"/>
      <c r="D191" s="211" t="s">
        <v>208</v>
      </c>
      <c r="F191" s="213" t="s">
        <v>1661</v>
      </c>
      <c r="H191" s="214">
        <v>67.32</v>
      </c>
      <c r="L191" s="210"/>
      <c r="M191" s="215"/>
      <c r="N191" s="216"/>
      <c r="O191" s="216"/>
      <c r="P191" s="216"/>
      <c r="Q191" s="216"/>
      <c r="R191" s="216"/>
      <c r="S191" s="216"/>
      <c r="T191" s="217"/>
      <c r="AT191" s="212" t="s">
        <v>208</v>
      </c>
      <c r="AU191" s="212" t="s">
        <v>86</v>
      </c>
      <c r="AV191" s="209" t="s">
        <v>86</v>
      </c>
      <c r="AW191" s="209" t="s">
        <v>3</v>
      </c>
      <c r="AX191" s="209" t="s">
        <v>84</v>
      </c>
      <c r="AY191" s="212" t="s">
        <v>199</v>
      </c>
    </row>
    <row r="192" spans="1:65" s="36" customFormat="1" ht="24.2" customHeight="1">
      <c r="A192" s="30"/>
      <c r="B192" s="31"/>
      <c r="C192" s="241" t="s">
        <v>456</v>
      </c>
      <c r="D192" s="241" t="s">
        <v>297</v>
      </c>
      <c r="E192" s="242" t="s">
        <v>1662</v>
      </c>
      <c r="F192" s="243" t="s">
        <v>1663</v>
      </c>
      <c r="G192" s="244" t="s">
        <v>252</v>
      </c>
      <c r="H192" s="245">
        <v>12.24</v>
      </c>
      <c r="I192" s="3"/>
      <c r="J192" s="246">
        <f>ROUND(I192*H192,2)</f>
        <v>0</v>
      </c>
      <c r="K192" s="243" t="s">
        <v>205</v>
      </c>
      <c r="L192" s="247"/>
      <c r="M192" s="248" t="s">
        <v>1</v>
      </c>
      <c r="N192" s="249" t="s">
        <v>41</v>
      </c>
      <c r="O192" s="78"/>
      <c r="P192" s="205">
        <f>O192*H192</f>
        <v>0</v>
      </c>
      <c r="Q192" s="205">
        <v>0.00047</v>
      </c>
      <c r="R192" s="205">
        <f>Q192*H192</f>
        <v>0.0057528</v>
      </c>
      <c r="S192" s="205">
        <v>0</v>
      </c>
      <c r="T192" s="206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207" t="s">
        <v>456</v>
      </c>
      <c r="AT192" s="207" t="s">
        <v>297</v>
      </c>
      <c r="AU192" s="207" t="s">
        <v>86</v>
      </c>
      <c r="AY192" s="13" t="s">
        <v>199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3" t="s">
        <v>84</v>
      </c>
      <c r="BK192" s="208">
        <f>ROUND(I192*H192,2)</f>
        <v>0</v>
      </c>
      <c r="BL192" s="13" t="s">
        <v>313</v>
      </c>
      <c r="BM192" s="207" t="s">
        <v>1664</v>
      </c>
    </row>
    <row r="193" spans="2:51" s="209" customFormat="1" ht="12">
      <c r="B193" s="210"/>
      <c r="D193" s="211" t="s">
        <v>208</v>
      </c>
      <c r="F193" s="213" t="s">
        <v>1665</v>
      </c>
      <c r="H193" s="214">
        <v>12.24</v>
      </c>
      <c r="L193" s="210"/>
      <c r="M193" s="215"/>
      <c r="N193" s="216"/>
      <c r="O193" s="216"/>
      <c r="P193" s="216"/>
      <c r="Q193" s="216"/>
      <c r="R193" s="216"/>
      <c r="S193" s="216"/>
      <c r="T193" s="217"/>
      <c r="AT193" s="212" t="s">
        <v>208</v>
      </c>
      <c r="AU193" s="212" t="s">
        <v>86</v>
      </c>
      <c r="AV193" s="209" t="s">
        <v>86</v>
      </c>
      <c r="AW193" s="209" t="s">
        <v>3</v>
      </c>
      <c r="AX193" s="209" t="s">
        <v>84</v>
      </c>
      <c r="AY193" s="212" t="s">
        <v>199</v>
      </c>
    </row>
    <row r="194" spans="1:65" s="36" customFormat="1" ht="33" customHeight="1">
      <c r="A194" s="30"/>
      <c r="B194" s="31"/>
      <c r="C194" s="197" t="s">
        <v>461</v>
      </c>
      <c r="D194" s="197" t="s">
        <v>201</v>
      </c>
      <c r="E194" s="198" t="s">
        <v>1666</v>
      </c>
      <c r="F194" s="199" t="s">
        <v>1667</v>
      </c>
      <c r="G194" s="200" t="s">
        <v>252</v>
      </c>
      <c r="H194" s="201">
        <v>10</v>
      </c>
      <c r="I194" s="2"/>
      <c r="J194" s="202">
        <f>ROUND(I194*H194,2)</f>
        <v>0</v>
      </c>
      <c r="K194" s="199" t="s">
        <v>205</v>
      </c>
      <c r="L194" s="31"/>
      <c r="M194" s="203" t="s">
        <v>1</v>
      </c>
      <c r="N194" s="204" t="s">
        <v>41</v>
      </c>
      <c r="O194" s="78"/>
      <c r="P194" s="205">
        <f>O194*H194</f>
        <v>0</v>
      </c>
      <c r="Q194" s="205">
        <v>0.00027</v>
      </c>
      <c r="R194" s="205">
        <f>Q194*H194</f>
        <v>0.0027</v>
      </c>
      <c r="S194" s="205">
        <v>0</v>
      </c>
      <c r="T194" s="206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207" t="s">
        <v>313</v>
      </c>
      <c r="AT194" s="207" t="s">
        <v>201</v>
      </c>
      <c r="AU194" s="207" t="s">
        <v>86</v>
      </c>
      <c r="AY194" s="13" t="s">
        <v>199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3" t="s">
        <v>84</v>
      </c>
      <c r="BK194" s="208">
        <f>ROUND(I194*H194,2)</f>
        <v>0</v>
      </c>
      <c r="BL194" s="13" t="s">
        <v>313</v>
      </c>
      <c r="BM194" s="207" t="s">
        <v>1668</v>
      </c>
    </row>
    <row r="195" spans="2:51" s="209" customFormat="1" ht="12">
      <c r="B195" s="210"/>
      <c r="D195" s="211" t="s">
        <v>208</v>
      </c>
      <c r="E195" s="212" t="s">
        <v>1</v>
      </c>
      <c r="F195" s="213" t="s">
        <v>1669</v>
      </c>
      <c r="H195" s="214">
        <v>10</v>
      </c>
      <c r="L195" s="210"/>
      <c r="M195" s="215"/>
      <c r="N195" s="216"/>
      <c r="O195" s="216"/>
      <c r="P195" s="216"/>
      <c r="Q195" s="216"/>
      <c r="R195" s="216"/>
      <c r="S195" s="216"/>
      <c r="T195" s="217"/>
      <c r="AT195" s="212" t="s">
        <v>208</v>
      </c>
      <c r="AU195" s="212" t="s">
        <v>86</v>
      </c>
      <c r="AV195" s="209" t="s">
        <v>86</v>
      </c>
      <c r="AW195" s="209" t="s">
        <v>32</v>
      </c>
      <c r="AX195" s="209" t="s">
        <v>84</v>
      </c>
      <c r="AY195" s="212" t="s">
        <v>199</v>
      </c>
    </row>
    <row r="196" spans="1:65" s="36" customFormat="1" ht="24.2" customHeight="1">
      <c r="A196" s="30"/>
      <c r="B196" s="31"/>
      <c r="C196" s="241" t="s">
        <v>466</v>
      </c>
      <c r="D196" s="241" t="s">
        <v>297</v>
      </c>
      <c r="E196" s="242" t="s">
        <v>1670</v>
      </c>
      <c r="F196" s="243" t="s">
        <v>1671</v>
      </c>
      <c r="G196" s="244" t="s">
        <v>252</v>
      </c>
      <c r="H196" s="245">
        <v>3.06</v>
      </c>
      <c r="I196" s="3"/>
      <c r="J196" s="246">
        <f>ROUND(I196*H196,2)</f>
        <v>0</v>
      </c>
      <c r="K196" s="243" t="s">
        <v>205</v>
      </c>
      <c r="L196" s="247"/>
      <c r="M196" s="248" t="s">
        <v>1</v>
      </c>
      <c r="N196" s="249" t="s">
        <v>41</v>
      </c>
      <c r="O196" s="78"/>
      <c r="P196" s="205">
        <f>O196*H196</f>
        <v>0</v>
      </c>
      <c r="Q196" s="205">
        <v>0.00056</v>
      </c>
      <c r="R196" s="205">
        <f>Q196*H196</f>
        <v>0.0017135999999999998</v>
      </c>
      <c r="S196" s="205">
        <v>0</v>
      </c>
      <c r="T196" s="206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207" t="s">
        <v>456</v>
      </c>
      <c r="AT196" s="207" t="s">
        <v>297</v>
      </c>
      <c r="AU196" s="207" t="s">
        <v>86</v>
      </c>
      <c r="AY196" s="13" t="s">
        <v>199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3" t="s">
        <v>84</v>
      </c>
      <c r="BK196" s="208">
        <f>ROUND(I196*H196,2)</f>
        <v>0</v>
      </c>
      <c r="BL196" s="13" t="s">
        <v>313</v>
      </c>
      <c r="BM196" s="207" t="s">
        <v>1672</v>
      </c>
    </row>
    <row r="197" spans="2:51" s="209" customFormat="1" ht="12">
      <c r="B197" s="210"/>
      <c r="D197" s="211" t="s">
        <v>208</v>
      </c>
      <c r="F197" s="213" t="s">
        <v>1673</v>
      </c>
      <c r="H197" s="214">
        <v>3.06</v>
      </c>
      <c r="L197" s="210"/>
      <c r="M197" s="215"/>
      <c r="N197" s="216"/>
      <c r="O197" s="216"/>
      <c r="P197" s="216"/>
      <c r="Q197" s="216"/>
      <c r="R197" s="216"/>
      <c r="S197" s="216"/>
      <c r="T197" s="217"/>
      <c r="AT197" s="212" t="s">
        <v>208</v>
      </c>
      <c r="AU197" s="212" t="s">
        <v>86</v>
      </c>
      <c r="AV197" s="209" t="s">
        <v>86</v>
      </c>
      <c r="AW197" s="209" t="s">
        <v>3</v>
      </c>
      <c r="AX197" s="209" t="s">
        <v>84</v>
      </c>
      <c r="AY197" s="212" t="s">
        <v>199</v>
      </c>
    </row>
    <row r="198" spans="1:65" s="36" customFormat="1" ht="24.2" customHeight="1">
      <c r="A198" s="30"/>
      <c r="B198" s="31"/>
      <c r="C198" s="241" t="s">
        <v>471</v>
      </c>
      <c r="D198" s="241" t="s">
        <v>297</v>
      </c>
      <c r="E198" s="242" t="s">
        <v>1674</v>
      </c>
      <c r="F198" s="243" t="s">
        <v>1675</v>
      </c>
      <c r="G198" s="244" t="s">
        <v>252</v>
      </c>
      <c r="H198" s="245">
        <v>7.14</v>
      </c>
      <c r="I198" s="3"/>
      <c r="J198" s="246">
        <f>ROUND(I198*H198,2)</f>
        <v>0</v>
      </c>
      <c r="K198" s="243" t="s">
        <v>1</v>
      </c>
      <c r="L198" s="247"/>
      <c r="M198" s="248" t="s">
        <v>1</v>
      </c>
      <c r="N198" s="249" t="s">
        <v>41</v>
      </c>
      <c r="O198" s="78"/>
      <c r="P198" s="205">
        <f>O198*H198</f>
        <v>0</v>
      </c>
      <c r="Q198" s="205">
        <v>0.00076</v>
      </c>
      <c r="R198" s="205">
        <f>Q198*H198</f>
        <v>0.0054264</v>
      </c>
      <c r="S198" s="205">
        <v>0</v>
      </c>
      <c r="T198" s="206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207" t="s">
        <v>456</v>
      </c>
      <c r="AT198" s="207" t="s">
        <v>297</v>
      </c>
      <c r="AU198" s="207" t="s">
        <v>86</v>
      </c>
      <c r="AY198" s="13" t="s">
        <v>199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3" t="s">
        <v>84</v>
      </c>
      <c r="BK198" s="208">
        <f>ROUND(I198*H198,2)</f>
        <v>0</v>
      </c>
      <c r="BL198" s="13" t="s">
        <v>313</v>
      </c>
      <c r="BM198" s="207" t="s">
        <v>1676</v>
      </c>
    </row>
    <row r="199" spans="2:51" s="209" customFormat="1" ht="12">
      <c r="B199" s="210"/>
      <c r="D199" s="211" t="s">
        <v>208</v>
      </c>
      <c r="F199" s="213" t="s">
        <v>1677</v>
      </c>
      <c r="H199" s="214">
        <v>7.14</v>
      </c>
      <c r="L199" s="210"/>
      <c r="M199" s="215"/>
      <c r="N199" s="216"/>
      <c r="O199" s="216"/>
      <c r="P199" s="216"/>
      <c r="Q199" s="216"/>
      <c r="R199" s="216"/>
      <c r="S199" s="216"/>
      <c r="T199" s="217"/>
      <c r="AT199" s="212" t="s">
        <v>208</v>
      </c>
      <c r="AU199" s="212" t="s">
        <v>86</v>
      </c>
      <c r="AV199" s="209" t="s">
        <v>86</v>
      </c>
      <c r="AW199" s="209" t="s">
        <v>3</v>
      </c>
      <c r="AX199" s="209" t="s">
        <v>84</v>
      </c>
      <c r="AY199" s="212" t="s">
        <v>199</v>
      </c>
    </row>
    <row r="200" spans="1:65" s="36" customFormat="1" ht="33" customHeight="1">
      <c r="A200" s="30"/>
      <c r="B200" s="31"/>
      <c r="C200" s="197" t="s">
        <v>476</v>
      </c>
      <c r="D200" s="197" t="s">
        <v>201</v>
      </c>
      <c r="E200" s="198" t="s">
        <v>1678</v>
      </c>
      <c r="F200" s="199" t="s">
        <v>1679</v>
      </c>
      <c r="G200" s="200" t="s">
        <v>252</v>
      </c>
      <c r="H200" s="201">
        <v>11</v>
      </c>
      <c r="I200" s="2"/>
      <c r="J200" s="202">
        <f>ROUND(I200*H200,2)</f>
        <v>0</v>
      </c>
      <c r="K200" s="199" t="s">
        <v>205</v>
      </c>
      <c r="L200" s="31"/>
      <c r="M200" s="203" t="s">
        <v>1</v>
      </c>
      <c r="N200" s="204" t="s">
        <v>41</v>
      </c>
      <c r="O200" s="78"/>
      <c r="P200" s="205">
        <f>O200*H200</f>
        <v>0</v>
      </c>
      <c r="Q200" s="205">
        <v>0.00041</v>
      </c>
      <c r="R200" s="205">
        <f>Q200*H200</f>
        <v>0.00451</v>
      </c>
      <c r="S200" s="205">
        <v>0</v>
      </c>
      <c r="T200" s="206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207" t="s">
        <v>313</v>
      </c>
      <c r="AT200" s="207" t="s">
        <v>201</v>
      </c>
      <c r="AU200" s="207" t="s">
        <v>86</v>
      </c>
      <c r="AY200" s="13" t="s">
        <v>199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3" t="s">
        <v>84</v>
      </c>
      <c r="BK200" s="208">
        <f>ROUND(I200*H200,2)</f>
        <v>0</v>
      </c>
      <c r="BL200" s="13" t="s">
        <v>313</v>
      </c>
      <c r="BM200" s="207" t="s">
        <v>1680</v>
      </c>
    </row>
    <row r="201" spans="1:65" s="36" customFormat="1" ht="24.2" customHeight="1">
      <c r="A201" s="30"/>
      <c r="B201" s="31"/>
      <c r="C201" s="241" t="s">
        <v>480</v>
      </c>
      <c r="D201" s="241" t="s">
        <v>297</v>
      </c>
      <c r="E201" s="242" t="s">
        <v>1681</v>
      </c>
      <c r="F201" s="243" t="s">
        <v>1682</v>
      </c>
      <c r="G201" s="244" t="s">
        <v>252</v>
      </c>
      <c r="H201" s="245">
        <v>11.22</v>
      </c>
      <c r="I201" s="3"/>
      <c r="J201" s="246">
        <f>ROUND(I201*H201,2)</f>
        <v>0</v>
      </c>
      <c r="K201" s="243" t="s">
        <v>1</v>
      </c>
      <c r="L201" s="247"/>
      <c r="M201" s="248" t="s">
        <v>1</v>
      </c>
      <c r="N201" s="249" t="s">
        <v>41</v>
      </c>
      <c r="O201" s="78"/>
      <c r="P201" s="205">
        <f>O201*H201</f>
        <v>0</v>
      </c>
      <c r="Q201" s="205">
        <v>0.0043</v>
      </c>
      <c r="R201" s="205">
        <f>Q201*H201</f>
        <v>0.048246000000000004</v>
      </c>
      <c r="S201" s="205">
        <v>0</v>
      </c>
      <c r="T201" s="206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207" t="s">
        <v>456</v>
      </c>
      <c r="AT201" s="207" t="s">
        <v>297</v>
      </c>
      <c r="AU201" s="207" t="s">
        <v>86</v>
      </c>
      <c r="AY201" s="13" t="s">
        <v>199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3" t="s">
        <v>84</v>
      </c>
      <c r="BK201" s="208">
        <f>ROUND(I201*H201,2)</f>
        <v>0</v>
      </c>
      <c r="BL201" s="13" t="s">
        <v>313</v>
      </c>
      <c r="BM201" s="207" t="s">
        <v>1683</v>
      </c>
    </row>
    <row r="202" spans="2:51" s="209" customFormat="1" ht="12">
      <c r="B202" s="210"/>
      <c r="D202" s="211" t="s">
        <v>208</v>
      </c>
      <c r="F202" s="213" t="s">
        <v>1684</v>
      </c>
      <c r="H202" s="214">
        <v>11.22</v>
      </c>
      <c r="L202" s="210"/>
      <c r="M202" s="215"/>
      <c r="N202" s="216"/>
      <c r="O202" s="216"/>
      <c r="P202" s="216"/>
      <c r="Q202" s="216"/>
      <c r="R202" s="216"/>
      <c r="S202" s="216"/>
      <c r="T202" s="217"/>
      <c r="AT202" s="212" t="s">
        <v>208</v>
      </c>
      <c r="AU202" s="212" t="s">
        <v>86</v>
      </c>
      <c r="AV202" s="209" t="s">
        <v>86</v>
      </c>
      <c r="AW202" s="209" t="s">
        <v>3</v>
      </c>
      <c r="AX202" s="209" t="s">
        <v>84</v>
      </c>
      <c r="AY202" s="212" t="s">
        <v>199</v>
      </c>
    </row>
    <row r="203" spans="1:65" s="36" customFormat="1" ht="24.2" customHeight="1">
      <c r="A203" s="30"/>
      <c r="B203" s="31"/>
      <c r="C203" s="197" t="s">
        <v>484</v>
      </c>
      <c r="D203" s="197" t="s">
        <v>201</v>
      </c>
      <c r="E203" s="198" t="s">
        <v>766</v>
      </c>
      <c r="F203" s="199" t="s">
        <v>767</v>
      </c>
      <c r="G203" s="200" t="s">
        <v>749</v>
      </c>
      <c r="H203" s="4"/>
      <c r="I203" s="2"/>
      <c r="J203" s="202">
        <f>ROUND(I203*H203,2)</f>
        <v>0</v>
      </c>
      <c r="K203" s="199" t="s">
        <v>205</v>
      </c>
      <c r="L203" s="31"/>
      <c r="M203" s="203" t="s">
        <v>1</v>
      </c>
      <c r="N203" s="204" t="s">
        <v>41</v>
      </c>
      <c r="O203" s="78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207" t="s">
        <v>313</v>
      </c>
      <c r="AT203" s="207" t="s">
        <v>201</v>
      </c>
      <c r="AU203" s="207" t="s">
        <v>86</v>
      </c>
      <c r="AY203" s="13" t="s">
        <v>199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3" t="s">
        <v>84</v>
      </c>
      <c r="BK203" s="208">
        <f>ROUND(I203*H203,2)</f>
        <v>0</v>
      </c>
      <c r="BL203" s="13" t="s">
        <v>313</v>
      </c>
      <c r="BM203" s="207" t="s">
        <v>1685</v>
      </c>
    </row>
    <row r="204" spans="2:63" s="184" customFormat="1" ht="22.9" customHeight="1">
      <c r="B204" s="185"/>
      <c r="D204" s="186" t="s">
        <v>75</v>
      </c>
      <c r="E204" s="195" t="s">
        <v>1686</v>
      </c>
      <c r="F204" s="195" t="s">
        <v>1687</v>
      </c>
      <c r="J204" s="196">
        <f>BK204</f>
        <v>0</v>
      </c>
      <c r="L204" s="185"/>
      <c r="M204" s="189"/>
      <c r="N204" s="190"/>
      <c r="O204" s="190"/>
      <c r="P204" s="191">
        <f>SUM(P205:P226)</f>
        <v>0</v>
      </c>
      <c r="Q204" s="190"/>
      <c r="R204" s="191">
        <f>SUM(R205:R226)</f>
        <v>0.59321</v>
      </c>
      <c r="S204" s="190"/>
      <c r="T204" s="192">
        <f>SUM(T205:T226)</f>
        <v>0.17095</v>
      </c>
      <c r="AR204" s="186" t="s">
        <v>86</v>
      </c>
      <c r="AT204" s="193" t="s">
        <v>75</v>
      </c>
      <c r="AU204" s="193" t="s">
        <v>84</v>
      </c>
      <c r="AY204" s="186" t="s">
        <v>199</v>
      </c>
      <c r="BK204" s="194">
        <f>SUM(BK205:BK226)</f>
        <v>0</v>
      </c>
    </row>
    <row r="205" spans="1:65" s="36" customFormat="1" ht="16.5" customHeight="1">
      <c r="A205" s="30"/>
      <c r="B205" s="31"/>
      <c r="C205" s="197" t="s">
        <v>492</v>
      </c>
      <c r="D205" s="197" t="s">
        <v>201</v>
      </c>
      <c r="E205" s="198" t="s">
        <v>1688</v>
      </c>
      <c r="F205" s="199" t="s">
        <v>1689</v>
      </c>
      <c r="G205" s="200" t="s">
        <v>204</v>
      </c>
      <c r="H205" s="201">
        <v>17</v>
      </c>
      <c r="I205" s="2"/>
      <c r="J205" s="202">
        <f aca="true" t="shared" si="10" ref="J205:J224">ROUND(I205*H205,2)</f>
        <v>0</v>
      </c>
      <c r="K205" s="199" t="s">
        <v>205</v>
      </c>
      <c r="L205" s="31"/>
      <c r="M205" s="203" t="s">
        <v>1</v>
      </c>
      <c r="N205" s="204" t="s">
        <v>41</v>
      </c>
      <c r="O205" s="78"/>
      <c r="P205" s="205">
        <f aca="true" t="shared" si="11" ref="P205:P224">O205*H205</f>
        <v>0</v>
      </c>
      <c r="Q205" s="205">
        <v>0.00184</v>
      </c>
      <c r="R205" s="205">
        <f aca="true" t="shared" si="12" ref="R205:R224">Q205*H205</f>
        <v>0.03128</v>
      </c>
      <c r="S205" s="205">
        <v>0</v>
      </c>
      <c r="T205" s="206">
        <f aca="true" t="shared" si="13" ref="T205:T224"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207" t="s">
        <v>313</v>
      </c>
      <c r="AT205" s="207" t="s">
        <v>201</v>
      </c>
      <c r="AU205" s="207" t="s">
        <v>86</v>
      </c>
      <c r="AY205" s="13" t="s">
        <v>199</v>
      </c>
      <c r="BE205" s="208">
        <f aca="true" t="shared" si="14" ref="BE205:BE224">IF(N205="základní",J205,0)</f>
        <v>0</v>
      </c>
      <c r="BF205" s="208">
        <f aca="true" t="shared" si="15" ref="BF205:BF224">IF(N205="snížená",J205,0)</f>
        <v>0</v>
      </c>
      <c r="BG205" s="208">
        <f aca="true" t="shared" si="16" ref="BG205:BG224">IF(N205="zákl. přenesená",J205,0)</f>
        <v>0</v>
      </c>
      <c r="BH205" s="208">
        <f aca="true" t="shared" si="17" ref="BH205:BH224">IF(N205="sníž. přenesená",J205,0)</f>
        <v>0</v>
      </c>
      <c r="BI205" s="208">
        <f aca="true" t="shared" si="18" ref="BI205:BI224">IF(N205="nulová",J205,0)</f>
        <v>0</v>
      </c>
      <c r="BJ205" s="13" t="s">
        <v>84</v>
      </c>
      <c r="BK205" s="208">
        <f aca="true" t="shared" si="19" ref="BK205:BK224">ROUND(I205*H205,2)</f>
        <v>0</v>
      </c>
      <c r="BL205" s="13" t="s">
        <v>313</v>
      </c>
      <c r="BM205" s="207" t="s">
        <v>1690</v>
      </c>
    </row>
    <row r="206" spans="1:65" s="36" customFormat="1" ht="16.5" customHeight="1">
      <c r="A206" s="30"/>
      <c r="B206" s="31"/>
      <c r="C206" s="197" t="s">
        <v>498</v>
      </c>
      <c r="D206" s="197" t="s">
        <v>201</v>
      </c>
      <c r="E206" s="198" t="s">
        <v>1691</v>
      </c>
      <c r="F206" s="199" t="s">
        <v>1692</v>
      </c>
      <c r="G206" s="200" t="s">
        <v>252</v>
      </c>
      <c r="H206" s="201">
        <v>12</v>
      </c>
      <c r="I206" s="2"/>
      <c r="J206" s="202">
        <f t="shared" si="10"/>
        <v>0</v>
      </c>
      <c r="K206" s="199" t="s">
        <v>1</v>
      </c>
      <c r="L206" s="31"/>
      <c r="M206" s="203" t="s">
        <v>1</v>
      </c>
      <c r="N206" s="204" t="s">
        <v>41</v>
      </c>
      <c r="O206" s="78"/>
      <c r="P206" s="205">
        <f t="shared" si="11"/>
        <v>0</v>
      </c>
      <c r="Q206" s="205">
        <v>0.00651</v>
      </c>
      <c r="R206" s="205">
        <f t="shared" si="12"/>
        <v>0.07812</v>
      </c>
      <c r="S206" s="205">
        <v>0</v>
      </c>
      <c r="T206" s="206">
        <f t="shared" si="1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207" t="s">
        <v>313</v>
      </c>
      <c r="AT206" s="207" t="s">
        <v>201</v>
      </c>
      <c r="AU206" s="207" t="s">
        <v>86</v>
      </c>
      <c r="AY206" s="13" t="s">
        <v>199</v>
      </c>
      <c r="BE206" s="208">
        <f t="shared" si="14"/>
        <v>0</v>
      </c>
      <c r="BF206" s="208">
        <f t="shared" si="15"/>
        <v>0</v>
      </c>
      <c r="BG206" s="208">
        <f t="shared" si="16"/>
        <v>0</v>
      </c>
      <c r="BH206" s="208">
        <f t="shared" si="17"/>
        <v>0</v>
      </c>
      <c r="BI206" s="208">
        <f t="shared" si="18"/>
        <v>0</v>
      </c>
      <c r="BJ206" s="13" t="s">
        <v>84</v>
      </c>
      <c r="BK206" s="208">
        <f t="shared" si="19"/>
        <v>0</v>
      </c>
      <c r="BL206" s="13" t="s">
        <v>313</v>
      </c>
      <c r="BM206" s="207" t="s">
        <v>1693</v>
      </c>
    </row>
    <row r="207" spans="1:65" s="36" customFormat="1" ht="16.5" customHeight="1">
      <c r="A207" s="30"/>
      <c r="B207" s="31"/>
      <c r="C207" s="197" t="s">
        <v>509</v>
      </c>
      <c r="D207" s="197" t="s">
        <v>201</v>
      </c>
      <c r="E207" s="198" t="s">
        <v>1694</v>
      </c>
      <c r="F207" s="199" t="s">
        <v>1695</v>
      </c>
      <c r="G207" s="200" t="s">
        <v>252</v>
      </c>
      <c r="H207" s="201">
        <v>3</v>
      </c>
      <c r="I207" s="2"/>
      <c r="J207" s="202">
        <f t="shared" si="10"/>
        <v>0</v>
      </c>
      <c r="K207" s="199" t="s">
        <v>1</v>
      </c>
      <c r="L207" s="31"/>
      <c r="M207" s="203" t="s">
        <v>1</v>
      </c>
      <c r="N207" s="204" t="s">
        <v>41</v>
      </c>
      <c r="O207" s="78"/>
      <c r="P207" s="205">
        <f t="shared" si="11"/>
        <v>0</v>
      </c>
      <c r="Q207" s="205">
        <v>0.01003</v>
      </c>
      <c r="R207" s="205">
        <f t="shared" si="12"/>
        <v>0.030090000000000002</v>
      </c>
      <c r="S207" s="205">
        <v>0</v>
      </c>
      <c r="T207" s="206">
        <f t="shared" si="1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207" t="s">
        <v>313</v>
      </c>
      <c r="AT207" s="207" t="s">
        <v>201</v>
      </c>
      <c r="AU207" s="207" t="s">
        <v>86</v>
      </c>
      <c r="AY207" s="13" t="s">
        <v>199</v>
      </c>
      <c r="BE207" s="208">
        <f t="shared" si="14"/>
        <v>0</v>
      </c>
      <c r="BF207" s="208">
        <f t="shared" si="15"/>
        <v>0</v>
      </c>
      <c r="BG207" s="208">
        <f t="shared" si="16"/>
        <v>0</v>
      </c>
      <c r="BH207" s="208">
        <f t="shared" si="17"/>
        <v>0</v>
      </c>
      <c r="BI207" s="208">
        <f t="shared" si="18"/>
        <v>0</v>
      </c>
      <c r="BJ207" s="13" t="s">
        <v>84</v>
      </c>
      <c r="BK207" s="208">
        <f t="shared" si="19"/>
        <v>0</v>
      </c>
      <c r="BL207" s="13" t="s">
        <v>313</v>
      </c>
      <c r="BM207" s="207" t="s">
        <v>1696</v>
      </c>
    </row>
    <row r="208" spans="1:65" s="36" customFormat="1" ht="16.5" customHeight="1">
      <c r="A208" s="30"/>
      <c r="B208" s="31"/>
      <c r="C208" s="197" t="s">
        <v>515</v>
      </c>
      <c r="D208" s="197" t="s">
        <v>201</v>
      </c>
      <c r="E208" s="198" t="s">
        <v>1697</v>
      </c>
      <c r="F208" s="199" t="s">
        <v>1698</v>
      </c>
      <c r="G208" s="200" t="s">
        <v>252</v>
      </c>
      <c r="H208" s="201">
        <v>7</v>
      </c>
      <c r="I208" s="2"/>
      <c r="J208" s="202">
        <f t="shared" si="10"/>
        <v>0</v>
      </c>
      <c r="K208" s="199" t="s">
        <v>1</v>
      </c>
      <c r="L208" s="31"/>
      <c r="M208" s="203" t="s">
        <v>1</v>
      </c>
      <c r="N208" s="204" t="s">
        <v>41</v>
      </c>
      <c r="O208" s="78"/>
      <c r="P208" s="205">
        <f t="shared" si="11"/>
        <v>0</v>
      </c>
      <c r="Q208" s="205">
        <v>0.01355</v>
      </c>
      <c r="R208" s="205">
        <f t="shared" si="12"/>
        <v>0.09484999999999999</v>
      </c>
      <c r="S208" s="205">
        <v>0</v>
      </c>
      <c r="T208" s="206">
        <f t="shared" si="1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207" t="s">
        <v>313</v>
      </c>
      <c r="AT208" s="207" t="s">
        <v>201</v>
      </c>
      <c r="AU208" s="207" t="s">
        <v>86</v>
      </c>
      <c r="AY208" s="13" t="s">
        <v>199</v>
      </c>
      <c r="BE208" s="208">
        <f t="shared" si="14"/>
        <v>0</v>
      </c>
      <c r="BF208" s="208">
        <f t="shared" si="15"/>
        <v>0</v>
      </c>
      <c r="BG208" s="208">
        <f t="shared" si="16"/>
        <v>0</v>
      </c>
      <c r="BH208" s="208">
        <f t="shared" si="17"/>
        <v>0</v>
      </c>
      <c r="BI208" s="208">
        <f t="shared" si="18"/>
        <v>0</v>
      </c>
      <c r="BJ208" s="13" t="s">
        <v>84</v>
      </c>
      <c r="BK208" s="208">
        <f t="shared" si="19"/>
        <v>0</v>
      </c>
      <c r="BL208" s="13" t="s">
        <v>313</v>
      </c>
      <c r="BM208" s="207" t="s">
        <v>1699</v>
      </c>
    </row>
    <row r="209" spans="1:65" s="36" customFormat="1" ht="21.75" customHeight="1">
      <c r="A209" s="30"/>
      <c r="B209" s="31"/>
      <c r="C209" s="197" t="s">
        <v>522</v>
      </c>
      <c r="D209" s="197" t="s">
        <v>201</v>
      </c>
      <c r="E209" s="198" t="s">
        <v>1700</v>
      </c>
      <c r="F209" s="199" t="s">
        <v>1701</v>
      </c>
      <c r="G209" s="200" t="s">
        <v>252</v>
      </c>
      <c r="H209" s="201">
        <v>11</v>
      </c>
      <c r="I209" s="2"/>
      <c r="J209" s="202">
        <f t="shared" si="10"/>
        <v>0</v>
      </c>
      <c r="K209" s="199" t="s">
        <v>1</v>
      </c>
      <c r="L209" s="31"/>
      <c r="M209" s="203" t="s">
        <v>1</v>
      </c>
      <c r="N209" s="204" t="s">
        <v>41</v>
      </c>
      <c r="O209" s="78"/>
      <c r="P209" s="205">
        <f t="shared" si="11"/>
        <v>0</v>
      </c>
      <c r="Q209" s="205">
        <v>0.01701</v>
      </c>
      <c r="R209" s="205">
        <f t="shared" si="12"/>
        <v>0.18711</v>
      </c>
      <c r="S209" s="205">
        <v>0</v>
      </c>
      <c r="T209" s="206">
        <f t="shared" si="1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207" t="s">
        <v>313</v>
      </c>
      <c r="AT209" s="207" t="s">
        <v>201</v>
      </c>
      <c r="AU209" s="207" t="s">
        <v>86</v>
      </c>
      <c r="AY209" s="13" t="s">
        <v>199</v>
      </c>
      <c r="BE209" s="208">
        <f t="shared" si="14"/>
        <v>0</v>
      </c>
      <c r="BF209" s="208">
        <f t="shared" si="15"/>
        <v>0</v>
      </c>
      <c r="BG209" s="208">
        <f t="shared" si="16"/>
        <v>0</v>
      </c>
      <c r="BH209" s="208">
        <f t="shared" si="17"/>
        <v>0</v>
      </c>
      <c r="BI209" s="208">
        <f t="shared" si="18"/>
        <v>0</v>
      </c>
      <c r="BJ209" s="13" t="s">
        <v>84</v>
      </c>
      <c r="BK209" s="208">
        <f t="shared" si="19"/>
        <v>0</v>
      </c>
      <c r="BL209" s="13" t="s">
        <v>313</v>
      </c>
      <c r="BM209" s="207" t="s">
        <v>1702</v>
      </c>
    </row>
    <row r="210" spans="1:65" s="36" customFormat="1" ht="16.5" customHeight="1">
      <c r="A210" s="30"/>
      <c r="B210" s="31"/>
      <c r="C210" s="197" t="s">
        <v>526</v>
      </c>
      <c r="D210" s="197" t="s">
        <v>201</v>
      </c>
      <c r="E210" s="198" t="s">
        <v>1703</v>
      </c>
      <c r="F210" s="199" t="s">
        <v>1704</v>
      </c>
      <c r="G210" s="200" t="s">
        <v>252</v>
      </c>
      <c r="H210" s="201">
        <v>65</v>
      </c>
      <c r="I210" s="2"/>
      <c r="J210" s="202">
        <f t="shared" si="10"/>
        <v>0</v>
      </c>
      <c r="K210" s="199" t="s">
        <v>1</v>
      </c>
      <c r="L210" s="31"/>
      <c r="M210" s="203" t="s">
        <v>1</v>
      </c>
      <c r="N210" s="204" t="s">
        <v>41</v>
      </c>
      <c r="O210" s="78"/>
      <c r="P210" s="205">
        <f t="shared" si="11"/>
        <v>0</v>
      </c>
      <c r="Q210" s="205">
        <v>0</v>
      </c>
      <c r="R210" s="205">
        <f t="shared" si="12"/>
        <v>0</v>
      </c>
      <c r="S210" s="205">
        <v>0.00263</v>
      </c>
      <c r="T210" s="206">
        <f t="shared" si="13"/>
        <v>0.17095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207" t="s">
        <v>313</v>
      </c>
      <c r="AT210" s="207" t="s">
        <v>201</v>
      </c>
      <c r="AU210" s="207" t="s">
        <v>86</v>
      </c>
      <c r="AY210" s="13" t="s">
        <v>199</v>
      </c>
      <c r="BE210" s="208">
        <f t="shared" si="14"/>
        <v>0</v>
      </c>
      <c r="BF210" s="208">
        <f t="shared" si="15"/>
        <v>0</v>
      </c>
      <c r="BG210" s="208">
        <f t="shared" si="16"/>
        <v>0</v>
      </c>
      <c r="BH210" s="208">
        <f t="shared" si="17"/>
        <v>0</v>
      </c>
      <c r="BI210" s="208">
        <f t="shared" si="18"/>
        <v>0</v>
      </c>
      <c r="BJ210" s="13" t="s">
        <v>84</v>
      </c>
      <c r="BK210" s="208">
        <f t="shared" si="19"/>
        <v>0</v>
      </c>
      <c r="BL210" s="13" t="s">
        <v>313</v>
      </c>
      <c r="BM210" s="207" t="s">
        <v>1705</v>
      </c>
    </row>
    <row r="211" spans="1:65" s="36" customFormat="1" ht="16.5" customHeight="1">
      <c r="A211" s="30"/>
      <c r="B211" s="31"/>
      <c r="C211" s="197" t="s">
        <v>532</v>
      </c>
      <c r="D211" s="197" t="s">
        <v>201</v>
      </c>
      <c r="E211" s="198" t="s">
        <v>1706</v>
      </c>
      <c r="F211" s="199" t="s">
        <v>1707</v>
      </c>
      <c r="G211" s="200" t="s">
        <v>204</v>
      </c>
      <c r="H211" s="201">
        <v>5</v>
      </c>
      <c r="I211" s="2"/>
      <c r="J211" s="202">
        <f t="shared" si="10"/>
        <v>0</v>
      </c>
      <c r="K211" s="199" t="s">
        <v>205</v>
      </c>
      <c r="L211" s="31"/>
      <c r="M211" s="203" t="s">
        <v>1</v>
      </c>
      <c r="N211" s="204" t="s">
        <v>41</v>
      </c>
      <c r="O211" s="78"/>
      <c r="P211" s="205">
        <f t="shared" si="11"/>
        <v>0</v>
      </c>
      <c r="Q211" s="205">
        <v>0.0023</v>
      </c>
      <c r="R211" s="205">
        <f t="shared" si="12"/>
        <v>0.0115</v>
      </c>
      <c r="S211" s="205">
        <v>0</v>
      </c>
      <c r="T211" s="206">
        <f t="shared" si="1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207" t="s">
        <v>313</v>
      </c>
      <c r="AT211" s="207" t="s">
        <v>201</v>
      </c>
      <c r="AU211" s="207" t="s">
        <v>86</v>
      </c>
      <c r="AY211" s="13" t="s">
        <v>199</v>
      </c>
      <c r="BE211" s="208">
        <f t="shared" si="14"/>
        <v>0</v>
      </c>
      <c r="BF211" s="208">
        <f t="shared" si="15"/>
        <v>0</v>
      </c>
      <c r="BG211" s="208">
        <f t="shared" si="16"/>
        <v>0</v>
      </c>
      <c r="BH211" s="208">
        <f t="shared" si="17"/>
        <v>0</v>
      </c>
      <c r="BI211" s="208">
        <f t="shared" si="18"/>
        <v>0</v>
      </c>
      <c r="BJ211" s="13" t="s">
        <v>84</v>
      </c>
      <c r="BK211" s="208">
        <f t="shared" si="19"/>
        <v>0</v>
      </c>
      <c r="BL211" s="13" t="s">
        <v>313</v>
      </c>
      <c r="BM211" s="207" t="s">
        <v>1708</v>
      </c>
    </row>
    <row r="212" spans="1:65" s="36" customFormat="1" ht="16.5" customHeight="1">
      <c r="A212" s="30"/>
      <c r="B212" s="31"/>
      <c r="C212" s="197" t="s">
        <v>539</v>
      </c>
      <c r="D212" s="197" t="s">
        <v>201</v>
      </c>
      <c r="E212" s="198" t="s">
        <v>1709</v>
      </c>
      <c r="F212" s="199" t="s">
        <v>1710</v>
      </c>
      <c r="G212" s="200" t="s">
        <v>204</v>
      </c>
      <c r="H212" s="201">
        <v>24</v>
      </c>
      <c r="I212" s="2"/>
      <c r="J212" s="202">
        <f t="shared" si="10"/>
        <v>0</v>
      </c>
      <c r="K212" s="199" t="s">
        <v>205</v>
      </c>
      <c r="L212" s="31"/>
      <c r="M212" s="203" t="s">
        <v>1</v>
      </c>
      <c r="N212" s="204" t="s">
        <v>41</v>
      </c>
      <c r="O212" s="78"/>
      <c r="P212" s="205">
        <f t="shared" si="11"/>
        <v>0</v>
      </c>
      <c r="Q212" s="205">
        <v>0.00129</v>
      </c>
      <c r="R212" s="205">
        <f t="shared" si="12"/>
        <v>0.030959999999999998</v>
      </c>
      <c r="S212" s="205">
        <v>0</v>
      </c>
      <c r="T212" s="206">
        <f t="shared" si="1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207" t="s">
        <v>313</v>
      </c>
      <c r="AT212" s="207" t="s">
        <v>201</v>
      </c>
      <c r="AU212" s="207" t="s">
        <v>86</v>
      </c>
      <c r="AY212" s="13" t="s">
        <v>199</v>
      </c>
      <c r="BE212" s="208">
        <f t="shared" si="14"/>
        <v>0</v>
      </c>
      <c r="BF212" s="208">
        <f t="shared" si="15"/>
        <v>0</v>
      </c>
      <c r="BG212" s="208">
        <f t="shared" si="16"/>
        <v>0</v>
      </c>
      <c r="BH212" s="208">
        <f t="shared" si="17"/>
        <v>0</v>
      </c>
      <c r="BI212" s="208">
        <f t="shared" si="18"/>
        <v>0</v>
      </c>
      <c r="BJ212" s="13" t="s">
        <v>84</v>
      </c>
      <c r="BK212" s="208">
        <f t="shared" si="19"/>
        <v>0</v>
      </c>
      <c r="BL212" s="13" t="s">
        <v>313</v>
      </c>
      <c r="BM212" s="207" t="s">
        <v>1711</v>
      </c>
    </row>
    <row r="213" spans="1:65" s="36" customFormat="1" ht="24.2" customHeight="1">
      <c r="A213" s="30"/>
      <c r="B213" s="31"/>
      <c r="C213" s="197" t="s">
        <v>546</v>
      </c>
      <c r="D213" s="197" t="s">
        <v>201</v>
      </c>
      <c r="E213" s="198" t="s">
        <v>1712</v>
      </c>
      <c r="F213" s="199" t="s">
        <v>1713</v>
      </c>
      <c r="G213" s="200" t="s">
        <v>252</v>
      </c>
      <c r="H213" s="201">
        <v>29</v>
      </c>
      <c r="I213" s="2"/>
      <c r="J213" s="202">
        <f t="shared" si="10"/>
        <v>0</v>
      </c>
      <c r="K213" s="199" t="s">
        <v>205</v>
      </c>
      <c r="L213" s="31"/>
      <c r="M213" s="203" t="s">
        <v>1</v>
      </c>
      <c r="N213" s="204" t="s">
        <v>41</v>
      </c>
      <c r="O213" s="78"/>
      <c r="P213" s="205">
        <f t="shared" si="11"/>
        <v>0</v>
      </c>
      <c r="Q213" s="205">
        <v>0.00044</v>
      </c>
      <c r="R213" s="205">
        <f t="shared" si="12"/>
        <v>0.01276</v>
      </c>
      <c r="S213" s="205">
        <v>0</v>
      </c>
      <c r="T213" s="206">
        <f t="shared" si="1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207" t="s">
        <v>313</v>
      </c>
      <c r="AT213" s="207" t="s">
        <v>201</v>
      </c>
      <c r="AU213" s="207" t="s">
        <v>86</v>
      </c>
      <c r="AY213" s="13" t="s">
        <v>199</v>
      </c>
      <c r="BE213" s="208">
        <f t="shared" si="14"/>
        <v>0</v>
      </c>
      <c r="BF213" s="208">
        <f t="shared" si="15"/>
        <v>0</v>
      </c>
      <c r="BG213" s="208">
        <f t="shared" si="16"/>
        <v>0</v>
      </c>
      <c r="BH213" s="208">
        <f t="shared" si="17"/>
        <v>0</v>
      </c>
      <c r="BI213" s="208">
        <f t="shared" si="18"/>
        <v>0</v>
      </c>
      <c r="BJ213" s="13" t="s">
        <v>84</v>
      </c>
      <c r="BK213" s="208">
        <f t="shared" si="19"/>
        <v>0</v>
      </c>
      <c r="BL213" s="13" t="s">
        <v>313</v>
      </c>
      <c r="BM213" s="207" t="s">
        <v>1714</v>
      </c>
    </row>
    <row r="214" spans="1:65" s="36" customFormat="1" ht="24.2" customHeight="1">
      <c r="A214" s="30"/>
      <c r="B214" s="31"/>
      <c r="C214" s="197" t="s">
        <v>554</v>
      </c>
      <c r="D214" s="197" t="s">
        <v>201</v>
      </c>
      <c r="E214" s="198" t="s">
        <v>1715</v>
      </c>
      <c r="F214" s="199" t="s">
        <v>1716</v>
      </c>
      <c r="G214" s="200" t="s">
        <v>252</v>
      </c>
      <c r="H214" s="201">
        <v>29</v>
      </c>
      <c r="I214" s="2"/>
      <c r="J214" s="202">
        <f t="shared" si="10"/>
        <v>0</v>
      </c>
      <c r="K214" s="199" t="s">
        <v>205</v>
      </c>
      <c r="L214" s="31"/>
      <c r="M214" s="203" t="s">
        <v>1</v>
      </c>
      <c r="N214" s="204" t="s">
        <v>41</v>
      </c>
      <c r="O214" s="78"/>
      <c r="P214" s="205">
        <f t="shared" si="11"/>
        <v>0</v>
      </c>
      <c r="Q214" s="205">
        <v>0.00055</v>
      </c>
      <c r="R214" s="205">
        <f t="shared" si="12"/>
        <v>0.015950000000000002</v>
      </c>
      <c r="S214" s="205">
        <v>0</v>
      </c>
      <c r="T214" s="206">
        <f t="shared" si="1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207" t="s">
        <v>313</v>
      </c>
      <c r="AT214" s="207" t="s">
        <v>201</v>
      </c>
      <c r="AU214" s="207" t="s">
        <v>86</v>
      </c>
      <c r="AY214" s="13" t="s">
        <v>199</v>
      </c>
      <c r="BE214" s="208">
        <f t="shared" si="14"/>
        <v>0</v>
      </c>
      <c r="BF214" s="208">
        <f t="shared" si="15"/>
        <v>0</v>
      </c>
      <c r="BG214" s="208">
        <f t="shared" si="16"/>
        <v>0</v>
      </c>
      <c r="BH214" s="208">
        <f t="shared" si="17"/>
        <v>0</v>
      </c>
      <c r="BI214" s="208">
        <f t="shared" si="18"/>
        <v>0</v>
      </c>
      <c r="BJ214" s="13" t="s">
        <v>84</v>
      </c>
      <c r="BK214" s="208">
        <f t="shared" si="19"/>
        <v>0</v>
      </c>
      <c r="BL214" s="13" t="s">
        <v>313</v>
      </c>
      <c r="BM214" s="207" t="s">
        <v>1717</v>
      </c>
    </row>
    <row r="215" spans="1:65" s="36" customFormat="1" ht="24.2" customHeight="1">
      <c r="A215" s="30"/>
      <c r="B215" s="31"/>
      <c r="C215" s="197" t="s">
        <v>560</v>
      </c>
      <c r="D215" s="197" t="s">
        <v>201</v>
      </c>
      <c r="E215" s="198" t="s">
        <v>1718</v>
      </c>
      <c r="F215" s="199" t="s">
        <v>1719</v>
      </c>
      <c r="G215" s="200" t="s">
        <v>252</v>
      </c>
      <c r="H215" s="201">
        <v>5</v>
      </c>
      <c r="I215" s="2"/>
      <c r="J215" s="202">
        <f t="shared" si="10"/>
        <v>0</v>
      </c>
      <c r="K215" s="199" t="s">
        <v>205</v>
      </c>
      <c r="L215" s="31"/>
      <c r="M215" s="203" t="s">
        <v>1</v>
      </c>
      <c r="N215" s="204" t="s">
        <v>41</v>
      </c>
      <c r="O215" s="78"/>
      <c r="P215" s="205">
        <f t="shared" si="11"/>
        <v>0</v>
      </c>
      <c r="Q215" s="205">
        <v>0.00093</v>
      </c>
      <c r="R215" s="205">
        <f t="shared" si="12"/>
        <v>0.0046500000000000005</v>
      </c>
      <c r="S215" s="205">
        <v>0</v>
      </c>
      <c r="T215" s="206">
        <f t="shared" si="1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207" t="s">
        <v>313</v>
      </c>
      <c r="AT215" s="207" t="s">
        <v>201</v>
      </c>
      <c r="AU215" s="207" t="s">
        <v>86</v>
      </c>
      <c r="AY215" s="13" t="s">
        <v>199</v>
      </c>
      <c r="BE215" s="208">
        <f t="shared" si="14"/>
        <v>0</v>
      </c>
      <c r="BF215" s="208">
        <f t="shared" si="15"/>
        <v>0</v>
      </c>
      <c r="BG215" s="208">
        <f t="shared" si="16"/>
        <v>0</v>
      </c>
      <c r="BH215" s="208">
        <f t="shared" si="17"/>
        <v>0</v>
      </c>
      <c r="BI215" s="208">
        <f t="shared" si="18"/>
        <v>0</v>
      </c>
      <c r="BJ215" s="13" t="s">
        <v>84</v>
      </c>
      <c r="BK215" s="208">
        <f t="shared" si="19"/>
        <v>0</v>
      </c>
      <c r="BL215" s="13" t="s">
        <v>313</v>
      </c>
      <c r="BM215" s="207" t="s">
        <v>1720</v>
      </c>
    </row>
    <row r="216" spans="1:65" s="36" customFormat="1" ht="24.2" customHeight="1">
      <c r="A216" s="30"/>
      <c r="B216" s="31"/>
      <c r="C216" s="197" t="s">
        <v>566</v>
      </c>
      <c r="D216" s="197" t="s">
        <v>201</v>
      </c>
      <c r="E216" s="198" t="s">
        <v>1721</v>
      </c>
      <c r="F216" s="199" t="s">
        <v>1722</v>
      </c>
      <c r="G216" s="200" t="s">
        <v>252</v>
      </c>
      <c r="H216" s="201">
        <v>24</v>
      </c>
      <c r="I216" s="2"/>
      <c r="J216" s="202">
        <f t="shared" si="10"/>
        <v>0</v>
      </c>
      <c r="K216" s="199" t="s">
        <v>205</v>
      </c>
      <c r="L216" s="31"/>
      <c r="M216" s="203" t="s">
        <v>1</v>
      </c>
      <c r="N216" s="204" t="s">
        <v>41</v>
      </c>
      <c r="O216" s="78"/>
      <c r="P216" s="205">
        <f t="shared" si="11"/>
        <v>0</v>
      </c>
      <c r="Q216" s="205">
        <v>0.00177</v>
      </c>
      <c r="R216" s="205">
        <f t="shared" si="12"/>
        <v>0.042480000000000004</v>
      </c>
      <c r="S216" s="205">
        <v>0</v>
      </c>
      <c r="T216" s="206">
        <f t="shared" si="1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207" t="s">
        <v>313</v>
      </c>
      <c r="AT216" s="207" t="s">
        <v>201</v>
      </c>
      <c r="AU216" s="207" t="s">
        <v>86</v>
      </c>
      <c r="AY216" s="13" t="s">
        <v>199</v>
      </c>
      <c r="BE216" s="208">
        <f t="shared" si="14"/>
        <v>0</v>
      </c>
      <c r="BF216" s="208">
        <f t="shared" si="15"/>
        <v>0</v>
      </c>
      <c r="BG216" s="208">
        <f t="shared" si="16"/>
        <v>0</v>
      </c>
      <c r="BH216" s="208">
        <f t="shared" si="17"/>
        <v>0</v>
      </c>
      <c r="BI216" s="208">
        <f t="shared" si="18"/>
        <v>0</v>
      </c>
      <c r="BJ216" s="13" t="s">
        <v>84</v>
      </c>
      <c r="BK216" s="208">
        <f t="shared" si="19"/>
        <v>0</v>
      </c>
      <c r="BL216" s="13" t="s">
        <v>313</v>
      </c>
      <c r="BM216" s="207" t="s">
        <v>1723</v>
      </c>
    </row>
    <row r="217" spans="1:65" s="36" customFormat="1" ht="24.2" customHeight="1">
      <c r="A217" s="30"/>
      <c r="B217" s="31"/>
      <c r="C217" s="197" t="s">
        <v>571</v>
      </c>
      <c r="D217" s="197" t="s">
        <v>201</v>
      </c>
      <c r="E217" s="198" t="s">
        <v>1724</v>
      </c>
      <c r="F217" s="199" t="s">
        <v>1725</v>
      </c>
      <c r="G217" s="200" t="s">
        <v>252</v>
      </c>
      <c r="H217" s="201">
        <v>18</v>
      </c>
      <c r="I217" s="2"/>
      <c r="J217" s="202">
        <f t="shared" si="10"/>
        <v>0</v>
      </c>
      <c r="K217" s="199" t="s">
        <v>205</v>
      </c>
      <c r="L217" s="31"/>
      <c r="M217" s="203" t="s">
        <v>1</v>
      </c>
      <c r="N217" s="204" t="s">
        <v>41</v>
      </c>
      <c r="O217" s="78"/>
      <c r="P217" s="205">
        <f t="shared" si="11"/>
        <v>0</v>
      </c>
      <c r="Q217" s="205">
        <v>0.00233</v>
      </c>
      <c r="R217" s="205">
        <f t="shared" si="12"/>
        <v>0.04194</v>
      </c>
      <c r="S217" s="205">
        <v>0</v>
      </c>
      <c r="T217" s="206">
        <f t="shared" si="1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207" t="s">
        <v>313</v>
      </c>
      <c r="AT217" s="207" t="s">
        <v>201</v>
      </c>
      <c r="AU217" s="207" t="s">
        <v>86</v>
      </c>
      <c r="AY217" s="13" t="s">
        <v>199</v>
      </c>
      <c r="BE217" s="208">
        <f t="shared" si="14"/>
        <v>0</v>
      </c>
      <c r="BF217" s="208">
        <f t="shared" si="15"/>
        <v>0</v>
      </c>
      <c r="BG217" s="208">
        <f t="shared" si="16"/>
        <v>0</v>
      </c>
      <c r="BH217" s="208">
        <f t="shared" si="17"/>
        <v>0</v>
      </c>
      <c r="BI217" s="208">
        <f t="shared" si="18"/>
        <v>0</v>
      </c>
      <c r="BJ217" s="13" t="s">
        <v>84</v>
      </c>
      <c r="BK217" s="208">
        <f t="shared" si="19"/>
        <v>0</v>
      </c>
      <c r="BL217" s="13" t="s">
        <v>313</v>
      </c>
      <c r="BM217" s="207" t="s">
        <v>1726</v>
      </c>
    </row>
    <row r="218" spans="1:65" s="36" customFormat="1" ht="16.5" customHeight="1">
      <c r="A218" s="30"/>
      <c r="B218" s="31"/>
      <c r="C218" s="197" t="s">
        <v>576</v>
      </c>
      <c r="D218" s="197" t="s">
        <v>201</v>
      </c>
      <c r="E218" s="198" t="s">
        <v>1727</v>
      </c>
      <c r="F218" s="199" t="s">
        <v>1728</v>
      </c>
      <c r="G218" s="200" t="s">
        <v>204</v>
      </c>
      <c r="H218" s="201">
        <v>20</v>
      </c>
      <c r="I218" s="2"/>
      <c r="J218" s="202">
        <f t="shared" si="10"/>
        <v>0</v>
      </c>
      <c r="K218" s="199" t="s">
        <v>205</v>
      </c>
      <c r="L218" s="31"/>
      <c r="M218" s="203" t="s">
        <v>1</v>
      </c>
      <c r="N218" s="204" t="s">
        <v>41</v>
      </c>
      <c r="O218" s="78"/>
      <c r="P218" s="205">
        <f t="shared" si="11"/>
        <v>0</v>
      </c>
      <c r="Q218" s="205">
        <v>0</v>
      </c>
      <c r="R218" s="205">
        <f t="shared" si="12"/>
        <v>0</v>
      </c>
      <c r="S218" s="205">
        <v>0</v>
      </c>
      <c r="T218" s="206">
        <f t="shared" si="1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207" t="s">
        <v>313</v>
      </c>
      <c r="AT218" s="207" t="s">
        <v>201</v>
      </c>
      <c r="AU218" s="207" t="s">
        <v>86</v>
      </c>
      <c r="AY218" s="13" t="s">
        <v>199</v>
      </c>
      <c r="BE218" s="208">
        <f t="shared" si="14"/>
        <v>0</v>
      </c>
      <c r="BF218" s="208">
        <f t="shared" si="15"/>
        <v>0</v>
      </c>
      <c r="BG218" s="208">
        <f t="shared" si="16"/>
        <v>0</v>
      </c>
      <c r="BH218" s="208">
        <f t="shared" si="17"/>
        <v>0</v>
      </c>
      <c r="BI218" s="208">
        <f t="shared" si="18"/>
        <v>0</v>
      </c>
      <c r="BJ218" s="13" t="s">
        <v>84</v>
      </c>
      <c r="BK218" s="208">
        <f t="shared" si="19"/>
        <v>0</v>
      </c>
      <c r="BL218" s="13" t="s">
        <v>313</v>
      </c>
      <c r="BM218" s="207" t="s">
        <v>1729</v>
      </c>
    </row>
    <row r="219" spans="1:65" s="36" customFormat="1" ht="21.75" customHeight="1">
      <c r="A219" s="30"/>
      <c r="B219" s="31"/>
      <c r="C219" s="197" t="s">
        <v>582</v>
      </c>
      <c r="D219" s="197" t="s">
        <v>201</v>
      </c>
      <c r="E219" s="198" t="s">
        <v>1730</v>
      </c>
      <c r="F219" s="199" t="s">
        <v>1731</v>
      </c>
      <c r="G219" s="200" t="s">
        <v>204</v>
      </c>
      <c r="H219" s="201">
        <v>7</v>
      </c>
      <c r="I219" s="2"/>
      <c r="J219" s="202">
        <f t="shared" si="10"/>
        <v>0</v>
      </c>
      <c r="K219" s="199" t="s">
        <v>205</v>
      </c>
      <c r="L219" s="31"/>
      <c r="M219" s="203" t="s">
        <v>1</v>
      </c>
      <c r="N219" s="204" t="s">
        <v>41</v>
      </c>
      <c r="O219" s="78"/>
      <c r="P219" s="205">
        <f t="shared" si="11"/>
        <v>0</v>
      </c>
      <c r="Q219" s="205">
        <v>0</v>
      </c>
      <c r="R219" s="205">
        <f t="shared" si="12"/>
        <v>0</v>
      </c>
      <c r="S219" s="205">
        <v>0</v>
      </c>
      <c r="T219" s="206">
        <f t="shared" si="1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207" t="s">
        <v>313</v>
      </c>
      <c r="AT219" s="207" t="s">
        <v>201</v>
      </c>
      <c r="AU219" s="207" t="s">
        <v>86</v>
      </c>
      <c r="AY219" s="13" t="s">
        <v>199</v>
      </c>
      <c r="BE219" s="208">
        <f t="shared" si="14"/>
        <v>0</v>
      </c>
      <c r="BF219" s="208">
        <f t="shared" si="15"/>
        <v>0</v>
      </c>
      <c r="BG219" s="208">
        <f t="shared" si="16"/>
        <v>0</v>
      </c>
      <c r="BH219" s="208">
        <f t="shared" si="17"/>
        <v>0</v>
      </c>
      <c r="BI219" s="208">
        <f t="shared" si="18"/>
        <v>0</v>
      </c>
      <c r="BJ219" s="13" t="s">
        <v>84</v>
      </c>
      <c r="BK219" s="208">
        <f t="shared" si="19"/>
        <v>0</v>
      </c>
      <c r="BL219" s="13" t="s">
        <v>313</v>
      </c>
      <c r="BM219" s="207" t="s">
        <v>1732</v>
      </c>
    </row>
    <row r="220" spans="1:65" s="36" customFormat="1" ht="37.9" customHeight="1">
      <c r="A220" s="30"/>
      <c r="B220" s="31"/>
      <c r="C220" s="197" t="s">
        <v>588</v>
      </c>
      <c r="D220" s="197" t="s">
        <v>201</v>
      </c>
      <c r="E220" s="198" t="s">
        <v>1733</v>
      </c>
      <c r="F220" s="199" t="s">
        <v>1734</v>
      </c>
      <c r="G220" s="200" t="s">
        <v>204</v>
      </c>
      <c r="H220" s="201">
        <v>7</v>
      </c>
      <c r="I220" s="2"/>
      <c r="J220" s="202">
        <f t="shared" si="10"/>
        <v>0</v>
      </c>
      <c r="K220" s="199" t="s">
        <v>1</v>
      </c>
      <c r="L220" s="31"/>
      <c r="M220" s="203" t="s">
        <v>1</v>
      </c>
      <c r="N220" s="204" t="s">
        <v>41</v>
      </c>
      <c r="O220" s="78"/>
      <c r="P220" s="205">
        <f t="shared" si="11"/>
        <v>0</v>
      </c>
      <c r="Q220" s="205">
        <v>0.00148</v>
      </c>
      <c r="R220" s="205">
        <f t="shared" si="12"/>
        <v>0.01036</v>
      </c>
      <c r="S220" s="205">
        <v>0</v>
      </c>
      <c r="T220" s="206">
        <f t="shared" si="1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207" t="s">
        <v>313</v>
      </c>
      <c r="AT220" s="207" t="s">
        <v>201</v>
      </c>
      <c r="AU220" s="207" t="s">
        <v>86</v>
      </c>
      <c r="AY220" s="13" t="s">
        <v>199</v>
      </c>
      <c r="BE220" s="208">
        <f t="shared" si="14"/>
        <v>0</v>
      </c>
      <c r="BF220" s="208">
        <f t="shared" si="15"/>
        <v>0</v>
      </c>
      <c r="BG220" s="208">
        <f t="shared" si="16"/>
        <v>0</v>
      </c>
      <c r="BH220" s="208">
        <f t="shared" si="17"/>
        <v>0</v>
      </c>
      <c r="BI220" s="208">
        <f t="shared" si="18"/>
        <v>0</v>
      </c>
      <c r="BJ220" s="13" t="s">
        <v>84</v>
      </c>
      <c r="BK220" s="208">
        <f t="shared" si="19"/>
        <v>0</v>
      </c>
      <c r="BL220" s="13" t="s">
        <v>313</v>
      </c>
      <c r="BM220" s="207" t="s">
        <v>1735</v>
      </c>
    </row>
    <row r="221" spans="1:65" s="36" customFormat="1" ht="24.2" customHeight="1">
      <c r="A221" s="30"/>
      <c r="B221" s="31"/>
      <c r="C221" s="197" t="s">
        <v>593</v>
      </c>
      <c r="D221" s="197" t="s">
        <v>201</v>
      </c>
      <c r="E221" s="198" t="s">
        <v>1736</v>
      </c>
      <c r="F221" s="199" t="s">
        <v>1737</v>
      </c>
      <c r="G221" s="200" t="s">
        <v>204</v>
      </c>
      <c r="H221" s="201">
        <v>2</v>
      </c>
      <c r="I221" s="2"/>
      <c r="J221" s="202">
        <f t="shared" si="10"/>
        <v>0</v>
      </c>
      <c r="K221" s="199" t="s">
        <v>205</v>
      </c>
      <c r="L221" s="31"/>
      <c r="M221" s="203" t="s">
        <v>1</v>
      </c>
      <c r="N221" s="204" t="s">
        <v>41</v>
      </c>
      <c r="O221" s="78"/>
      <c r="P221" s="205">
        <f t="shared" si="11"/>
        <v>0</v>
      </c>
      <c r="Q221" s="205">
        <v>6E-05</v>
      </c>
      <c r="R221" s="205">
        <f t="shared" si="12"/>
        <v>0.00012</v>
      </c>
      <c r="S221" s="205">
        <v>0</v>
      </c>
      <c r="T221" s="206">
        <f t="shared" si="1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207" t="s">
        <v>313</v>
      </c>
      <c r="AT221" s="207" t="s">
        <v>201</v>
      </c>
      <c r="AU221" s="207" t="s">
        <v>86</v>
      </c>
      <c r="AY221" s="13" t="s">
        <v>199</v>
      </c>
      <c r="BE221" s="208">
        <f t="shared" si="14"/>
        <v>0</v>
      </c>
      <c r="BF221" s="208">
        <f t="shared" si="15"/>
        <v>0</v>
      </c>
      <c r="BG221" s="208">
        <f t="shared" si="16"/>
        <v>0</v>
      </c>
      <c r="BH221" s="208">
        <f t="shared" si="17"/>
        <v>0</v>
      </c>
      <c r="BI221" s="208">
        <f t="shared" si="18"/>
        <v>0</v>
      </c>
      <c r="BJ221" s="13" t="s">
        <v>84</v>
      </c>
      <c r="BK221" s="208">
        <f t="shared" si="19"/>
        <v>0</v>
      </c>
      <c r="BL221" s="13" t="s">
        <v>313</v>
      </c>
      <c r="BM221" s="207" t="s">
        <v>1738</v>
      </c>
    </row>
    <row r="222" spans="1:65" s="36" customFormat="1" ht="49.15" customHeight="1">
      <c r="A222" s="30"/>
      <c r="B222" s="31"/>
      <c r="C222" s="241" t="s">
        <v>600</v>
      </c>
      <c r="D222" s="241" t="s">
        <v>297</v>
      </c>
      <c r="E222" s="242" t="s">
        <v>1739</v>
      </c>
      <c r="F222" s="243" t="s">
        <v>1740</v>
      </c>
      <c r="G222" s="244" t="s">
        <v>204</v>
      </c>
      <c r="H222" s="245">
        <v>2</v>
      </c>
      <c r="I222" s="3"/>
      <c r="J222" s="246">
        <f t="shared" si="10"/>
        <v>0</v>
      </c>
      <c r="K222" s="243" t="s">
        <v>1</v>
      </c>
      <c r="L222" s="247"/>
      <c r="M222" s="248" t="s">
        <v>1</v>
      </c>
      <c r="N222" s="249" t="s">
        <v>41</v>
      </c>
      <c r="O222" s="78"/>
      <c r="P222" s="205">
        <f t="shared" si="11"/>
        <v>0</v>
      </c>
      <c r="Q222" s="205">
        <v>0.00023</v>
      </c>
      <c r="R222" s="205">
        <f t="shared" si="12"/>
        <v>0.00046</v>
      </c>
      <c r="S222" s="205">
        <v>0</v>
      </c>
      <c r="T222" s="206">
        <f t="shared" si="1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207" t="s">
        <v>456</v>
      </c>
      <c r="AT222" s="207" t="s">
        <v>297</v>
      </c>
      <c r="AU222" s="207" t="s">
        <v>86</v>
      </c>
      <c r="AY222" s="13" t="s">
        <v>199</v>
      </c>
      <c r="BE222" s="208">
        <f t="shared" si="14"/>
        <v>0</v>
      </c>
      <c r="BF222" s="208">
        <f t="shared" si="15"/>
        <v>0</v>
      </c>
      <c r="BG222" s="208">
        <f t="shared" si="16"/>
        <v>0</v>
      </c>
      <c r="BH222" s="208">
        <f t="shared" si="17"/>
        <v>0</v>
      </c>
      <c r="BI222" s="208">
        <f t="shared" si="18"/>
        <v>0</v>
      </c>
      <c r="BJ222" s="13" t="s">
        <v>84</v>
      </c>
      <c r="BK222" s="208">
        <f t="shared" si="19"/>
        <v>0</v>
      </c>
      <c r="BL222" s="13" t="s">
        <v>313</v>
      </c>
      <c r="BM222" s="207" t="s">
        <v>1741</v>
      </c>
    </row>
    <row r="223" spans="1:65" s="36" customFormat="1" ht="16.5" customHeight="1">
      <c r="A223" s="30"/>
      <c r="B223" s="31"/>
      <c r="C223" s="197" t="s">
        <v>605</v>
      </c>
      <c r="D223" s="197" t="s">
        <v>201</v>
      </c>
      <c r="E223" s="198" t="s">
        <v>1742</v>
      </c>
      <c r="F223" s="199" t="s">
        <v>1743</v>
      </c>
      <c r="G223" s="200" t="s">
        <v>204</v>
      </c>
      <c r="H223" s="201">
        <v>2</v>
      </c>
      <c r="I223" s="2"/>
      <c r="J223" s="202">
        <f t="shared" si="10"/>
        <v>0</v>
      </c>
      <c r="K223" s="199" t="s">
        <v>205</v>
      </c>
      <c r="L223" s="31"/>
      <c r="M223" s="203" t="s">
        <v>1</v>
      </c>
      <c r="N223" s="204" t="s">
        <v>41</v>
      </c>
      <c r="O223" s="78"/>
      <c r="P223" s="205">
        <f t="shared" si="11"/>
        <v>0</v>
      </c>
      <c r="Q223" s="205">
        <v>0.00029</v>
      </c>
      <c r="R223" s="205">
        <f t="shared" si="12"/>
        <v>0.00058</v>
      </c>
      <c r="S223" s="205">
        <v>0</v>
      </c>
      <c r="T223" s="206">
        <f t="shared" si="1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207" t="s">
        <v>313</v>
      </c>
      <c r="AT223" s="207" t="s">
        <v>201</v>
      </c>
      <c r="AU223" s="207" t="s">
        <v>86</v>
      </c>
      <c r="AY223" s="13" t="s">
        <v>199</v>
      </c>
      <c r="BE223" s="208">
        <f t="shared" si="14"/>
        <v>0</v>
      </c>
      <c r="BF223" s="208">
        <f t="shared" si="15"/>
        <v>0</v>
      </c>
      <c r="BG223" s="208">
        <f t="shared" si="16"/>
        <v>0</v>
      </c>
      <c r="BH223" s="208">
        <f t="shared" si="17"/>
        <v>0</v>
      </c>
      <c r="BI223" s="208">
        <f t="shared" si="18"/>
        <v>0</v>
      </c>
      <c r="BJ223" s="13" t="s">
        <v>84</v>
      </c>
      <c r="BK223" s="208">
        <f t="shared" si="19"/>
        <v>0</v>
      </c>
      <c r="BL223" s="13" t="s">
        <v>313</v>
      </c>
      <c r="BM223" s="207" t="s">
        <v>1744</v>
      </c>
    </row>
    <row r="224" spans="1:65" s="36" customFormat="1" ht="21.75" customHeight="1">
      <c r="A224" s="30"/>
      <c r="B224" s="31"/>
      <c r="C224" s="197" t="s">
        <v>610</v>
      </c>
      <c r="D224" s="197" t="s">
        <v>201</v>
      </c>
      <c r="E224" s="198" t="s">
        <v>1745</v>
      </c>
      <c r="F224" s="199" t="s">
        <v>1746</v>
      </c>
      <c r="G224" s="200" t="s">
        <v>252</v>
      </c>
      <c r="H224" s="201">
        <v>136</v>
      </c>
      <c r="I224" s="2"/>
      <c r="J224" s="202">
        <f t="shared" si="10"/>
        <v>0</v>
      </c>
      <c r="K224" s="199" t="s">
        <v>205</v>
      </c>
      <c r="L224" s="31"/>
      <c r="M224" s="203" t="s">
        <v>1</v>
      </c>
      <c r="N224" s="204" t="s">
        <v>41</v>
      </c>
      <c r="O224" s="78"/>
      <c r="P224" s="205">
        <f t="shared" si="11"/>
        <v>0</v>
      </c>
      <c r="Q224" s="205">
        <v>0</v>
      </c>
      <c r="R224" s="205">
        <f t="shared" si="12"/>
        <v>0</v>
      </c>
      <c r="S224" s="205">
        <v>0</v>
      </c>
      <c r="T224" s="206">
        <f t="shared" si="1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207" t="s">
        <v>313</v>
      </c>
      <c r="AT224" s="207" t="s">
        <v>201</v>
      </c>
      <c r="AU224" s="207" t="s">
        <v>86</v>
      </c>
      <c r="AY224" s="13" t="s">
        <v>199</v>
      </c>
      <c r="BE224" s="208">
        <f t="shared" si="14"/>
        <v>0</v>
      </c>
      <c r="BF224" s="208">
        <f t="shared" si="15"/>
        <v>0</v>
      </c>
      <c r="BG224" s="208">
        <f t="shared" si="16"/>
        <v>0</v>
      </c>
      <c r="BH224" s="208">
        <f t="shared" si="17"/>
        <v>0</v>
      </c>
      <c r="BI224" s="208">
        <f t="shared" si="18"/>
        <v>0</v>
      </c>
      <c r="BJ224" s="13" t="s">
        <v>84</v>
      </c>
      <c r="BK224" s="208">
        <f t="shared" si="19"/>
        <v>0</v>
      </c>
      <c r="BL224" s="13" t="s">
        <v>313</v>
      </c>
      <c r="BM224" s="207" t="s">
        <v>1747</v>
      </c>
    </row>
    <row r="225" spans="2:51" s="209" customFormat="1" ht="12">
      <c r="B225" s="210"/>
      <c r="D225" s="211" t="s">
        <v>208</v>
      </c>
      <c r="E225" s="212" t="s">
        <v>1</v>
      </c>
      <c r="F225" s="213" t="s">
        <v>1748</v>
      </c>
      <c r="H225" s="214">
        <v>136</v>
      </c>
      <c r="L225" s="210"/>
      <c r="M225" s="215"/>
      <c r="N225" s="216"/>
      <c r="O225" s="216"/>
      <c r="P225" s="216"/>
      <c r="Q225" s="216"/>
      <c r="R225" s="216"/>
      <c r="S225" s="216"/>
      <c r="T225" s="217"/>
      <c r="AT225" s="212" t="s">
        <v>208</v>
      </c>
      <c r="AU225" s="212" t="s">
        <v>86</v>
      </c>
      <c r="AV225" s="209" t="s">
        <v>86</v>
      </c>
      <c r="AW225" s="209" t="s">
        <v>32</v>
      </c>
      <c r="AX225" s="209" t="s">
        <v>84</v>
      </c>
      <c r="AY225" s="212" t="s">
        <v>199</v>
      </c>
    </row>
    <row r="226" spans="1:65" s="36" customFormat="1" ht="24.2" customHeight="1">
      <c r="A226" s="30"/>
      <c r="B226" s="31"/>
      <c r="C226" s="197" t="s">
        <v>620</v>
      </c>
      <c r="D226" s="197" t="s">
        <v>201</v>
      </c>
      <c r="E226" s="198" t="s">
        <v>1749</v>
      </c>
      <c r="F226" s="199" t="s">
        <v>1750</v>
      </c>
      <c r="G226" s="200" t="s">
        <v>749</v>
      </c>
      <c r="H226" s="4"/>
      <c r="I226" s="2"/>
      <c r="J226" s="202">
        <f>ROUND(I226*H226,2)</f>
        <v>0</v>
      </c>
      <c r="K226" s="199" t="s">
        <v>205</v>
      </c>
      <c r="L226" s="31"/>
      <c r="M226" s="203" t="s">
        <v>1</v>
      </c>
      <c r="N226" s="204" t="s">
        <v>41</v>
      </c>
      <c r="O226" s="78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207" t="s">
        <v>313</v>
      </c>
      <c r="AT226" s="207" t="s">
        <v>201</v>
      </c>
      <c r="AU226" s="207" t="s">
        <v>86</v>
      </c>
      <c r="AY226" s="13" t="s">
        <v>199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3" t="s">
        <v>84</v>
      </c>
      <c r="BK226" s="208">
        <f>ROUND(I226*H226,2)</f>
        <v>0</v>
      </c>
      <c r="BL226" s="13" t="s">
        <v>313</v>
      </c>
      <c r="BM226" s="207" t="s">
        <v>1751</v>
      </c>
    </row>
    <row r="227" spans="2:63" s="184" customFormat="1" ht="22.9" customHeight="1">
      <c r="B227" s="185"/>
      <c r="D227" s="186" t="s">
        <v>75</v>
      </c>
      <c r="E227" s="195" t="s">
        <v>1752</v>
      </c>
      <c r="F227" s="195" t="s">
        <v>1753</v>
      </c>
      <c r="J227" s="196">
        <f>BK227</f>
        <v>0</v>
      </c>
      <c r="L227" s="185"/>
      <c r="M227" s="189"/>
      <c r="N227" s="190"/>
      <c r="O227" s="190"/>
      <c r="P227" s="191">
        <f>SUM(P228:P256)</f>
        <v>0</v>
      </c>
      <c r="Q227" s="190"/>
      <c r="R227" s="191">
        <f>SUM(R228:R256)</f>
        <v>0.47995</v>
      </c>
      <c r="S227" s="190"/>
      <c r="T227" s="192">
        <f>SUM(T228:T256)</f>
        <v>0.25171</v>
      </c>
      <c r="AR227" s="186" t="s">
        <v>86</v>
      </c>
      <c r="AT227" s="193" t="s">
        <v>75</v>
      </c>
      <c r="AU227" s="193" t="s">
        <v>84</v>
      </c>
      <c r="AY227" s="186" t="s">
        <v>199</v>
      </c>
      <c r="BK227" s="194">
        <f>SUM(BK228:BK256)</f>
        <v>0</v>
      </c>
    </row>
    <row r="228" spans="1:65" s="36" customFormat="1" ht="24.2" customHeight="1">
      <c r="A228" s="30"/>
      <c r="B228" s="31"/>
      <c r="C228" s="197" t="s">
        <v>625</v>
      </c>
      <c r="D228" s="197" t="s">
        <v>201</v>
      </c>
      <c r="E228" s="198" t="s">
        <v>1754</v>
      </c>
      <c r="F228" s="199" t="s">
        <v>1755</v>
      </c>
      <c r="G228" s="200" t="s">
        <v>252</v>
      </c>
      <c r="H228" s="201">
        <v>2</v>
      </c>
      <c r="I228" s="2"/>
      <c r="J228" s="202">
        <f aca="true" t="shared" si="20" ref="J228:J238">ROUND(I228*H228,2)</f>
        <v>0</v>
      </c>
      <c r="K228" s="199" t="s">
        <v>205</v>
      </c>
      <c r="L228" s="31"/>
      <c r="M228" s="203" t="s">
        <v>1</v>
      </c>
      <c r="N228" s="204" t="s">
        <v>41</v>
      </c>
      <c r="O228" s="78"/>
      <c r="P228" s="205">
        <f aca="true" t="shared" si="21" ref="P228:P238">O228*H228</f>
        <v>0</v>
      </c>
      <c r="Q228" s="205">
        <v>0.0064</v>
      </c>
      <c r="R228" s="205">
        <f aca="true" t="shared" si="22" ref="R228:R238">Q228*H228</f>
        <v>0.0128</v>
      </c>
      <c r="S228" s="205">
        <v>0</v>
      </c>
      <c r="T228" s="206">
        <f aca="true" t="shared" si="23" ref="T228:T238"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207" t="s">
        <v>313</v>
      </c>
      <c r="AT228" s="207" t="s">
        <v>201</v>
      </c>
      <c r="AU228" s="207" t="s">
        <v>86</v>
      </c>
      <c r="AY228" s="13" t="s">
        <v>199</v>
      </c>
      <c r="BE228" s="208">
        <f aca="true" t="shared" si="24" ref="BE228:BE238">IF(N228="základní",J228,0)</f>
        <v>0</v>
      </c>
      <c r="BF228" s="208">
        <f aca="true" t="shared" si="25" ref="BF228:BF238">IF(N228="snížená",J228,0)</f>
        <v>0</v>
      </c>
      <c r="BG228" s="208">
        <f aca="true" t="shared" si="26" ref="BG228:BG238">IF(N228="zákl. přenesená",J228,0)</f>
        <v>0</v>
      </c>
      <c r="BH228" s="208">
        <f aca="true" t="shared" si="27" ref="BH228:BH238">IF(N228="sníž. přenesená",J228,0)</f>
        <v>0</v>
      </c>
      <c r="BI228" s="208">
        <f aca="true" t="shared" si="28" ref="BI228:BI238">IF(N228="nulová",J228,0)</f>
        <v>0</v>
      </c>
      <c r="BJ228" s="13" t="s">
        <v>84</v>
      </c>
      <c r="BK228" s="208">
        <f aca="true" t="shared" si="29" ref="BK228:BK238">ROUND(I228*H228,2)</f>
        <v>0</v>
      </c>
      <c r="BL228" s="13" t="s">
        <v>313</v>
      </c>
      <c r="BM228" s="207" t="s">
        <v>1756</v>
      </c>
    </row>
    <row r="229" spans="1:65" s="36" customFormat="1" ht="24.2" customHeight="1">
      <c r="A229" s="30"/>
      <c r="B229" s="31"/>
      <c r="C229" s="197" t="s">
        <v>635</v>
      </c>
      <c r="D229" s="197" t="s">
        <v>201</v>
      </c>
      <c r="E229" s="198" t="s">
        <v>1757</v>
      </c>
      <c r="F229" s="199" t="s">
        <v>1758</v>
      </c>
      <c r="G229" s="200" t="s">
        <v>252</v>
      </c>
      <c r="H229" s="201">
        <v>2</v>
      </c>
      <c r="I229" s="2"/>
      <c r="J229" s="202">
        <f t="shared" si="20"/>
        <v>0</v>
      </c>
      <c r="K229" s="199" t="s">
        <v>205</v>
      </c>
      <c r="L229" s="31"/>
      <c r="M229" s="203" t="s">
        <v>1</v>
      </c>
      <c r="N229" s="204" t="s">
        <v>41</v>
      </c>
      <c r="O229" s="78"/>
      <c r="P229" s="205">
        <f t="shared" si="21"/>
        <v>0</v>
      </c>
      <c r="Q229" s="205">
        <v>0</v>
      </c>
      <c r="R229" s="205">
        <f t="shared" si="22"/>
        <v>0</v>
      </c>
      <c r="S229" s="205">
        <v>0.0067</v>
      </c>
      <c r="T229" s="206">
        <f t="shared" si="23"/>
        <v>0.0134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207" t="s">
        <v>313</v>
      </c>
      <c r="AT229" s="207" t="s">
        <v>201</v>
      </c>
      <c r="AU229" s="207" t="s">
        <v>86</v>
      </c>
      <c r="AY229" s="13" t="s">
        <v>199</v>
      </c>
      <c r="BE229" s="208">
        <f t="shared" si="24"/>
        <v>0</v>
      </c>
      <c r="BF229" s="208">
        <f t="shared" si="25"/>
        <v>0</v>
      </c>
      <c r="BG229" s="208">
        <f t="shared" si="26"/>
        <v>0</v>
      </c>
      <c r="BH229" s="208">
        <f t="shared" si="27"/>
        <v>0</v>
      </c>
      <c r="BI229" s="208">
        <f t="shared" si="28"/>
        <v>0</v>
      </c>
      <c r="BJ229" s="13" t="s">
        <v>84</v>
      </c>
      <c r="BK229" s="208">
        <f t="shared" si="29"/>
        <v>0</v>
      </c>
      <c r="BL229" s="13" t="s">
        <v>313</v>
      </c>
      <c r="BM229" s="207" t="s">
        <v>1759</v>
      </c>
    </row>
    <row r="230" spans="1:65" s="36" customFormat="1" ht="16.5" customHeight="1">
      <c r="A230" s="30"/>
      <c r="B230" s="31"/>
      <c r="C230" s="197" t="s">
        <v>640</v>
      </c>
      <c r="D230" s="197" t="s">
        <v>201</v>
      </c>
      <c r="E230" s="198" t="s">
        <v>1760</v>
      </c>
      <c r="F230" s="199" t="s">
        <v>1761</v>
      </c>
      <c r="G230" s="200" t="s">
        <v>204</v>
      </c>
      <c r="H230" s="201">
        <v>13</v>
      </c>
      <c r="I230" s="2"/>
      <c r="J230" s="202">
        <f t="shared" si="20"/>
        <v>0</v>
      </c>
      <c r="K230" s="199" t="s">
        <v>205</v>
      </c>
      <c r="L230" s="31"/>
      <c r="M230" s="203" t="s">
        <v>1</v>
      </c>
      <c r="N230" s="204" t="s">
        <v>41</v>
      </c>
      <c r="O230" s="78"/>
      <c r="P230" s="205">
        <f t="shared" si="21"/>
        <v>0</v>
      </c>
      <c r="Q230" s="205">
        <v>0.0001</v>
      </c>
      <c r="R230" s="205">
        <f t="shared" si="22"/>
        <v>0.0013000000000000002</v>
      </c>
      <c r="S230" s="205">
        <v>0</v>
      </c>
      <c r="T230" s="206">
        <f t="shared" si="2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207" t="s">
        <v>313</v>
      </c>
      <c r="AT230" s="207" t="s">
        <v>201</v>
      </c>
      <c r="AU230" s="207" t="s">
        <v>86</v>
      </c>
      <c r="AY230" s="13" t="s">
        <v>199</v>
      </c>
      <c r="BE230" s="208">
        <f t="shared" si="24"/>
        <v>0</v>
      </c>
      <c r="BF230" s="208">
        <f t="shared" si="25"/>
        <v>0</v>
      </c>
      <c r="BG230" s="208">
        <f t="shared" si="26"/>
        <v>0</v>
      </c>
      <c r="BH230" s="208">
        <f t="shared" si="27"/>
        <v>0</v>
      </c>
      <c r="BI230" s="208">
        <f t="shared" si="28"/>
        <v>0</v>
      </c>
      <c r="BJ230" s="13" t="s">
        <v>84</v>
      </c>
      <c r="BK230" s="208">
        <f t="shared" si="29"/>
        <v>0</v>
      </c>
      <c r="BL230" s="13" t="s">
        <v>313</v>
      </c>
      <c r="BM230" s="207" t="s">
        <v>1762</v>
      </c>
    </row>
    <row r="231" spans="1:65" s="36" customFormat="1" ht="24.2" customHeight="1">
      <c r="A231" s="30"/>
      <c r="B231" s="31"/>
      <c r="C231" s="197" t="s">
        <v>645</v>
      </c>
      <c r="D231" s="197" t="s">
        <v>201</v>
      </c>
      <c r="E231" s="198" t="s">
        <v>1763</v>
      </c>
      <c r="F231" s="199" t="s">
        <v>1764</v>
      </c>
      <c r="G231" s="200" t="s">
        <v>774</v>
      </c>
      <c r="H231" s="201">
        <v>14</v>
      </c>
      <c r="I231" s="2"/>
      <c r="J231" s="202">
        <f t="shared" si="20"/>
        <v>0</v>
      </c>
      <c r="K231" s="199" t="s">
        <v>205</v>
      </c>
      <c r="L231" s="31"/>
      <c r="M231" s="203" t="s">
        <v>1</v>
      </c>
      <c r="N231" s="204" t="s">
        <v>41</v>
      </c>
      <c r="O231" s="78"/>
      <c r="P231" s="205">
        <f t="shared" si="21"/>
        <v>0</v>
      </c>
      <c r="Q231" s="205">
        <v>0.00524</v>
      </c>
      <c r="R231" s="205">
        <f t="shared" si="22"/>
        <v>0.07336</v>
      </c>
      <c r="S231" s="205">
        <v>0</v>
      </c>
      <c r="T231" s="206">
        <f t="shared" si="2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207" t="s">
        <v>313</v>
      </c>
      <c r="AT231" s="207" t="s">
        <v>201</v>
      </c>
      <c r="AU231" s="207" t="s">
        <v>86</v>
      </c>
      <c r="AY231" s="13" t="s">
        <v>199</v>
      </c>
      <c r="BE231" s="208">
        <f t="shared" si="24"/>
        <v>0</v>
      </c>
      <c r="BF231" s="208">
        <f t="shared" si="25"/>
        <v>0</v>
      </c>
      <c r="BG231" s="208">
        <f t="shared" si="26"/>
        <v>0</v>
      </c>
      <c r="BH231" s="208">
        <f t="shared" si="27"/>
        <v>0</v>
      </c>
      <c r="BI231" s="208">
        <f t="shared" si="28"/>
        <v>0</v>
      </c>
      <c r="BJ231" s="13" t="s">
        <v>84</v>
      </c>
      <c r="BK231" s="208">
        <f t="shared" si="29"/>
        <v>0</v>
      </c>
      <c r="BL231" s="13" t="s">
        <v>313</v>
      </c>
      <c r="BM231" s="207" t="s">
        <v>1765</v>
      </c>
    </row>
    <row r="232" spans="1:65" s="36" customFormat="1" ht="24.2" customHeight="1">
      <c r="A232" s="30"/>
      <c r="B232" s="31"/>
      <c r="C232" s="197" t="s">
        <v>650</v>
      </c>
      <c r="D232" s="197" t="s">
        <v>201</v>
      </c>
      <c r="E232" s="198" t="s">
        <v>1766</v>
      </c>
      <c r="F232" s="199" t="s">
        <v>1767</v>
      </c>
      <c r="G232" s="200" t="s">
        <v>252</v>
      </c>
      <c r="H232" s="201">
        <v>66</v>
      </c>
      <c r="I232" s="2"/>
      <c r="J232" s="202">
        <f t="shared" si="20"/>
        <v>0</v>
      </c>
      <c r="K232" s="199" t="s">
        <v>205</v>
      </c>
      <c r="L232" s="31"/>
      <c r="M232" s="203" t="s">
        <v>1</v>
      </c>
      <c r="N232" s="204" t="s">
        <v>41</v>
      </c>
      <c r="O232" s="78"/>
      <c r="P232" s="205">
        <f t="shared" si="21"/>
        <v>0</v>
      </c>
      <c r="Q232" s="205">
        <v>0.00062</v>
      </c>
      <c r="R232" s="205">
        <f t="shared" si="22"/>
        <v>0.04092</v>
      </c>
      <c r="S232" s="205">
        <v>0</v>
      </c>
      <c r="T232" s="206">
        <f t="shared" si="23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207" t="s">
        <v>313</v>
      </c>
      <c r="AT232" s="207" t="s">
        <v>201</v>
      </c>
      <c r="AU232" s="207" t="s">
        <v>86</v>
      </c>
      <c r="AY232" s="13" t="s">
        <v>199</v>
      </c>
      <c r="BE232" s="208">
        <f t="shared" si="24"/>
        <v>0</v>
      </c>
      <c r="BF232" s="208">
        <f t="shared" si="25"/>
        <v>0</v>
      </c>
      <c r="BG232" s="208">
        <f t="shared" si="26"/>
        <v>0</v>
      </c>
      <c r="BH232" s="208">
        <f t="shared" si="27"/>
        <v>0</v>
      </c>
      <c r="BI232" s="208">
        <f t="shared" si="28"/>
        <v>0</v>
      </c>
      <c r="BJ232" s="13" t="s">
        <v>84</v>
      </c>
      <c r="BK232" s="208">
        <f t="shared" si="29"/>
        <v>0</v>
      </c>
      <c r="BL232" s="13" t="s">
        <v>313</v>
      </c>
      <c r="BM232" s="207" t="s">
        <v>1768</v>
      </c>
    </row>
    <row r="233" spans="1:65" s="36" customFormat="1" ht="16.5" customHeight="1">
      <c r="A233" s="30"/>
      <c r="B233" s="31"/>
      <c r="C233" s="197" t="s">
        <v>655</v>
      </c>
      <c r="D233" s="197" t="s">
        <v>201</v>
      </c>
      <c r="E233" s="198" t="s">
        <v>1769</v>
      </c>
      <c r="F233" s="199" t="s">
        <v>1770</v>
      </c>
      <c r="G233" s="200" t="s">
        <v>252</v>
      </c>
      <c r="H233" s="201">
        <v>338</v>
      </c>
      <c r="I233" s="2"/>
      <c r="J233" s="202">
        <f t="shared" si="20"/>
        <v>0</v>
      </c>
      <c r="K233" s="199" t="s">
        <v>205</v>
      </c>
      <c r="L233" s="31"/>
      <c r="M233" s="203" t="s">
        <v>1</v>
      </c>
      <c r="N233" s="204" t="s">
        <v>41</v>
      </c>
      <c r="O233" s="78"/>
      <c r="P233" s="205">
        <f t="shared" si="21"/>
        <v>0</v>
      </c>
      <c r="Q233" s="205">
        <v>0</v>
      </c>
      <c r="R233" s="205">
        <f t="shared" si="22"/>
        <v>0</v>
      </c>
      <c r="S233" s="205">
        <v>0.00029</v>
      </c>
      <c r="T233" s="206">
        <f t="shared" si="23"/>
        <v>0.09802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207" t="s">
        <v>313</v>
      </c>
      <c r="AT233" s="207" t="s">
        <v>201</v>
      </c>
      <c r="AU233" s="207" t="s">
        <v>86</v>
      </c>
      <c r="AY233" s="13" t="s">
        <v>199</v>
      </c>
      <c r="BE233" s="208">
        <f t="shared" si="24"/>
        <v>0</v>
      </c>
      <c r="BF233" s="208">
        <f t="shared" si="25"/>
        <v>0</v>
      </c>
      <c r="BG233" s="208">
        <f t="shared" si="26"/>
        <v>0</v>
      </c>
      <c r="BH233" s="208">
        <f t="shared" si="27"/>
        <v>0</v>
      </c>
      <c r="BI233" s="208">
        <f t="shared" si="28"/>
        <v>0</v>
      </c>
      <c r="BJ233" s="13" t="s">
        <v>84</v>
      </c>
      <c r="BK233" s="208">
        <f t="shared" si="29"/>
        <v>0</v>
      </c>
      <c r="BL233" s="13" t="s">
        <v>313</v>
      </c>
      <c r="BM233" s="207" t="s">
        <v>1771</v>
      </c>
    </row>
    <row r="234" spans="1:65" s="36" customFormat="1" ht="24.2" customHeight="1">
      <c r="A234" s="30"/>
      <c r="B234" s="31"/>
      <c r="C234" s="197" t="s">
        <v>661</v>
      </c>
      <c r="D234" s="197" t="s">
        <v>201</v>
      </c>
      <c r="E234" s="198" t="s">
        <v>1772</v>
      </c>
      <c r="F234" s="199" t="s">
        <v>1773</v>
      </c>
      <c r="G234" s="200" t="s">
        <v>252</v>
      </c>
      <c r="H234" s="201">
        <v>138</v>
      </c>
      <c r="I234" s="2"/>
      <c r="J234" s="202">
        <f t="shared" si="20"/>
        <v>0</v>
      </c>
      <c r="K234" s="199" t="s">
        <v>1</v>
      </c>
      <c r="L234" s="31"/>
      <c r="M234" s="203" t="s">
        <v>1</v>
      </c>
      <c r="N234" s="204" t="s">
        <v>41</v>
      </c>
      <c r="O234" s="78"/>
      <c r="P234" s="205">
        <f t="shared" si="21"/>
        <v>0</v>
      </c>
      <c r="Q234" s="205">
        <v>0.00073</v>
      </c>
      <c r="R234" s="205">
        <f t="shared" si="22"/>
        <v>0.10074</v>
      </c>
      <c r="S234" s="205">
        <v>0</v>
      </c>
      <c r="T234" s="206">
        <f t="shared" si="23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207" t="s">
        <v>313</v>
      </c>
      <c r="AT234" s="207" t="s">
        <v>201</v>
      </c>
      <c r="AU234" s="207" t="s">
        <v>86</v>
      </c>
      <c r="AY234" s="13" t="s">
        <v>199</v>
      </c>
      <c r="BE234" s="208">
        <f t="shared" si="24"/>
        <v>0</v>
      </c>
      <c r="BF234" s="208">
        <f t="shared" si="25"/>
        <v>0</v>
      </c>
      <c r="BG234" s="208">
        <f t="shared" si="26"/>
        <v>0</v>
      </c>
      <c r="BH234" s="208">
        <f t="shared" si="27"/>
        <v>0</v>
      </c>
      <c r="BI234" s="208">
        <f t="shared" si="28"/>
        <v>0</v>
      </c>
      <c r="BJ234" s="13" t="s">
        <v>84</v>
      </c>
      <c r="BK234" s="208">
        <f t="shared" si="29"/>
        <v>0</v>
      </c>
      <c r="BL234" s="13" t="s">
        <v>313</v>
      </c>
      <c r="BM234" s="207" t="s">
        <v>1774</v>
      </c>
    </row>
    <row r="235" spans="1:65" s="36" customFormat="1" ht="24.2" customHeight="1">
      <c r="A235" s="30"/>
      <c r="B235" s="31"/>
      <c r="C235" s="197" t="s">
        <v>667</v>
      </c>
      <c r="D235" s="197" t="s">
        <v>201</v>
      </c>
      <c r="E235" s="198" t="s">
        <v>1775</v>
      </c>
      <c r="F235" s="199" t="s">
        <v>1776</v>
      </c>
      <c r="G235" s="200" t="s">
        <v>252</v>
      </c>
      <c r="H235" s="201">
        <v>70</v>
      </c>
      <c r="I235" s="2"/>
      <c r="J235" s="202">
        <f t="shared" si="20"/>
        <v>0</v>
      </c>
      <c r="K235" s="199" t="s">
        <v>1</v>
      </c>
      <c r="L235" s="31"/>
      <c r="M235" s="203" t="s">
        <v>1</v>
      </c>
      <c r="N235" s="204" t="s">
        <v>41</v>
      </c>
      <c r="O235" s="78"/>
      <c r="P235" s="205">
        <f t="shared" si="21"/>
        <v>0</v>
      </c>
      <c r="Q235" s="205">
        <v>0.00098</v>
      </c>
      <c r="R235" s="205">
        <f t="shared" si="22"/>
        <v>0.0686</v>
      </c>
      <c r="S235" s="205">
        <v>0</v>
      </c>
      <c r="T235" s="206">
        <f t="shared" si="2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207" t="s">
        <v>313</v>
      </c>
      <c r="AT235" s="207" t="s">
        <v>201</v>
      </c>
      <c r="AU235" s="207" t="s">
        <v>86</v>
      </c>
      <c r="AY235" s="13" t="s">
        <v>199</v>
      </c>
      <c r="BE235" s="208">
        <f t="shared" si="24"/>
        <v>0</v>
      </c>
      <c r="BF235" s="208">
        <f t="shared" si="25"/>
        <v>0</v>
      </c>
      <c r="BG235" s="208">
        <f t="shared" si="26"/>
        <v>0</v>
      </c>
      <c r="BH235" s="208">
        <f t="shared" si="27"/>
        <v>0</v>
      </c>
      <c r="BI235" s="208">
        <f t="shared" si="28"/>
        <v>0</v>
      </c>
      <c r="BJ235" s="13" t="s">
        <v>84</v>
      </c>
      <c r="BK235" s="208">
        <f t="shared" si="29"/>
        <v>0</v>
      </c>
      <c r="BL235" s="13" t="s">
        <v>313</v>
      </c>
      <c r="BM235" s="207" t="s">
        <v>1777</v>
      </c>
    </row>
    <row r="236" spans="1:65" s="36" customFormat="1" ht="24.2" customHeight="1">
      <c r="A236" s="30"/>
      <c r="B236" s="31"/>
      <c r="C236" s="197" t="s">
        <v>673</v>
      </c>
      <c r="D236" s="197" t="s">
        <v>201</v>
      </c>
      <c r="E236" s="198" t="s">
        <v>1778</v>
      </c>
      <c r="F236" s="199" t="s">
        <v>1779</v>
      </c>
      <c r="G236" s="200" t="s">
        <v>252</v>
      </c>
      <c r="H236" s="201">
        <v>88</v>
      </c>
      <c r="I236" s="2"/>
      <c r="J236" s="202">
        <f t="shared" si="20"/>
        <v>0</v>
      </c>
      <c r="K236" s="199" t="s">
        <v>1</v>
      </c>
      <c r="L236" s="31"/>
      <c r="M236" s="203" t="s">
        <v>1</v>
      </c>
      <c r="N236" s="204" t="s">
        <v>41</v>
      </c>
      <c r="O236" s="78"/>
      <c r="P236" s="205">
        <f t="shared" si="21"/>
        <v>0</v>
      </c>
      <c r="Q236" s="205">
        <v>0.0013</v>
      </c>
      <c r="R236" s="205">
        <f t="shared" si="22"/>
        <v>0.1144</v>
      </c>
      <c r="S236" s="205">
        <v>0</v>
      </c>
      <c r="T236" s="206">
        <f t="shared" si="2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207" t="s">
        <v>313</v>
      </c>
      <c r="AT236" s="207" t="s">
        <v>201</v>
      </c>
      <c r="AU236" s="207" t="s">
        <v>86</v>
      </c>
      <c r="AY236" s="13" t="s">
        <v>199</v>
      </c>
      <c r="BE236" s="208">
        <f t="shared" si="24"/>
        <v>0</v>
      </c>
      <c r="BF236" s="208">
        <f t="shared" si="25"/>
        <v>0</v>
      </c>
      <c r="BG236" s="208">
        <f t="shared" si="26"/>
        <v>0</v>
      </c>
      <c r="BH236" s="208">
        <f t="shared" si="27"/>
        <v>0</v>
      </c>
      <c r="BI236" s="208">
        <f t="shared" si="28"/>
        <v>0</v>
      </c>
      <c r="BJ236" s="13" t="s">
        <v>84</v>
      </c>
      <c r="BK236" s="208">
        <f t="shared" si="29"/>
        <v>0</v>
      </c>
      <c r="BL236" s="13" t="s">
        <v>313</v>
      </c>
      <c r="BM236" s="207" t="s">
        <v>1780</v>
      </c>
    </row>
    <row r="237" spans="1:65" s="36" customFormat="1" ht="37.9" customHeight="1">
      <c r="A237" s="30"/>
      <c r="B237" s="31"/>
      <c r="C237" s="197" t="s">
        <v>680</v>
      </c>
      <c r="D237" s="197" t="s">
        <v>201</v>
      </c>
      <c r="E237" s="198" t="s">
        <v>1781</v>
      </c>
      <c r="F237" s="199" t="s">
        <v>1782</v>
      </c>
      <c r="G237" s="200" t="s">
        <v>252</v>
      </c>
      <c r="H237" s="201">
        <v>138</v>
      </c>
      <c r="I237" s="2"/>
      <c r="J237" s="202">
        <f t="shared" si="20"/>
        <v>0</v>
      </c>
      <c r="K237" s="199" t="s">
        <v>205</v>
      </c>
      <c r="L237" s="31"/>
      <c r="M237" s="203" t="s">
        <v>1</v>
      </c>
      <c r="N237" s="204" t="s">
        <v>41</v>
      </c>
      <c r="O237" s="78"/>
      <c r="P237" s="205">
        <f t="shared" si="21"/>
        <v>0</v>
      </c>
      <c r="Q237" s="205">
        <v>5E-05</v>
      </c>
      <c r="R237" s="205">
        <f t="shared" si="22"/>
        <v>0.006900000000000001</v>
      </c>
      <c r="S237" s="205">
        <v>0</v>
      </c>
      <c r="T237" s="206">
        <f t="shared" si="23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207" t="s">
        <v>313</v>
      </c>
      <c r="AT237" s="207" t="s">
        <v>201</v>
      </c>
      <c r="AU237" s="207" t="s">
        <v>86</v>
      </c>
      <c r="AY237" s="13" t="s">
        <v>199</v>
      </c>
      <c r="BE237" s="208">
        <f t="shared" si="24"/>
        <v>0</v>
      </c>
      <c r="BF237" s="208">
        <f t="shared" si="25"/>
        <v>0</v>
      </c>
      <c r="BG237" s="208">
        <f t="shared" si="26"/>
        <v>0</v>
      </c>
      <c r="BH237" s="208">
        <f t="shared" si="27"/>
        <v>0</v>
      </c>
      <c r="BI237" s="208">
        <f t="shared" si="28"/>
        <v>0</v>
      </c>
      <c r="BJ237" s="13" t="s">
        <v>84</v>
      </c>
      <c r="BK237" s="208">
        <f t="shared" si="29"/>
        <v>0</v>
      </c>
      <c r="BL237" s="13" t="s">
        <v>313</v>
      </c>
      <c r="BM237" s="207" t="s">
        <v>1783</v>
      </c>
    </row>
    <row r="238" spans="1:65" s="36" customFormat="1" ht="37.9" customHeight="1">
      <c r="A238" s="30"/>
      <c r="B238" s="31"/>
      <c r="C238" s="197" t="s">
        <v>685</v>
      </c>
      <c r="D238" s="197" t="s">
        <v>201</v>
      </c>
      <c r="E238" s="198" t="s">
        <v>1784</v>
      </c>
      <c r="F238" s="199" t="s">
        <v>1785</v>
      </c>
      <c r="G238" s="200" t="s">
        <v>252</v>
      </c>
      <c r="H238" s="201">
        <v>158</v>
      </c>
      <c r="I238" s="2"/>
      <c r="J238" s="202">
        <f t="shared" si="20"/>
        <v>0</v>
      </c>
      <c r="K238" s="199" t="s">
        <v>205</v>
      </c>
      <c r="L238" s="31"/>
      <c r="M238" s="203" t="s">
        <v>1</v>
      </c>
      <c r="N238" s="204" t="s">
        <v>41</v>
      </c>
      <c r="O238" s="78"/>
      <c r="P238" s="205">
        <f t="shared" si="21"/>
        <v>0</v>
      </c>
      <c r="Q238" s="205">
        <v>7E-05</v>
      </c>
      <c r="R238" s="205">
        <f t="shared" si="22"/>
        <v>0.011059999999999999</v>
      </c>
      <c r="S238" s="205">
        <v>0</v>
      </c>
      <c r="T238" s="206">
        <f t="shared" si="2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207" t="s">
        <v>313</v>
      </c>
      <c r="AT238" s="207" t="s">
        <v>201</v>
      </c>
      <c r="AU238" s="207" t="s">
        <v>86</v>
      </c>
      <c r="AY238" s="13" t="s">
        <v>199</v>
      </c>
      <c r="BE238" s="208">
        <f t="shared" si="24"/>
        <v>0</v>
      </c>
      <c r="BF238" s="208">
        <f t="shared" si="25"/>
        <v>0</v>
      </c>
      <c r="BG238" s="208">
        <f t="shared" si="26"/>
        <v>0</v>
      </c>
      <c r="BH238" s="208">
        <f t="shared" si="27"/>
        <v>0</v>
      </c>
      <c r="BI238" s="208">
        <f t="shared" si="28"/>
        <v>0</v>
      </c>
      <c r="BJ238" s="13" t="s">
        <v>84</v>
      </c>
      <c r="BK238" s="208">
        <f t="shared" si="29"/>
        <v>0</v>
      </c>
      <c r="BL238" s="13" t="s">
        <v>313</v>
      </c>
      <c r="BM238" s="207" t="s">
        <v>1786</v>
      </c>
    </row>
    <row r="239" spans="2:51" s="209" customFormat="1" ht="12">
      <c r="B239" s="210"/>
      <c r="D239" s="211" t="s">
        <v>208</v>
      </c>
      <c r="E239" s="212" t="s">
        <v>1</v>
      </c>
      <c r="F239" s="213" t="s">
        <v>1787</v>
      </c>
      <c r="H239" s="214">
        <v>158</v>
      </c>
      <c r="L239" s="210"/>
      <c r="M239" s="215"/>
      <c r="N239" s="216"/>
      <c r="O239" s="216"/>
      <c r="P239" s="216"/>
      <c r="Q239" s="216"/>
      <c r="R239" s="216"/>
      <c r="S239" s="216"/>
      <c r="T239" s="217"/>
      <c r="AT239" s="212" t="s">
        <v>208</v>
      </c>
      <c r="AU239" s="212" t="s">
        <v>86</v>
      </c>
      <c r="AV239" s="209" t="s">
        <v>86</v>
      </c>
      <c r="AW239" s="209" t="s">
        <v>32</v>
      </c>
      <c r="AX239" s="209" t="s">
        <v>84</v>
      </c>
      <c r="AY239" s="212" t="s">
        <v>199</v>
      </c>
    </row>
    <row r="240" spans="1:65" s="36" customFormat="1" ht="16.5" customHeight="1">
      <c r="A240" s="30"/>
      <c r="B240" s="31"/>
      <c r="C240" s="197" t="s">
        <v>692</v>
      </c>
      <c r="D240" s="197" t="s">
        <v>201</v>
      </c>
      <c r="E240" s="198" t="s">
        <v>1788</v>
      </c>
      <c r="F240" s="199" t="s">
        <v>1789</v>
      </c>
      <c r="G240" s="200" t="s">
        <v>252</v>
      </c>
      <c r="H240" s="201">
        <v>338</v>
      </c>
      <c r="I240" s="2"/>
      <c r="J240" s="202">
        <f aca="true" t="shared" si="30" ref="J240:J256">ROUND(I240*H240,2)</f>
        <v>0</v>
      </c>
      <c r="K240" s="199" t="s">
        <v>205</v>
      </c>
      <c r="L240" s="31"/>
      <c r="M240" s="203" t="s">
        <v>1</v>
      </c>
      <c r="N240" s="204" t="s">
        <v>41</v>
      </c>
      <c r="O240" s="78"/>
      <c r="P240" s="205">
        <f aca="true" t="shared" si="31" ref="P240:P256">O240*H240</f>
        <v>0</v>
      </c>
      <c r="Q240" s="205">
        <v>0</v>
      </c>
      <c r="R240" s="205">
        <f aca="true" t="shared" si="32" ref="R240:R256">Q240*H240</f>
        <v>0</v>
      </c>
      <c r="S240" s="205">
        <v>0.00024</v>
      </c>
      <c r="T240" s="206">
        <f aca="true" t="shared" si="33" ref="T240:T256">S240*H240</f>
        <v>0.08112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207" t="s">
        <v>313</v>
      </c>
      <c r="AT240" s="207" t="s">
        <v>201</v>
      </c>
      <c r="AU240" s="207" t="s">
        <v>86</v>
      </c>
      <c r="AY240" s="13" t="s">
        <v>199</v>
      </c>
      <c r="BE240" s="208">
        <f aca="true" t="shared" si="34" ref="BE240:BE256">IF(N240="základní",J240,0)</f>
        <v>0</v>
      </c>
      <c r="BF240" s="208">
        <f aca="true" t="shared" si="35" ref="BF240:BF256">IF(N240="snížená",J240,0)</f>
        <v>0</v>
      </c>
      <c r="BG240" s="208">
        <f aca="true" t="shared" si="36" ref="BG240:BG256">IF(N240="zákl. přenesená",J240,0)</f>
        <v>0</v>
      </c>
      <c r="BH240" s="208">
        <f aca="true" t="shared" si="37" ref="BH240:BH256">IF(N240="sníž. přenesená",J240,0)</f>
        <v>0</v>
      </c>
      <c r="BI240" s="208">
        <f aca="true" t="shared" si="38" ref="BI240:BI256">IF(N240="nulová",J240,0)</f>
        <v>0</v>
      </c>
      <c r="BJ240" s="13" t="s">
        <v>84</v>
      </c>
      <c r="BK240" s="208">
        <f aca="true" t="shared" si="39" ref="BK240:BK256">ROUND(I240*H240,2)</f>
        <v>0</v>
      </c>
      <c r="BL240" s="13" t="s">
        <v>313</v>
      </c>
      <c r="BM240" s="207" t="s">
        <v>1790</v>
      </c>
    </row>
    <row r="241" spans="1:65" s="36" customFormat="1" ht="21.75" customHeight="1">
      <c r="A241" s="30"/>
      <c r="B241" s="31"/>
      <c r="C241" s="197" t="s">
        <v>709</v>
      </c>
      <c r="D241" s="197" t="s">
        <v>201</v>
      </c>
      <c r="E241" s="198" t="s">
        <v>1791</v>
      </c>
      <c r="F241" s="199" t="s">
        <v>1792</v>
      </c>
      <c r="G241" s="200" t="s">
        <v>204</v>
      </c>
      <c r="H241" s="201">
        <v>47</v>
      </c>
      <c r="I241" s="2"/>
      <c r="J241" s="202">
        <f t="shared" si="30"/>
        <v>0</v>
      </c>
      <c r="K241" s="199" t="s">
        <v>205</v>
      </c>
      <c r="L241" s="31"/>
      <c r="M241" s="203" t="s">
        <v>1</v>
      </c>
      <c r="N241" s="204" t="s">
        <v>41</v>
      </c>
      <c r="O241" s="78"/>
      <c r="P241" s="205">
        <f t="shared" si="31"/>
        <v>0</v>
      </c>
      <c r="Q241" s="205">
        <v>0</v>
      </c>
      <c r="R241" s="205">
        <f t="shared" si="32"/>
        <v>0</v>
      </c>
      <c r="S241" s="205">
        <v>0</v>
      </c>
      <c r="T241" s="206">
        <f t="shared" si="3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207" t="s">
        <v>313</v>
      </c>
      <c r="AT241" s="207" t="s">
        <v>201</v>
      </c>
      <c r="AU241" s="207" t="s">
        <v>86</v>
      </c>
      <c r="AY241" s="13" t="s">
        <v>199</v>
      </c>
      <c r="BE241" s="208">
        <f t="shared" si="34"/>
        <v>0</v>
      </c>
      <c r="BF241" s="208">
        <f t="shared" si="35"/>
        <v>0</v>
      </c>
      <c r="BG241" s="208">
        <f t="shared" si="36"/>
        <v>0</v>
      </c>
      <c r="BH241" s="208">
        <f t="shared" si="37"/>
        <v>0</v>
      </c>
      <c r="BI241" s="208">
        <f t="shared" si="38"/>
        <v>0</v>
      </c>
      <c r="BJ241" s="13" t="s">
        <v>84</v>
      </c>
      <c r="BK241" s="208">
        <f t="shared" si="39"/>
        <v>0</v>
      </c>
      <c r="BL241" s="13" t="s">
        <v>313</v>
      </c>
      <c r="BM241" s="207" t="s">
        <v>1793</v>
      </c>
    </row>
    <row r="242" spans="1:65" s="36" customFormat="1" ht="21.75" customHeight="1">
      <c r="A242" s="30"/>
      <c r="B242" s="31"/>
      <c r="C242" s="197" t="s">
        <v>713</v>
      </c>
      <c r="D242" s="197" t="s">
        <v>201</v>
      </c>
      <c r="E242" s="198" t="s">
        <v>1794</v>
      </c>
      <c r="F242" s="199" t="s">
        <v>1795</v>
      </c>
      <c r="G242" s="200" t="s">
        <v>204</v>
      </c>
      <c r="H242" s="201">
        <v>39</v>
      </c>
      <c r="I242" s="2"/>
      <c r="J242" s="202">
        <f t="shared" si="30"/>
        <v>0</v>
      </c>
      <c r="K242" s="199" t="s">
        <v>205</v>
      </c>
      <c r="L242" s="31"/>
      <c r="M242" s="203" t="s">
        <v>1</v>
      </c>
      <c r="N242" s="204" t="s">
        <v>41</v>
      </c>
      <c r="O242" s="78"/>
      <c r="P242" s="205">
        <f t="shared" si="31"/>
        <v>0</v>
      </c>
      <c r="Q242" s="205">
        <v>0</v>
      </c>
      <c r="R242" s="205">
        <f t="shared" si="32"/>
        <v>0</v>
      </c>
      <c r="S242" s="205">
        <v>0.00123</v>
      </c>
      <c r="T242" s="206">
        <f t="shared" si="33"/>
        <v>0.04797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207" t="s">
        <v>313</v>
      </c>
      <c r="AT242" s="207" t="s">
        <v>201</v>
      </c>
      <c r="AU242" s="207" t="s">
        <v>86</v>
      </c>
      <c r="AY242" s="13" t="s">
        <v>199</v>
      </c>
      <c r="BE242" s="208">
        <f t="shared" si="34"/>
        <v>0</v>
      </c>
      <c r="BF242" s="208">
        <f t="shared" si="35"/>
        <v>0</v>
      </c>
      <c r="BG242" s="208">
        <f t="shared" si="36"/>
        <v>0</v>
      </c>
      <c r="BH242" s="208">
        <f t="shared" si="37"/>
        <v>0</v>
      </c>
      <c r="BI242" s="208">
        <f t="shared" si="38"/>
        <v>0</v>
      </c>
      <c r="BJ242" s="13" t="s">
        <v>84</v>
      </c>
      <c r="BK242" s="208">
        <f t="shared" si="39"/>
        <v>0</v>
      </c>
      <c r="BL242" s="13" t="s">
        <v>313</v>
      </c>
      <c r="BM242" s="207" t="s">
        <v>1796</v>
      </c>
    </row>
    <row r="243" spans="1:65" s="36" customFormat="1" ht="24.2" customHeight="1">
      <c r="A243" s="30"/>
      <c r="B243" s="31"/>
      <c r="C243" s="197" t="s">
        <v>717</v>
      </c>
      <c r="D243" s="197" t="s">
        <v>201</v>
      </c>
      <c r="E243" s="198" t="s">
        <v>1797</v>
      </c>
      <c r="F243" s="199" t="s">
        <v>1798</v>
      </c>
      <c r="G243" s="200" t="s">
        <v>204</v>
      </c>
      <c r="H243" s="201">
        <v>2</v>
      </c>
      <c r="I243" s="2"/>
      <c r="J243" s="202">
        <f t="shared" si="30"/>
        <v>0</v>
      </c>
      <c r="K243" s="199" t="s">
        <v>205</v>
      </c>
      <c r="L243" s="31"/>
      <c r="M243" s="203" t="s">
        <v>1</v>
      </c>
      <c r="N243" s="204" t="s">
        <v>41</v>
      </c>
      <c r="O243" s="78"/>
      <c r="P243" s="205">
        <f t="shared" si="31"/>
        <v>0</v>
      </c>
      <c r="Q243" s="205">
        <v>0.00027</v>
      </c>
      <c r="R243" s="205">
        <f t="shared" si="32"/>
        <v>0.00054</v>
      </c>
      <c r="S243" s="205">
        <v>0</v>
      </c>
      <c r="T243" s="206">
        <f t="shared" si="3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207" t="s">
        <v>313</v>
      </c>
      <c r="AT243" s="207" t="s">
        <v>201</v>
      </c>
      <c r="AU243" s="207" t="s">
        <v>86</v>
      </c>
      <c r="AY243" s="13" t="s">
        <v>199</v>
      </c>
      <c r="BE243" s="208">
        <f t="shared" si="34"/>
        <v>0</v>
      </c>
      <c r="BF243" s="208">
        <f t="shared" si="35"/>
        <v>0</v>
      </c>
      <c r="BG243" s="208">
        <f t="shared" si="36"/>
        <v>0</v>
      </c>
      <c r="BH243" s="208">
        <f t="shared" si="37"/>
        <v>0</v>
      </c>
      <c r="BI243" s="208">
        <f t="shared" si="38"/>
        <v>0</v>
      </c>
      <c r="BJ243" s="13" t="s">
        <v>84</v>
      </c>
      <c r="BK243" s="208">
        <f t="shared" si="39"/>
        <v>0</v>
      </c>
      <c r="BL243" s="13" t="s">
        <v>313</v>
      </c>
      <c r="BM243" s="207" t="s">
        <v>1799</v>
      </c>
    </row>
    <row r="244" spans="1:65" s="36" customFormat="1" ht="21.75" customHeight="1">
      <c r="A244" s="30"/>
      <c r="B244" s="31"/>
      <c r="C244" s="197" t="s">
        <v>722</v>
      </c>
      <c r="D244" s="197" t="s">
        <v>201</v>
      </c>
      <c r="E244" s="198" t="s">
        <v>1800</v>
      </c>
      <c r="F244" s="199" t="s">
        <v>1801</v>
      </c>
      <c r="G244" s="200" t="s">
        <v>204</v>
      </c>
      <c r="H244" s="201">
        <v>24</v>
      </c>
      <c r="I244" s="2"/>
      <c r="J244" s="202">
        <f t="shared" si="30"/>
        <v>0</v>
      </c>
      <c r="K244" s="199" t="s">
        <v>1</v>
      </c>
      <c r="L244" s="31"/>
      <c r="M244" s="203" t="s">
        <v>1</v>
      </c>
      <c r="N244" s="204" t="s">
        <v>41</v>
      </c>
      <c r="O244" s="78"/>
      <c r="P244" s="205">
        <f t="shared" si="31"/>
        <v>0</v>
      </c>
      <c r="Q244" s="205">
        <v>0.00081</v>
      </c>
      <c r="R244" s="205">
        <f t="shared" si="32"/>
        <v>0.01944</v>
      </c>
      <c r="S244" s="205">
        <v>0</v>
      </c>
      <c r="T244" s="206">
        <f t="shared" si="3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207" t="s">
        <v>313</v>
      </c>
      <c r="AT244" s="207" t="s">
        <v>201</v>
      </c>
      <c r="AU244" s="207" t="s">
        <v>86</v>
      </c>
      <c r="AY244" s="13" t="s">
        <v>199</v>
      </c>
      <c r="BE244" s="208">
        <f t="shared" si="34"/>
        <v>0</v>
      </c>
      <c r="BF244" s="208">
        <f t="shared" si="35"/>
        <v>0</v>
      </c>
      <c r="BG244" s="208">
        <f t="shared" si="36"/>
        <v>0</v>
      </c>
      <c r="BH244" s="208">
        <f t="shared" si="37"/>
        <v>0</v>
      </c>
      <c r="BI244" s="208">
        <f t="shared" si="38"/>
        <v>0</v>
      </c>
      <c r="BJ244" s="13" t="s">
        <v>84</v>
      </c>
      <c r="BK244" s="208">
        <f t="shared" si="39"/>
        <v>0</v>
      </c>
      <c r="BL244" s="13" t="s">
        <v>313</v>
      </c>
      <c r="BM244" s="207" t="s">
        <v>1802</v>
      </c>
    </row>
    <row r="245" spans="1:65" s="36" customFormat="1" ht="21.75" customHeight="1">
      <c r="A245" s="30"/>
      <c r="B245" s="31"/>
      <c r="C245" s="197" t="s">
        <v>728</v>
      </c>
      <c r="D245" s="197" t="s">
        <v>201</v>
      </c>
      <c r="E245" s="198" t="s">
        <v>1803</v>
      </c>
      <c r="F245" s="199" t="s">
        <v>1804</v>
      </c>
      <c r="G245" s="200" t="s">
        <v>204</v>
      </c>
      <c r="H245" s="201">
        <v>1</v>
      </c>
      <c r="I245" s="2"/>
      <c r="J245" s="202">
        <f t="shared" si="30"/>
        <v>0</v>
      </c>
      <c r="K245" s="199" t="s">
        <v>1</v>
      </c>
      <c r="L245" s="31"/>
      <c r="M245" s="203" t="s">
        <v>1</v>
      </c>
      <c r="N245" s="204" t="s">
        <v>41</v>
      </c>
      <c r="O245" s="78"/>
      <c r="P245" s="205">
        <f t="shared" si="31"/>
        <v>0</v>
      </c>
      <c r="Q245" s="205">
        <v>0.00043</v>
      </c>
      <c r="R245" s="205">
        <f t="shared" si="32"/>
        <v>0.00043</v>
      </c>
      <c r="S245" s="205">
        <v>0</v>
      </c>
      <c r="T245" s="206">
        <f t="shared" si="33"/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207" t="s">
        <v>313</v>
      </c>
      <c r="AT245" s="207" t="s">
        <v>201</v>
      </c>
      <c r="AU245" s="207" t="s">
        <v>86</v>
      </c>
      <c r="AY245" s="13" t="s">
        <v>199</v>
      </c>
      <c r="BE245" s="208">
        <f t="shared" si="34"/>
        <v>0</v>
      </c>
      <c r="BF245" s="208">
        <f t="shared" si="35"/>
        <v>0</v>
      </c>
      <c r="BG245" s="208">
        <f t="shared" si="36"/>
        <v>0</v>
      </c>
      <c r="BH245" s="208">
        <f t="shared" si="37"/>
        <v>0</v>
      </c>
      <c r="BI245" s="208">
        <f t="shared" si="38"/>
        <v>0</v>
      </c>
      <c r="BJ245" s="13" t="s">
        <v>84</v>
      </c>
      <c r="BK245" s="208">
        <f t="shared" si="39"/>
        <v>0</v>
      </c>
      <c r="BL245" s="13" t="s">
        <v>313</v>
      </c>
      <c r="BM245" s="207" t="s">
        <v>1805</v>
      </c>
    </row>
    <row r="246" spans="1:65" s="36" customFormat="1" ht="21.75" customHeight="1">
      <c r="A246" s="30"/>
      <c r="B246" s="31"/>
      <c r="C246" s="197" t="s">
        <v>736</v>
      </c>
      <c r="D246" s="197" t="s">
        <v>201</v>
      </c>
      <c r="E246" s="198" t="s">
        <v>1806</v>
      </c>
      <c r="F246" s="199" t="s">
        <v>1807</v>
      </c>
      <c r="G246" s="200" t="s">
        <v>204</v>
      </c>
      <c r="H246" s="201">
        <v>2</v>
      </c>
      <c r="I246" s="2"/>
      <c r="J246" s="202">
        <f t="shared" si="30"/>
        <v>0</v>
      </c>
      <c r="K246" s="199" t="s">
        <v>1</v>
      </c>
      <c r="L246" s="31"/>
      <c r="M246" s="203" t="s">
        <v>1</v>
      </c>
      <c r="N246" s="204" t="s">
        <v>41</v>
      </c>
      <c r="O246" s="78"/>
      <c r="P246" s="205">
        <f t="shared" si="31"/>
        <v>0</v>
      </c>
      <c r="Q246" s="205">
        <v>0.0012</v>
      </c>
      <c r="R246" s="205">
        <f t="shared" si="32"/>
        <v>0.0024</v>
      </c>
      <c r="S246" s="205">
        <v>0</v>
      </c>
      <c r="T246" s="206">
        <f t="shared" si="33"/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207" t="s">
        <v>313</v>
      </c>
      <c r="AT246" s="207" t="s">
        <v>201</v>
      </c>
      <c r="AU246" s="207" t="s">
        <v>86</v>
      </c>
      <c r="AY246" s="13" t="s">
        <v>199</v>
      </c>
      <c r="BE246" s="208">
        <f t="shared" si="34"/>
        <v>0</v>
      </c>
      <c r="BF246" s="208">
        <f t="shared" si="35"/>
        <v>0</v>
      </c>
      <c r="BG246" s="208">
        <f t="shared" si="36"/>
        <v>0</v>
      </c>
      <c r="BH246" s="208">
        <f t="shared" si="37"/>
        <v>0</v>
      </c>
      <c r="BI246" s="208">
        <f t="shared" si="38"/>
        <v>0</v>
      </c>
      <c r="BJ246" s="13" t="s">
        <v>84</v>
      </c>
      <c r="BK246" s="208">
        <f t="shared" si="39"/>
        <v>0</v>
      </c>
      <c r="BL246" s="13" t="s">
        <v>313</v>
      </c>
      <c r="BM246" s="207" t="s">
        <v>1808</v>
      </c>
    </row>
    <row r="247" spans="1:65" s="36" customFormat="1" ht="21.75" customHeight="1">
      <c r="A247" s="30"/>
      <c r="B247" s="31"/>
      <c r="C247" s="197" t="s">
        <v>740</v>
      </c>
      <c r="D247" s="197" t="s">
        <v>201</v>
      </c>
      <c r="E247" s="198" t="s">
        <v>1809</v>
      </c>
      <c r="F247" s="199" t="s">
        <v>1810</v>
      </c>
      <c r="G247" s="200" t="s">
        <v>204</v>
      </c>
      <c r="H247" s="201">
        <v>4</v>
      </c>
      <c r="I247" s="2"/>
      <c r="J247" s="202">
        <f t="shared" si="30"/>
        <v>0</v>
      </c>
      <c r="K247" s="199" t="s">
        <v>1</v>
      </c>
      <c r="L247" s="31"/>
      <c r="M247" s="203" t="s">
        <v>1</v>
      </c>
      <c r="N247" s="204" t="s">
        <v>41</v>
      </c>
      <c r="O247" s="78"/>
      <c r="P247" s="205">
        <f t="shared" si="31"/>
        <v>0</v>
      </c>
      <c r="Q247" s="205">
        <v>0.00168</v>
      </c>
      <c r="R247" s="205">
        <f t="shared" si="32"/>
        <v>0.00672</v>
      </c>
      <c r="S247" s="205">
        <v>0</v>
      </c>
      <c r="T247" s="206">
        <f t="shared" si="3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207" t="s">
        <v>313</v>
      </c>
      <c r="AT247" s="207" t="s">
        <v>201</v>
      </c>
      <c r="AU247" s="207" t="s">
        <v>86</v>
      </c>
      <c r="AY247" s="13" t="s">
        <v>199</v>
      </c>
      <c r="BE247" s="208">
        <f t="shared" si="34"/>
        <v>0</v>
      </c>
      <c r="BF247" s="208">
        <f t="shared" si="35"/>
        <v>0</v>
      </c>
      <c r="BG247" s="208">
        <f t="shared" si="36"/>
        <v>0</v>
      </c>
      <c r="BH247" s="208">
        <f t="shared" si="37"/>
        <v>0</v>
      </c>
      <c r="BI247" s="208">
        <f t="shared" si="38"/>
        <v>0</v>
      </c>
      <c r="BJ247" s="13" t="s">
        <v>84</v>
      </c>
      <c r="BK247" s="208">
        <f t="shared" si="39"/>
        <v>0</v>
      </c>
      <c r="BL247" s="13" t="s">
        <v>313</v>
      </c>
      <c r="BM247" s="207" t="s">
        <v>1811</v>
      </c>
    </row>
    <row r="248" spans="1:65" s="36" customFormat="1" ht="21.75" customHeight="1">
      <c r="A248" s="30"/>
      <c r="B248" s="31"/>
      <c r="C248" s="197" t="s">
        <v>746</v>
      </c>
      <c r="D248" s="197" t="s">
        <v>201</v>
      </c>
      <c r="E248" s="198" t="s">
        <v>1812</v>
      </c>
      <c r="F248" s="199" t="s">
        <v>1813</v>
      </c>
      <c r="G248" s="200" t="s">
        <v>204</v>
      </c>
      <c r="H248" s="201">
        <v>24</v>
      </c>
      <c r="I248" s="2"/>
      <c r="J248" s="202">
        <f t="shared" si="30"/>
        <v>0</v>
      </c>
      <c r="K248" s="199" t="s">
        <v>205</v>
      </c>
      <c r="L248" s="31"/>
      <c r="M248" s="203" t="s">
        <v>1</v>
      </c>
      <c r="N248" s="204" t="s">
        <v>41</v>
      </c>
      <c r="O248" s="78"/>
      <c r="P248" s="205">
        <f t="shared" si="31"/>
        <v>0</v>
      </c>
      <c r="Q248" s="205">
        <v>0.00021</v>
      </c>
      <c r="R248" s="205">
        <f t="shared" si="32"/>
        <v>0.00504</v>
      </c>
      <c r="S248" s="205">
        <v>0</v>
      </c>
      <c r="T248" s="206">
        <f t="shared" si="3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207" t="s">
        <v>313</v>
      </c>
      <c r="AT248" s="207" t="s">
        <v>201</v>
      </c>
      <c r="AU248" s="207" t="s">
        <v>86</v>
      </c>
      <c r="AY248" s="13" t="s">
        <v>199</v>
      </c>
      <c r="BE248" s="208">
        <f t="shared" si="34"/>
        <v>0</v>
      </c>
      <c r="BF248" s="208">
        <f t="shared" si="35"/>
        <v>0</v>
      </c>
      <c r="BG248" s="208">
        <f t="shared" si="36"/>
        <v>0</v>
      </c>
      <c r="BH248" s="208">
        <f t="shared" si="37"/>
        <v>0</v>
      </c>
      <c r="BI248" s="208">
        <f t="shared" si="38"/>
        <v>0</v>
      </c>
      <c r="BJ248" s="13" t="s">
        <v>84</v>
      </c>
      <c r="BK248" s="208">
        <f t="shared" si="39"/>
        <v>0</v>
      </c>
      <c r="BL248" s="13" t="s">
        <v>313</v>
      </c>
      <c r="BM248" s="207" t="s">
        <v>1814</v>
      </c>
    </row>
    <row r="249" spans="1:65" s="36" customFormat="1" ht="21.75" customHeight="1">
      <c r="A249" s="30"/>
      <c r="B249" s="31"/>
      <c r="C249" s="197" t="s">
        <v>753</v>
      </c>
      <c r="D249" s="197" t="s">
        <v>201</v>
      </c>
      <c r="E249" s="198" t="s">
        <v>1815</v>
      </c>
      <c r="F249" s="199" t="s">
        <v>1816</v>
      </c>
      <c r="G249" s="200" t="s">
        <v>204</v>
      </c>
      <c r="H249" s="201">
        <v>2</v>
      </c>
      <c r="I249" s="2"/>
      <c r="J249" s="202">
        <f t="shared" si="30"/>
        <v>0</v>
      </c>
      <c r="K249" s="199" t="s">
        <v>205</v>
      </c>
      <c r="L249" s="31"/>
      <c r="M249" s="203" t="s">
        <v>1</v>
      </c>
      <c r="N249" s="204" t="s">
        <v>41</v>
      </c>
      <c r="O249" s="78"/>
      <c r="P249" s="205">
        <f t="shared" si="31"/>
        <v>0</v>
      </c>
      <c r="Q249" s="205">
        <v>0.0005</v>
      </c>
      <c r="R249" s="205">
        <f t="shared" si="32"/>
        <v>0.001</v>
      </c>
      <c r="S249" s="205">
        <v>0</v>
      </c>
      <c r="T249" s="206">
        <f t="shared" si="3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207" t="s">
        <v>313</v>
      </c>
      <c r="AT249" s="207" t="s">
        <v>201</v>
      </c>
      <c r="AU249" s="207" t="s">
        <v>86</v>
      </c>
      <c r="AY249" s="13" t="s">
        <v>199</v>
      </c>
      <c r="BE249" s="208">
        <f t="shared" si="34"/>
        <v>0</v>
      </c>
      <c r="BF249" s="208">
        <f t="shared" si="35"/>
        <v>0</v>
      </c>
      <c r="BG249" s="208">
        <f t="shared" si="36"/>
        <v>0</v>
      </c>
      <c r="BH249" s="208">
        <f t="shared" si="37"/>
        <v>0</v>
      </c>
      <c r="BI249" s="208">
        <f t="shared" si="38"/>
        <v>0</v>
      </c>
      <c r="BJ249" s="13" t="s">
        <v>84</v>
      </c>
      <c r="BK249" s="208">
        <f t="shared" si="39"/>
        <v>0</v>
      </c>
      <c r="BL249" s="13" t="s">
        <v>313</v>
      </c>
      <c r="BM249" s="207" t="s">
        <v>1817</v>
      </c>
    </row>
    <row r="250" spans="1:65" s="36" customFormat="1" ht="21.75" customHeight="1">
      <c r="A250" s="30"/>
      <c r="B250" s="31"/>
      <c r="C250" s="197" t="s">
        <v>760</v>
      </c>
      <c r="D250" s="197" t="s">
        <v>201</v>
      </c>
      <c r="E250" s="198" t="s">
        <v>1818</v>
      </c>
      <c r="F250" s="199" t="s">
        <v>1819</v>
      </c>
      <c r="G250" s="200" t="s">
        <v>204</v>
      </c>
      <c r="H250" s="201">
        <v>2</v>
      </c>
      <c r="I250" s="2"/>
      <c r="J250" s="202">
        <f t="shared" si="30"/>
        <v>0</v>
      </c>
      <c r="K250" s="199" t="s">
        <v>205</v>
      </c>
      <c r="L250" s="31"/>
      <c r="M250" s="203" t="s">
        <v>1</v>
      </c>
      <c r="N250" s="204" t="s">
        <v>41</v>
      </c>
      <c r="O250" s="78"/>
      <c r="P250" s="205">
        <f t="shared" si="31"/>
        <v>0</v>
      </c>
      <c r="Q250" s="205">
        <v>0.00168</v>
      </c>
      <c r="R250" s="205">
        <f t="shared" si="32"/>
        <v>0.00336</v>
      </c>
      <c r="S250" s="205">
        <v>0</v>
      </c>
      <c r="T250" s="206">
        <f t="shared" si="3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207" t="s">
        <v>313</v>
      </c>
      <c r="AT250" s="207" t="s">
        <v>201</v>
      </c>
      <c r="AU250" s="207" t="s">
        <v>86</v>
      </c>
      <c r="AY250" s="13" t="s">
        <v>199</v>
      </c>
      <c r="BE250" s="208">
        <f t="shared" si="34"/>
        <v>0</v>
      </c>
      <c r="BF250" s="208">
        <f t="shared" si="35"/>
        <v>0</v>
      </c>
      <c r="BG250" s="208">
        <f t="shared" si="36"/>
        <v>0</v>
      </c>
      <c r="BH250" s="208">
        <f t="shared" si="37"/>
        <v>0</v>
      </c>
      <c r="BI250" s="208">
        <f t="shared" si="38"/>
        <v>0</v>
      </c>
      <c r="BJ250" s="13" t="s">
        <v>84</v>
      </c>
      <c r="BK250" s="208">
        <f t="shared" si="39"/>
        <v>0</v>
      </c>
      <c r="BL250" s="13" t="s">
        <v>313</v>
      </c>
      <c r="BM250" s="207" t="s">
        <v>1820</v>
      </c>
    </row>
    <row r="251" spans="1:65" s="36" customFormat="1" ht="21.75" customHeight="1">
      <c r="A251" s="30"/>
      <c r="B251" s="31"/>
      <c r="C251" s="197" t="s">
        <v>765</v>
      </c>
      <c r="D251" s="197" t="s">
        <v>201</v>
      </c>
      <c r="E251" s="198" t="s">
        <v>1821</v>
      </c>
      <c r="F251" s="199" t="s">
        <v>1822</v>
      </c>
      <c r="G251" s="200" t="s">
        <v>204</v>
      </c>
      <c r="H251" s="201">
        <v>1</v>
      </c>
      <c r="I251" s="2"/>
      <c r="J251" s="202">
        <f t="shared" si="30"/>
        <v>0</v>
      </c>
      <c r="K251" s="199" t="s">
        <v>205</v>
      </c>
      <c r="L251" s="31"/>
      <c r="M251" s="203" t="s">
        <v>1</v>
      </c>
      <c r="N251" s="204" t="s">
        <v>41</v>
      </c>
      <c r="O251" s="78"/>
      <c r="P251" s="205">
        <f t="shared" si="31"/>
        <v>0</v>
      </c>
      <c r="Q251" s="205">
        <v>2E-05</v>
      </c>
      <c r="R251" s="205">
        <f t="shared" si="32"/>
        <v>2E-05</v>
      </c>
      <c r="S251" s="205">
        <v>0</v>
      </c>
      <c r="T251" s="206">
        <f t="shared" si="3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207" t="s">
        <v>313</v>
      </c>
      <c r="AT251" s="207" t="s">
        <v>201</v>
      </c>
      <c r="AU251" s="207" t="s">
        <v>86</v>
      </c>
      <c r="AY251" s="13" t="s">
        <v>199</v>
      </c>
      <c r="BE251" s="208">
        <f t="shared" si="34"/>
        <v>0</v>
      </c>
      <c r="BF251" s="208">
        <f t="shared" si="35"/>
        <v>0</v>
      </c>
      <c r="BG251" s="208">
        <f t="shared" si="36"/>
        <v>0</v>
      </c>
      <c r="BH251" s="208">
        <f t="shared" si="37"/>
        <v>0</v>
      </c>
      <c r="BI251" s="208">
        <f t="shared" si="38"/>
        <v>0</v>
      </c>
      <c r="BJ251" s="13" t="s">
        <v>84</v>
      </c>
      <c r="BK251" s="208">
        <f t="shared" si="39"/>
        <v>0</v>
      </c>
      <c r="BL251" s="13" t="s">
        <v>313</v>
      </c>
      <c r="BM251" s="207" t="s">
        <v>1823</v>
      </c>
    </row>
    <row r="252" spans="1:65" s="36" customFormat="1" ht="37.9" customHeight="1">
      <c r="A252" s="30"/>
      <c r="B252" s="31"/>
      <c r="C252" s="241" t="s">
        <v>771</v>
      </c>
      <c r="D252" s="241" t="s">
        <v>297</v>
      </c>
      <c r="E252" s="242" t="s">
        <v>1824</v>
      </c>
      <c r="F252" s="243" t="s">
        <v>1825</v>
      </c>
      <c r="G252" s="244" t="s">
        <v>1826</v>
      </c>
      <c r="H252" s="245">
        <v>1</v>
      </c>
      <c r="I252" s="3"/>
      <c r="J252" s="246">
        <f t="shared" si="30"/>
        <v>0</v>
      </c>
      <c r="K252" s="243" t="s">
        <v>1</v>
      </c>
      <c r="L252" s="247"/>
      <c r="M252" s="248" t="s">
        <v>1</v>
      </c>
      <c r="N252" s="249" t="s">
        <v>41</v>
      </c>
      <c r="O252" s="78"/>
      <c r="P252" s="205">
        <f t="shared" si="31"/>
        <v>0</v>
      </c>
      <c r="Q252" s="205">
        <v>0</v>
      </c>
      <c r="R252" s="205">
        <f t="shared" si="32"/>
        <v>0</v>
      </c>
      <c r="S252" s="205">
        <v>0</v>
      </c>
      <c r="T252" s="206">
        <f t="shared" si="3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207" t="s">
        <v>456</v>
      </c>
      <c r="AT252" s="207" t="s">
        <v>297</v>
      </c>
      <c r="AU252" s="207" t="s">
        <v>86</v>
      </c>
      <c r="AY252" s="13" t="s">
        <v>199</v>
      </c>
      <c r="BE252" s="208">
        <f t="shared" si="34"/>
        <v>0</v>
      </c>
      <c r="BF252" s="208">
        <f t="shared" si="35"/>
        <v>0</v>
      </c>
      <c r="BG252" s="208">
        <f t="shared" si="36"/>
        <v>0</v>
      </c>
      <c r="BH252" s="208">
        <f t="shared" si="37"/>
        <v>0</v>
      </c>
      <c r="BI252" s="208">
        <f t="shared" si="38"/>
        <v>0</v>
      </c>
      <c r="BJ252" s="13" t="s">
        <v>84</v>
      </c>
      <c r="BK252" s="208">
        <f t="shared" si="39"/>
        <v>0</v>
      </c>
      <c r="BL252" s="13" t="s">
        <v>313</v>
      </c>
      <c r="BM252" s="207" t="s">
        <v>1827</v>
      </c>
    </row>
    <row r="253" spans="1:65" s="36" customFormat="1" ht="16.5" customHeight="1">
      <c r="A253" s="30"/>
      <c r="B253" s="31"/>
      <c r="C253" s="197" t="s">
        <v>776</v>
      </c>
      <c r="D253" s="197" t="s">
        <v>201</v>
      </c>
      <c r="E253" s="198" t="s">
        <v>1828</v>
      </c>
      <c r="F253" s="199" t="s">
        <v>1829</v>
      </c>
      <c r="G253" s="200" t="s">
        <v>204</v>
      </c>
      <c r="H253" s="201">
        <v>2</v>
      </c>
      <c r="I253" s="2"/>
      <c r="J253" s="202">
        <f t="shared" si="30"/>
        <v>0</v>
      </c>
      <c r="K253" s="199" t="s">
        <v>205</v>
      </c>
      <c r="L253" s="31"/>
      <c r="M253" s="203" t="s">
        <v>1</v>
      </c>
      <c r="N253" s="204" t="s">
        <v>41</v>
      </c>
      <c r="O253" s="78"/>
      <c r="P253" s="205">
        <f t="shared" si="31"/>
        <v>0</v>
      </c>
      <c r="Q253" s="205">
        <v>0</v>
      </c>
      <c r="R253" s="205">
        <f t="shared" si="32"/>
        <v>0</v>
      </c>
      <c r="S253" s="205">
        <v>0.0056</v>
      </c>
      <c r="T253" s="206">
        <f t="shared" si="33"/>
        <v>0.0112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207" t="s">
        <v>313</v>
      </c>
      <c r="AT253" s="207" t="s">
        <v>201</v>
      </c>
      <c r="AU253" s="207" t="s">
        <v>86</v>
      </c>
      <c r="AY253" s="13" t="s">
        <v>199</v>
      </c>
      <c r="BE253" s="208">
        <f t="shared" si="34"/>
        <v>0</v>
      </c>
      <c r="BF253" s="208">
        <f t="shared" si="35"/>
        <v>0</v>
      </c>
      <c r="BG253" s="208">
        <f t="shared" si="36"/>
        <v>0</v>
      </c>
      <c r="BH253" s="208">
        <f t="shared" si="37"/>
        <v>0</v>
      </c>
      <c r="BI253" s="208">
        <f t="shared" si="38"/>
        <v>0</v>
      </c>
      <c r="BJ253" s="13" t="s">
        <v>84</v>
      </c>
      <c r="BK253" s="208">
        <f t="shared" si="39"/>
        <v>0</v>
      </c>
      <c r="BL253" s="13" t="s">
        <v>313</v>
      </c>
      <c r="BM253" s="207" t="s">
        <v>1830</v>
      </c>
    </row>
    <row r="254" spans="1:65" s="36" customFormat="1" ht="21.75" customHeight="1">
      <c r="A254" s="30"/>
      <c r="B254" s="31"/>
      <c r="C254" s="197" t="s">
        <v>780</v>
      </c>
      <c r="D254" s="197" t="s">
        <v>201</v>
      </c>
      <c r="E254" s="198" t="s">
        <v>1831</v>
      </c>
      <c r="F254" s="199" t="s">
        <v>1832</v>
      </c>
      <c r="G254" s="200" t="s">
        <v>252</v>
      </c>
      <c r="H254" s="201">
        <v>364</v>
      </c>
      <c r="I254" s="2"/>
      <c r="J254" s="202">
        <f t="shared" si="30"/>
        <v>0</v>
      </c>
      <c r="K254" s="199" t="s">
        <v>205</v>
      </c>
      <c r="L254" s="31"/>
      <c r="M254" s="203" t="s">
        <v>1</v>
      </c>
      <c r="N254" s="204" t="s">
        <v>41</v>
      </c>
      <c r="O254" s="78"/>
      <c r="P254" s="205">
        <f t="shared" si="31"/>
        <v>0</v>
      </c>
      <c r="Q254" s="205">
        <v>1E-05</v>
      </c>
      <c r="R254" s="205">
        <f t="shared" si="32"/>
        <v>0.0036400000000000004</v>
      </c>
      <c r="S254" s="205">
        <v>0</v>
      </c>
      <c r="T254" s="206">
        <f t="shared" si="33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207" t="s">
        <v>313</v>
      </c>
      <c r="AT254" s="207" t="s">
        <v>201</v>
      </c>
      <c r="AU254" s="207" t="s">
        <v>86</v>
      </c>
      <c r="AY254" s="13" t="s">
        <v>199</v>
      </c>
      <c r="BE254" s="208">
        <f t="shared" si="34"/>
        <v>0</v>
      </c>
      <c r="BF254" s="208">
        <f t="shared" si="35"/>
        <v>0</v>
      </c>
      <c r="BG254" s="208">
        <f t="shared" si="36"/>
        <v>0</v>
      </c>
      <c r="BH254" s="208">
        <f t="shared" si="37"/>
        <v>0</v>
      </c>
      <c r="BI254" s="208">
        <f t="shared" si="38"/>
        <v>0</v>
      </c>
      <c r="BJ254" s="13" t="s">
        <v>84</v>
      </c>
      <c r="BK254" s="208">
        <f t="shared" si="39"/>
        <v>0</v>
      </c>
      <c r="BL254" s="13" t="s">
        <v>313</v>
      </c>
      <c r="BM254" s="207" t="s">
        <v>1833</v>
      </c>
    </row>
    <row r="255" spans="1:65" s="36" customFormat="1" ht="24.2" customHeight="1">
      <c r="A255" s="30"/>
      <c r="B255" s="31"/>
      <c r="C255" s="197" t="s">
        <v>784</v>
      </c>
      <c r="D255" s="197" t="s">
        <v>201</v>
      </c>
      <c r="E255" s="198" t="s">
        <v>1834</v>
      </c>
      <c r="F255" s="199" t="s">
        <v>1835</v>
      </c>
      <c r="G255" s="200" t="s">
        <v>252</v>
      </c>
      <c r="H255" s="201">
        <v>364</v>
      </c>
      <c r="I255" s="2"/>
      <c r="J255" s="202">
        <f t="shared" si="30"/>
        <v>0</v>
      </c>
      <c r="K255" s="199" t="s">
        <v>205</v>
      </c>
      <c r="L255" s="31"/>
      <c r="M255" s="203" t="s">
        <v>1</v>
      </c>
      <c r="N255" s="204" t="s">
        <v>41</v>
      </c>
      <c r="O255" s="78"/>
      <c r="P255" s="205">
        <f t="shared" si="31"/>
        <v>0</v>
      </c>
      <c r="Q255" s="205">
        <v>2E-05</v>
      </c>
      <c r="R255" s="205">
        <f t="shared" si="32"/>
        <v>0.007280000000000001</v>
      </c>
      <c r="S255" s="205">
        <v>0</v>
      </c>
      <c r="T255" s="206">
        <f t="shared" si="33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207" t="s">
        <v>313</v>
      </c>
      <c r="AT255" s="207" t="s">
        <v>201</v>
      </c>
      <c r="AU255" s="207" t="s">
        <v>86</v>
      </c>
      <c r="AY255" s="13" t="s">
        <v>199</v>
      </c>
      <c r="BE255" s="208">
        <f t="shared" si="34"/>
        <v>0</v>
      </c>
      <c r="BF255" s="208">
        <f t="shared" si="35"/>
        <v>0</v>
      </c>
      <c r="BG255" s="208">
        <f t="shared" si="36"/>
        <v>0</v>
      </c>
      <c r="BH255" s="208">
        <f t="shared" si="37"/>
        <v>0</v>
      </c>
      <c r="BI255" s="208">
        <f t="shared" si="38"/>
        <v>0</v>
      </c>
      <c r="BJ255" s="13" t="s">
        <v>84</v>
      </c>
      <c r="BK255" s="208">
        <f t="shared" si="39"/>
        <v>0</v>
      </c>
      <c r="BL255" s="13" t="s">
        <v>313</v>
      </c>
      <c r="BM255" s="207" t="s">
        <v>1836</v>
      </c>
    </row>
    <row r="256" spans="1:65" s="36" customFormat="1" ht="24.2" customHeight="1">
      <c r="A256" s="30"/>
      <c r="B256" s="31"/>
      <c r="C256" s="197" t="s">
        <v>788</v>
      </c>
      <c r="D256" s="197" t="s">
        <v>201</v>
      </c>
      <c r="E256" s="198" t="s">
        <v>1837</v>
      </c>
      <c r="F256" s="199" t="s">
        <v>1838</v>
      </c>
      <c r="G256" s="200" t="s">
        <v>749</v>
      </c>
      <c r="H256" s="4"/>
      <c r="I256" s="2"/>
      <c r="J256" s="202">
        <f t="shared" si="30"/>
        <v>0</v>
      </c>
      <c r="K256" s="199" t="s">
        <v>205</v>
      </c>
      <c r="L256" s="31"/>
      <c r="M256" s="203" t="s">
        <v>1</v>
      </c>
      <c r="N256" s="204" t="s">
        <v>41</v>
      </c>
      <c r="O256" s="78"/>
      <c r="P256" s="205">
        <f t="shared" si="31"/>
        <v>0</v>
      </c>
      <c r="Q256" s="205">
        <v>0</v>
      </c>
      <c r="R256" s="205">
        <f t="shared" si="32"/>
        <v>0</v>
      </c>
      <c r="S256" s="205">
        <v>0</v>
      </c>
      <c r="T256" s="206">
        <f t="shared" si="3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207" t="s">
        <v>313</v>
      </c>
      <c r="AT256" s="207" t="s">
        <v>201</v>
      </c>
      <c r="AU256" s="207" t="s">
        <v>86</v>
      </c>
      <c r="AY256" s="13" t="s">
        <v>199</v>
      </c>
      <c r="BE256" s="208">
        <f t="shared" si="34"/>
        <v>0</v>
      </c>
      <c r="BF256" s="208">
        <f t="shared" si="35"/>
        <v>0</v>
      </c>
      <c r="BG256" s="208">
        <f t="shared" si="36"/>
        <v>0</v>
      </c>
      <c r="BH256" s="208">
        <f t="shared" si="37"/>
        <v>0</v>
      </c>
      <c r="BI256" s="208">
        <f t="shared" si="38"/>
        <v>0</v>
      </c>
      <c r="BJ256" s="13" t="s">
        <v>84</v>
      </c>
      <c r="BK256" s="208">
        <f t="shared" si="39"/>
        <v>0</v>
      </c>
      <c r="BL256" s="13" t="s">
        <v>313</v>
      </c>
      <c r="BM256" s="207" t="s">
        <v>1839</v>
      </c>
    </row>
    <row r="257" spans="2:63" s="184" customFormat="1" ht="22.9" customHeight="1">
      <c r="B257" s="185"/>
      <c r="D257" s="186" t="s">
        <v>75</v>
      </c>
      <c r="E257" s="195" t="s">
        <v>769</v>
      </c>
      <c r="F257" s="195" t="s">
        <v>770</v>
      </c>
      <c r="J257" s="196">
        <f>BK257</f>
        <v>0</v>
      </c>
      <c r="L257" s="185"/>
      <c r="M257" s="189"/>
      <c r="N257" s="190"/>
      <c r="O257" s="190"/>
      <c r="P257" s="191">
        <f>SUM(P258:P286)</f>
        <v>0</v>
      </c>
      <c r="Q257" s="190"/>
      <c r="R257" s="191">
        <f>SUM(R258:R286)</f>
        <v>0.31666</v>
      </c>
      <c r="S257" s="190"/>
      <c r="T257" s="192">
        <f>SUM(T258:T286)</f>
        <v>0.47321</v>
      </c>
      <c r="AR257" s="186" t="s">
        <v>86</v>
      </c>
      <c r="AT257" s="193" t="s">
        <v>75</v>
      </c>
      <c r="AU257" s="193" t="s">
        <v>84</v>
      </c>
      <c r="AY257" s="186" t="s">
        <v>199</v>
      </c>
      <c r="BK257" s="194">
        <f>SUM(BK258:BK286)</f>
        <v>0</v>
      </c>
    </row>
    <row r="258" spans="1:65" s="36" customFormat="1" ht="24.2" customHeight="1">
      <c r="A258" s="30"/>
      <c r="B258" s="31"/>
      <c r="C258" s="197" t="s">
        <v>792</v>
      </c>
      <c r="D258" s="197" t="s">
        <v>201</v>
      </c>
      <c r="E258" s="198" t="s">
        <v>1840</v>
      </c>
      <c r="F258" s="199" t="s">
        <v>1841</v>
      </c>
      <c r="G258" s="200" t="s">
        <v>774</v>
      </c>
      <c r="H258" s="201">
        <v>3</v>
      </c>
      <c r="I258" s="2"/>
      <c r="J258" s="202">
        <f aca="true" t="shared" si="40" ref="J258:J286">ROUND(I258*H258,2)</f>
        <v>0</v>
      </c>
      <c r="K258" s="199" t="s">
        <v>1</v>
      </c>
      <c r="L258" s="31"/>
      <c r="M258" s="203" t="s">
        <v>1</v>
      </c>
      <c r="N258" s="204" t="s">
        <v>41</v>
      </c>
      <c r="O258" s="78"/>
      <c r="P258" s="205">
        <f aca="true" t="shared" si="41" ref="P258:P286">O258*H258</f>
        <v>0</v>
      </c>
      <c r="Q258" s="205">
        <v>0</v>
      </c>
      <c r="R258" s="205">
        <f aca="true" t="shared" si="42" ref="R258:R286">Q258*H258</f>
        <v>0</v>
      </c>
      <c r="S258" s="205">
        <v>0.01933</v>
      </c>
      <c r="T258" s="206">
        <f aca="true" t="shared" si="43" ref="T258:T286">S258*H258</f>
        <v>0.05799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207" t="s">
        <v>313</v>
      </c>
      <c r="AT258" s="207" t="s">
        <v>201</v>
      </c>
      <c r="AU258" s="207" t="s">
        <v>86</v>
      </c>
      <c r="AY258" s="13" t="s">
        <v>199</v>
      </c>
      <c r="BE258" s="208">
        <f aca="true" t="shared" si="44" ref="BE258:BE286">IF(N258="základní",J258,0)</f>
        <v>0</v>
      </c>
      <c r="BF258" s="208">
        <f aca="true" t="shared" si="45" ref="BF258:BF286">IF(N258="snížená",J258,0)</f>
        <v>0</v>
      </c>
      <c r="BG258" s="208">
        <f aca="true" t="shared" si="46" ref="BG258:BG286">IF(N258="zákl. přenesená",J258,0)</f>
        <v>0</v>
      </c>
      <c r="BH258" s="208">
        <f aca="true" t="shared" si="47" ref="BH258:BH286">IF(N258="sníž. přenesená",J258,0)</f>
        <v>0</v>
      </c>
      <c r="BI258" s="208">
        <f aca="true" t="shared" si="48" ref="BI258:BI286">IF(N258="nulová",J258,0)</f>
        <v>0</v>
      </c>
      <c r="BJ258" s="13" t="s">
        <v>84</v>
      </c>
      <c r="BK258" s="208">
        <f aca="true" t="shared" si="49" ref="BK258:BK286">ROUND(I258*H258,2)</f>
        <v>0</v>
      </c>
      <c r="BL258" s="13" t="s">
        <v>313</v>
      </c>
      <c r="BM258" s="207" t="s">
        <v>1842</v>
      </c>
    </row>
    <row r="259" spans="1:65" s="36" customFormat="1" ht="33" customHeight="1">
      <c r="A259" s="30"/>
      <c r="B259" s="31"/>
      <c r="C259" s="197" t="s">
        <v>796</v>
      </c>
      <c r="D259" s="197" t="s">
        <v>201</v>
      </c>
      <c r="E259" s="198" t="s">
        <v>1843</v>
      </c>
      <c r="F259" s="199" t="s">
        <v>1844</v>
      </c>
      <c r="G259" s="200" t="s">
        <v>774</v>
      </c>
      <c r="H259" s="201">
        <v>1</v>
      </c>
      <c r="I259" s="2"/>
      <c r="J259" s="202">
        <f t="shared" si="40"/>
        <v>0</v>
      </c>
      <c r="K259" s="199" t="s">
        <v>205</v>
      </c>
      <c r="L259" s="31"/>
      <c r="M259" s="203" t="s">
        <v>1</v>
      </c>
      <c r="N259" s="204" t="s">
        <v>41</v>
      </c>
      <c r="O259" s="78"/>
      <c r="P259" s="205">
        <f t="shared" si="41"/>
        <v>0</v>
      </c>
      <c r="Q259" s="205">
        <v>0.01697</v>
      </c>
      <c r="R259" s="205">
        <f t="shared" si="42"/>
        <v>0.01697</v>
      </c>
      <c r="S259" s="205">
        <v>0</v>
      </c>
      <c r="T259" s="206">
        <f t="shared" si="4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207" t="s">
        <v>313</v>
      </c>
      <c r="AT259" s="207" t="s">
        <v>201</v>
      </c>
      <c r="AU259" s="207" t="s">
        <v>86</v>
      </c>
      <c r="AY259" s="13" t="s">
        <v>199</v>
      </c>
      <c r="BE259" s="208">
        <f t="shared" si="44"/>
        <v>0</v>
      </c>
      <c r="BF259" s="208">
        <f t="shared" si="45"/>
        <v>0</v>
      </c>
      <c r="BG259" s="208">
        <f t="shared" si="46"/>
        <v>0</v>
      </c>
      <c r="BH259" s="208">
        <f t="shared" si="47"/>
        <v>0</v>
      </c>
      <c r="BI259" s="208">
        <f t="shared" si="48"/>
        <v>0</v>
      </c>
      <c r="BJ259" s="13" t="s">
        <v>84</v>
      </c>
      <c r="BK259" s="208">
        <f t="shared" si="49"/>
        <v>0</v>
      </c>
      <c r="BL259" s="13" t="s">
        <v>313</v>
      </c>
      <c r="BM259" s="207" t="s">
        <v>1845</v>
      </c>
    </row>
    <row r="260" spans="1:65" s="36" customFormat="1" ht="24.2" customHeight="1">
      <c r="A260" s="30"/>
      <c r="B260" s="31"/>
      <c r="C260" s="197" t="s">
        <v>800</v>
      </c>
      <c r="D260" s="197" t="s">
        <v>201</v>
      </c>
      <c r="E260" s="198" t="s">
        <v>1846</v>
      </c>
      <c r="F260" s="199" t="s">
        <v>1847</v>
      </c>
      <c r="G260" s="200" t="s">
        <v>204</v>
      </c>
      <c r="H260" s="201">
        <v>5</v>
      </c>
      <c r="I260" s="2"/>
      <c r="J260" s="202">
        <f t="shared" si="40"/>
        <v>0</v>
      </c>
      <c r="K260" s="199" t="s">
        <v>205</v>
      </c>
      <c r="L260" s="31"/>
      <c r="M260" s="203" t="s">
        <v>1</v>
      </c>
      <c r="N260" s="204" t="s">
        <v>41</v>
      </c>
      <c r="O260" s="78"/>
      <c r="P260" s="205">
        <f t="shared" si="41"/>
        <v>0</v>
      </c>
      <c r="Q260" s="205">
        <v>0.00119</v>
      </c>
      <c r="R260" s="205">
        <f t="shared" si="42"/>
        <v>0.00595</v>
      </c>
      <c r="S260" s="205">
        <v>0</v>
      </c>
      <c r="T260" s="206">
        <f t="shared" si="4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207" t="s">
        <v>313</v>
      </c>
      <c r="AT260" s="207" t="s">
        <v>201</v>
      </c>
      <c r="AU260" s="207" t="s">
        <v>86</v>
      </c>
      <c r="AY260" s="13" t="s">
        <v>199</v>
      </c>
      <c r="BE260" s="208">
        <f t="shared" si="44"/>
        <v>0</v>
      </c>
      <c r="BF260" s="208">
        <f t="shared" si="45"/>
        <v>0</v>
      </c>
      <c r="BG260" s="208">
        <f t="shared" si="46"/>
        <v>0</v>
      </c>
      <c r="BH260" s="208">
        <f t="shared" si="47"/>
        <v>0</v>
      </c>
      <c r="BI260" s="208">
        <f t="shared" si="48"/>
        <v>0</v>
      </c>
      <c r="BJ260" s="13" t="s">
        <v>84</v>
      </c>
      <c r="BK260" s="208">
        <f t="shared" si="49"/>
        <v>0</v>
      </c>
      <c r="BL260" s="13" t="s">
        <v>313</v>
      </c>
      <c r="BM260" s="207" t="s">
        <v>1848</v>
      </c>
    </row>
    <row r="261" spans="1:65" s="36" customFormat="1" ht="24.2" customHeight="1">
      <c r="A261" s="30"/>
      <c r="B261" s="31"/>
      <c r="C261" s="241" t="s">
        <v>806</v>
      </c>
      <c r="D261" s="241" t="s">
        <v>297</v>
      </c>
      <c r="E261" s="242" t="s">
        <v>1849</v>
      </c>
      <c r="F261" s="243" t="s">
        <v>1850</v>
      </c>
      <c r="G261" s="244" t="s">
        <v>204</v>
      </c>
      <c r="H261" s="245">
        <v>5</v>
      </c>
      <c r="I261" s="3"/>
      <c r="J261" s="246">
        <f t="shared" si="40"/>
        <v>0</v>
      </c>
      <c r="K261" s="243" t="s">
        <v>205</v>
      </c>
      <c r="L261" s="247"/>
      <c r="M261" s="248" t="s">
        <v>1</v>
      </c>
      <c r="N261" s="249" t="s">
        <v>41</v>
      </c>
      <c r="O261" s="78"/>
      <c r="P261" s="205">
        <f t="shared" si="41"/>
        <v>0</v>
      </c>
      <c r="Q261" s="205">
        <v>0.0219</v>
      </c>
      <c r="R261" s="205">
        <f t="shared" si="42"/>
        <v>0.1095</v>
      </c>
      <c r="S261" s="205">
        <v>0</v>
      </c>
      <c r="T261" s="206">
        <f t="shared" si="4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207" t="s">
        <v>456</v>
      </c>
      <c r="AT261" s="207" t="s">
        <v>297</v>
      </c>
      <c r="AU261" s="207" t="s">
        <v>86</v>
      </c>
      <c r="AY261" s="13" t="s">
        <v>199</v>
      </c>
      <c r="BE261" s="208">
        <f t="shared" si="44"/>
        <v>0</v>
      </c>
      <c r="BF261" s="208">
        <f t="shared" si="45"/>
        <v>0</v>
      </c>
      <c r="BG261" s="208">
        <f t="shared" si="46"/>
        <v>0</v>
      </c>
      <c r="BH261" s="208">
        <f t="shared" si="47"/>
        <v>0</v>
      </c>
      <c r="BI261" s="208">
        <f t="shared" si="48"/>
        <v>0</v>
      </c>
      <c r="BJ261" s="13" t="s">
        <v>84</v>
      </c>
      <c r="BK261" s="208">
        <f t="shared" si="49"/>
        <v>0</v>
      </c>
      <c r="BL261" s="13" t="s">
        <v>313</v>
      </c>
      <c r="BM261" s="207" t="s">
        <v>1851</v>
      </c>
    </row>
    <row r="262" spans="1:65" s="36" customFormat="1" ht="16.5" customHeight="1">
      <c r="A262" s="30"/>
      <c r="B262" s="31"/>
      <c r="C262" s="197" t="s">
        <v>811</v>
      </c>
      <c r="D262" s="197" t="s">
        <v>201</v>
      </c>
      <c r="E262" s="198" t="s">
        <v>1852</v>
      </c>
      <c r="F262" s="199" t="s">
        <v>1853</v>
      </c>
      <c r="G262" s="200" t="s">
        <v>774</v>
      </c>
      <c r="H262" s="201">
        <v>17</v>
      </c>
      <c r="I262" s="2"/>
      <c r="J262" s="202">
        <f t="shared" si="40"/>
        <v>0</v>
      </c>
      <c r="K262" s="199" t="s">
        <v>205</v>
      </c>
      <c r="L262" s="31"/>
      <c r="M262" s="203" t="s">
        <v>1</v>
      </c>
      <c r="N262" s="204" t="s">
        <v>41</v>
      </c>
      <c r="O262" s="78"/>
      <c r="P262" s="205">
        <f t="shared" si="41"/>
        <v>0</v>
      </c>
      <c r="Q262" s="205">
        <v>0</v>
      </c>
      <c r="R262" s="205">
        <f t="shared" si="42"/>
        <v>0</v>
      </c>
      <c r="S262" s="205">
        <v>0.01946</v>
      </c>
      <c r="T262" s="206">
        <f t="shared" si="43"/>
        <v>0.33082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207" t="s">
        <v>313</v>
      </c>
      <c r="AT262" s="207" t="s">
        <v>201</v>
      </c>
      <c r="AU262" s="207" t="s">
        <v>86</v>
      </c>
      <c r="AY262" s="13" t="s">
        <v>199</v>
      </c>
      <c r="BE262" s="208">
        <f t="shared" si="44"/>
        <v>0</v>
      </c>
      <c r="BF262" s="208">
        <f t="shared" si="45"/>
        <v>0</v>
      </c>
      <c r="BG262" s="208">
        <f t="shared" si="46"/>
        <v>0</v>
      </c>
      <c r="BH262" s="208">
        <f t="shared" si="47"/>
        <v>0</v>
      </c>
      <c r="BI262" s="208">
        <f t="shared" si="48"/>
        <v>0</v>
      </c>
      <c r="BJ262" s="13" t="s">
        <v>84</v>
      </c>
      <c r="BK262" s="208">
        <f t="shared" si="49"/>
        <v>0</v>
      </c>
      <c r="BL262" s="13" t="s">
        <v>313</v>
      </c>
      <c r="BM262" s="207" t="s">
        <v>1854</v>
      </c>
    </row>
    <row r="263" spans="1:65" s="36" customFormat="1" ht="33" customHeight="1">
      <c r="A263" s="30"/>
      <c r="B263" s="31"/>
      <c r="C263" s="197" t="s">
        <v>819</v>
      </c>
      <c r="D263" s="197" t="s">
        <v>201</v>
      </c>
      <c r="E263" s="198" t="s">
        <v>1855</v>
      </c>
      <c r="F263" s="199" t="s">
        <v>1856</v>
      </c>
      <c r="G263" s="200" t="s">
        <v>774</v>
      </c>
      <c r="H263" s="201">
        <v>8</v>
      </c>
      <c r="I263" s="2"/>
      <c r="J263" s="202">
        <f t="shared" si="40"/>
        <v>0</v>
      </c>
      <c r="K263" s="199" t="s">
        <v>205</v>
      </c>
      <c r="L263" s="31"/>
      <c r="M263" s="203" t="s">
        <v>1</v>
      </c>
      <c r="N263" s="204" t="s">
        <v>41</v>
      </c>
      <c r="O263" s="78"/>
      <c r="P263" s="205">
        <f t="shared" si="41"/>
        <v>0</v>
      </c>
      <c r="Q263" s="205">
        <v>0.01197</v>
      </c>
      <c r="R263" s="205">
        <f t="shared" si="42"/>
        <v>0.09576</v>
      </c>
      <c r="S263" s="205">
        <v>0</v>
      </c>
      <c r="T263" s="206">
        <f t="shared" si="4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207" t="s">
        <v>313</v>
      </c>
      <c r="AT263" s="207" t="s">
        <v>201</v>
      </c>
      <c r="AU263" s="207" t="s">
        <v>86</v>
      </c>
      <c r="AY263" s="13" t="s">
        <v>199</v>
      </c>
      <c r="BE263" s="208">
        <f t="shared" si="44"/>
        <v>0</v>
      </c>
      <c r="BF263" s="208">
        <f t="shared" si="45"/>
        <v>0</v>
      </c>
      <c r="BG263" s="208">
        <f t="shared" si="46"/>
        <v>0</v>
      </c>
      <c r="BH263" s="208">
        <f t="shared" si="47"/>
        <v>0</v>
      </c>
      <c r="BI263" s="208">
        <f t="shared" si="48"/>
        <v>0</v>
      </c>
      <c r="BJ263" s="13" t="s">
        <v>84</v>
      </c>
      <c r="BK263" s="208">
        <f t="shared" si="49"/>
        <v>0</v>
      </c>
      <c r="BL263" s="13" t="s">
        <v>313</v>
      </c>
      <c r="BM263" s="207" t="s">
        <v>1857</v>
      </c>
    </row>
    <row r="264" spans="1:65" s="36" customFormat="1" ht="24.2" customHeight="1">
      <c r="A264" s="30"/>
      <c r="B264" s="31"/>
      <c r="C264" s="197" t="s">
        <v>832</v>
      </c>
      <c r="D264" s="197" t="s">
        <v>201</v>
      </c>
      <c r="E264" s="198" t="s">
        <v>1858</v>
      </c>
      <c r="F264" s="199" t="s">
        <v>1859</v>
      </c>
      <c r="G264" s="200" t="s">
        <v>774</v>
      </c>
      <c r="H264" s="201">
        <v>1</v>
      </c>
      <c r="I264" s="2"/>
      <c r="J264" s="202">
        <f t="shared" si="40"/>
        <v>0</v>
      </c>
      <c r="K264" s="199" t="s">
        <v>205</v>
      </c>
      <c r="L264" s="31"/>
      <c r="M264" s="203" t="s">
        <v>1</v>
      </c>
      <c r="N264" s="204" t="s">
        <v>41</v>
      </c>
      <c r="O264" s="78"/>
      <c r="P264" s="205">
        <f t="shared" si="41"/>
        <v>0</v>
      </c>
      <c r="Q264" s="205">
        <v>0.01396</v>
      </c>
      <c r="R264" s="205">
        <f t="shared" si="42"/>
        <v>0.01396</v>
      </c>
      <c r="S264" s="205">
        <v>0</v>
      </c>
      <c r="T264" s="206">
        <f t="shared" si="43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207" t="s">
        <v>313</v>
      </c>
      <c r="AT264" s="207" t="s">
        <v>201</v>
      </c>
      <c r="AU264" s="207" t="s">
        <v>86</v>
      </c>
      <c r="AY264" s="13" t="s">
        <v>199</v>
      </c>
      <c r="BE264" s="208">
        <f t="shared" si="44"/>
        <v>0</v>
      </c>
      <c r="BF264" s="208">
        <f t="shared" si="45"/>
        <v>0</v>
      </c>
      <c r="BG264" s="208">
        <f t="shared" si="46"/>
        <v>0</v>
      </c>
      <c r="BH264" s="208">
        <f t="shared" si="47"/>
        <v>0</v>
      </c>
      <c r="BI264" s="208">
        <f t="shared" si="48"/>
        <v>0</v>
      </c>
      <c r="BJ264" s="13" t="s">
        <v>84</v>
      </c>
      <c r="BK264" s="208">
        <f t="shared" si="49"/>
        <v>0</v>
      </c>
      <c r="BL264" s="13" t="s">
        <v>313</v>
      </c>
      <c r="BM264" s="207" t="s">
        <v>1860</v>
      </c>
    </row>
    <row r="265" spans="1:65" s="36" customFormat="1" ht="16.5" customHeight="1">
      <c r="A265" s="30"/>
      <c r="B265" s="31"/>
      <c r="C265" s="197" t="s">
        <v>838</v>
      </c>
      <c r="D265" s="197" t="s">
        <v>201</v>
      </c>
      <c r="E265" s="198" t="s">
        <v>1861</v>
      </c>
      <c r="F265" s="199" t="s">
        <v>1862</v>
      </c>
      <c r="G265" s="200" t="s">
        <v>774</v>
      </c>
      <c r="H265" s="201">
        <v>1</v>
      </c>
      <c r="I265" s="2"/>
      <c r="J265" s="202">
        <f t="shared" si="40"/>
        <v>0</v>
      </c>
      <c r="K265" s="199" t="s">
        <v>205</v>
      </c>
      <c r="L265" s="31"/>
      <c r="M265" s="203" t="s">
        <v>1</v>
      </c>
      <c r="N265" s="204" t="s">
        <v>41</v>
      </c>
      <c r="O265" s="78"/>
      <c r="P265" s="205">
        <f t="shared" si="41"/>
        <v>0</v>
      </c>
      <c r="Q265" s="205">
        <v>0</v>
      </c>
      <c r="R265" s="205">
        <f t="shared" si="42"/>
        <v>0</v>
      </c>
      <c r="S265" s="205">
        <v>0.0178</v>
      </c>
      <c r="T265" s="206">
        <f t="shared" si="43"/>
        <v>0.0178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207" t="s">
        <v>313</v>
      </c>
      <c r="AT265" s="207" t="s">
        <v>201</v>
      </c>
      <c r="AU265" s="207" t="s">
        <v>86</v>
      </c>
      <c r="AY265" s="13" t="s">
        <v>199</v>
      </c>
      <c r="BE265" s="208">
        <f t="shared" si="44"/>
        <v>0</v>
      </c>
      <c r="BF265" s="208">
        <f t="shared" si="45"/>
        <v>0</v>
      </c>
      <c r="BG265" s="208">
        <f t="shared" si="46"/>
        <v>0</v>
      </c>
      <c r="BH265" s="208">
        <f t="shared" si="47"/>
        <v>0</v>
      </c>
      <c r="BI265" s="208">
        <f t="shared" si="48"/>
        <v>0</v>
      </c>
      <c r="BJ265" s="13" t="s">
        <v>84</v>
      </c>
      <c r="BK265" s="208">
        <f t="shared" si="49"/>
        <v>0</v>
      </c>
      <c r="BL265" s="13" t="s">
        <v>313</v>
      </c>
      <c r="BM265" s="207" t="s">
        <v>1863</v>
      </c>
    </row>
    <row r="266" spans="1:65" s="36" customFormat="1" ht="24.2" customHeight="1">
      <c r="A266" s="30"/>
      <c r="B266" s="31"/>
      <c r="C266" s="197" t="s">
        <v>843</v>
      </c>
      <c r="D266" s="197" t="s">
        <v>201</v>
      </c>
      <c r="E266" s="198" t="s">
        <v>1864</v>
      </c>
      <c r="F266" s="199" t="s">
        <v>1865</v>
      </c>
      <c r="G266" s="200" t="s">
        <v>774</v>
      </c>
      <c r="H266" s="201">
        <v>2</v>
      </c>
      <c r="I266" s="2"/>
      <c r="J266" s="202">
        <f t="shared" si="40"/>
        <v>0</v>
      </c>
      <c r="K266" s="199" t="s">
        <v>205</v>
      </c>
      <c r="L266" s="31"/>
      <c r="M266" s="203" t="s">
        <v>1</v>
      </c>
      <c r="N266" s="204" t="s">
        <v>41</v>
      </c>
      <c r="O266" s="78"/>
      <c r="P266" s="205">
        <f t="shared" si="41"/>
        <v>0</v>
      </c>
      <c r="Q266" s="205">
        <v>0</v>
      </c>
      <c r="R266" s="205">
        <f t="shared" si="42"/>
        <v>0</v>
      </c>
      <c r="S266" s="205">
        <v>0.0092</v>
      </c>
      <c r="T266" s="206">
        <f t="shared" si="43"/>
        <v>0.0184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207" t="s">
        <v>313</v>
      </c>
      <c r="AT266" s="207" t="s">
        <v>201</v>
      </c>
      <c r="AU266" s="207" t="s">
        <v>86</v>
      </c>
      <c r="AY266" s="13" t="s">
        <v>199</v>
      </c>
      <c r="BE266" s="208">
        <f t="shared" si="44"/>
        <v>0</v>
      </c>
      <c r="BF266" s="208">
        <f t="shared" si="45"/>
        <v>0</v>
      </c>
      <c r="BG266" s="208">
        <f t="shared" si="46"/>
        <v>0</v>
      </c>
      <c r="BH266" s="208">
        <f t="shared" si="47"/>
        <v>0</v>
      </c>
      <c r="BI266" s="208">
        <f t="shared" si="48"/>
        <v>0</v>
      </c>
      <c r="BJ266" s="13" t="s">
        <v>84</v>
      </c>
      <c r="BK266" s="208">
        <f t="shared" si="49"/>
        <v>0</v>
      </c>
      <c r="BL266" s="13" t="s">
        <v>313</v>
      </c>
      <c r="BM266" s="207" t="s">
        <v>1866</v>
      </c>
    </row>
    <row r="267" spans="1:65" s="36" customFormat="1" ht="24.2" customHeight="1">
      <c r="A267" s="30"/>
      <c r="B267" s="31"/>
      <c r="C267" s="197" t="s">
        <v>1049</v>
      </c>
      <c r="D267" s="197" t="s">
        <v>201</v>
      </c>
      <c r="E267" s="198" t="s">
        <v>1867</v>
      </c>
      <c r="F267" s="199" t="s">
        <v>1868</v>
      </c>
      <c r="G267" s="200" t="s">
        <v>774</v>
      </c>
      <c r="H267" s="201">
        <v>2</v>
      </c>
      <c r="I267" s="2"/>
      <c r="J267" s="202">
        <f t="shared" si="40"/>
        <v>0</v>
      </c>
      <c r="K267" s="199" t="s">
        <v>205</v>
      </c>
      <c r="L267" s="31"/>
      <c r="M267" s="203" t="s">
        <v>1</v>
      </c>
      <c r="N267" s="204" t="s">
        <v>41</v>
      </c>
      <c r="O267" s="78"/>
      <c r="P267" s="205">
        <f t="shared" si="41"/>
        <v>0</v>
      </c>
      <c r="Q267" s="205">
        <v>0.00043</v>
      </c>
      <c r="R267" s="205">
        <f t="shared" si="42"/>
        <v>0.00086</v>
      </c>
      <c r="S267" s="205">
        <v>0</v>
      </c>
      <c r="T267" s="206">
        <f t="shared" si="4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207" t="s">
        <v>313</v>
      </c>
      <c r="AT267" s="207" t="s">
        <v>201</v>
      </c>
      <c r="AU267" s="207" t="s">
        <v>86</v>
      </c>
      <c r="AY267" s="13" t="s">
        <v>199</v>
      </c>
      <c r="BE267" s="208">
        <f t="shared" si="44"/>
        <v>0</v>
      </c>
      <c r="BF267" s="208">
        <f t="shared" si="45"/>
        <v>0</v>
      </c>
      <c r="BG267" s="208">
        <f t="shared" si="46"/>
        <v>0</v>
      </c>
      <c r="BH267" s="208">
        <f t="shared" si="47"/>
        <v>0</v>
      </c>
      <c r="BI267" s="208">
        <f t="shared" si="48"/>
        <v>0</v>
      </c>
      <c r="BJ267" s="13" t="s">
        <v>84</v>
      </c>
      <c r="BK267" s="208">
        <f t="shared" si="49"/>
        <v>0</v>
      </c>
      <c r="BL267" s="13" t="s">
        <v>313</v>
      </c>
      <c r="BM267" s="207" t="s">
        <v>1869</v>
      </c>
    </row>
    <row r="268" spans="1:65" s="36" customFormat="1" ht="16.5" customHeight="1">
      <c r="A268" s="30"/>
      <c r="B268" s="31"/>
      <c r="C268" s="197" t="s">
        <v>848</v>
      </c>
      <c r="D268" s="197" t="s">
        <v>201</v>
      </c>
      <c r="E268" s="198" t="s">
        <v>1870</v>
      </c>
      <c r="F268" s="199" t="s">
        <v>1871</v>
      </c>
      <c r="G268" s="200" t="s">
        <v>774</v>
      </c>
      <c r="H268" s="201">
        <v>1</v>
      </c>
      <c r="I268" s="2"/>
      <c r="J268" s="202">
        <f t="shared" si="40"/>
        <v>0</v>
      </c>
      <c r="K268" s="199" t="s">
        <v>205</v>
      </c>
      <c r="L268" s="31"/>
      <c r="M268" s="203" t="s">
        <v>1</v>
      </c>
      <c r="N268" s="204" t="s">
        <v>41</v>
      </c>
      <c r="O268" s="78"/>
      <c r="P268" s="205">
        <f t="shared" si="41"/>
        <v>0</v>
      </c>
      <c r="Q268" s="205">
        <v>0.00064</v>
      </c>
      <c r="R268" s="205">
        <f t="shared" si="42"/>
        <v>0.00064</v>
      </c>
      <c r="S268" s="205">
        <v>0</v>
      </c>
      <c r="T268" s="206">
        <f t="shared" si="4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207" t="s">
        <v>313</v>
      </c>
      <c r="AT268" s="207" t="s">
        <v>201</v>
      </c>
      <c r="AU268" s="207" t="s">
        <v>86</v>
      </c>
      <c r="AY268" s="13" t="s">
        <v>199</v>
      </c>
      <c r="BE268" s="208">
        <f t="shared" si="44"/>
        <v>0</v>
      </c>
      <c r="BF268" s="208">
        <f t="shared" si="45"/>
        <v>0</v>
      </c>
      <c r="BG268" s="208">
        <f t="shared" si="46"/>
        <v>0</v>
      </c>
      <c r="BH268" s="208">
        <f t="shared" si="47"/>
        <v>0</v>
      </c>
      <c r="BI268" s="208">
        <f t="shared" si="48"/>
        <v>0</v>
      </c>
      <c r="BJ268" s="13" t="s">
        <v>84</v>
      </c>
      <c r="BK268" s="208">
        <f t="shared" si="49"/>
        <v>0</v>
      </c>
      <c r="BL268" s="13" t="s">
        <v>313</v>
      </c>
      <c r="BM268" s="207" t="s">
        <v>1872</v>
      </c>
    </row>
    <row r="269" spans="1:65" s="36" customFormat="1" ht="16.5" customHeight="1">
      <c r="A269" s="30"/>
      <c r="B269" s="31"/>
      <c r="C269" s="241" t="s">
        <v>854</v>
      </c>
      <c r="D269" s="241" t="s">
        <v>297</v>
      </c>
      <c r="E269" s="242" t="s">
        <v>1873</v>
      </c>
      <c r="F269" s="243" t="s">
        <v>1874</v>
      </c>
      <c r="G269" s="244" t="s">
        <v>204</v>
      </c>
      <c r="H269" s="245">
        <v>1</v>
      </c>
      <c r="I269" s="3"/>
      <c r="J269" s="246">
        <f t="shared" si="40"/>
        <v>0</v>
      </c>
      <c r="K269" s="243" t="s">
        <v>1</v>
      </c>
      <c r="L269" s="247"/>
      <c r="M269" s="248" t="s">
        <v>1</v>
      </c>
      <c r="N269" s="249" t="s">
        <v>41</v>
      </c>
      <c r="O269" s="78"/>
      <c r="P269" s="205">
        <f t="shared" si="41"/>
        <v>0</v>
      </c>
      <c r="Q269" s="205">
        <v>0.0185</v>
      </c>
      <c r="R269" s="205">
        <f t="shared" si="42"/>
        <v>0.0185</v>
      </c>
      <c r="S269" s="205">
        <v>0</v>
      </c>
      <c r="T269" s="206">
        <f t="shared" si="43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207" t="s">
        <v>456</v>
      </c>
      <c r="AT269" s="207" t="s">
        <v>297</v>
      </c>
      <c r="AU269" s="207" t="s">
        <v>86</v>
      </c>
      <c r="AY269" s="13" t="s">
        <v>199</v>
      </c>
      <c r="BE269" s="208">
        <f t="shared" si="44"/>
        <v>0</v>
      </c>
      <c r="BF269" s="208">
        <f t="shared" si="45"/>
        <v>0</v>
      </c>
      <c r="BG269" s="208">
        <f t="shared" si="46"/>
        <v>0</v>
      </c>
      <c r="BH269" s="208">
        <f t="shared" si="47"/>
        <v>0</v>
      </c>
      <c r="BI269" s="208">
        <f t="shared" si="48"/>
        <v>0</v>
      </c>
      <c r="BJ269" s="13" t="s">
        <v>84</v>
      </c>
      <c r="BK269" s="208">
        <f t="shared" si="49"/>
        <v>0</v>
      </c>
      <c r="BL269" s="13" t="s">
        <v>313</v>
      </c>
      <c r="BM269" s="207" t="s">
        <v>1875</v>
      </c>
    </row>
    <row r="270" spans="1:65" s="36" customFormat="1" ht="16.5" customHeight="1">
      <c r="A270" s="30"/>
      <c r="B270" s="31"/>
      <c r="C270" s="197" t="s">
        <v>860</v>
      </c>
      <c r="D270" s="197" t="s">
        <v>201</v>
      </c>
      <c r="E270" s="198" t="s">
        <v>1876</v>
      </c>
      <c r="F270" s="199" t="s">
        <v>1877</v>
      </c>
      <c r="G270" s="200" t="s">
        <v>204</v>
      </c>
      <c r="H270" s="201">
        <v>2</v>
      </c>
      <c r="I270" s="2"/>
      <c r="J270" s="202">
        <f t="shared" si="40"/>
        <v>0</v>
      </c>
      <c r="K270" s="199" t="s">
        <v>205</v>
      </c>
      <c r="L270" s="31"/>
      <c r="M270" s="203" t="s">
        <v>1</v>
      </c>
      <c r="N270" s="204" t="s">
        <v>41</v>
      </c>
      <c r="O270" s="78"/>
      <c r="P270" s="205">
        <f t="shared" si="41"/>
        <v>0</v>
      </c>
      <c r="Q270" s="205">
        <v>8E-05</v>
      </c>
      <c r="R270" s="205">
        <f t="shared" si="42"/>
        <v>0.00016</v>
      </c>
      <c r="S270" s="205">
        <v>0</v>
      </c>
      <c r="T270" s="206">
        <f t="shared" si="43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207" t="s">
        <v>313</v>
      </c>
      <c r="AT270" s="207" t="s">
        <v>201</v>
      </c>
      <c r="AU270" s="207" t="s">
        <v>86</v>
      </c>
      <c r="AY270" s="13" t="s">
        <v>199</v>
      </c>
      <c r="BE270" s="208">
        <f t="shared" si="44"/>
        <v>0</v>
      </c>
      <c r="BF270" s="208">
        <f t="shared" si="45"/>
        <v>0</v>
      </c>
      <c r="BG270" s="208">
        <f t="shared" si="46"/>
        <v>0</v>
      </c>
      <c r="BH270" s="208">
        <f t="shared" si="47"/>
        <v>0</v>
      </c>
      <c r="BI270" s="208">
        <f t="shared" si="48"/>
        <v>0</v>
      </c>
      <c r="BJ270" s="13" t="s">
        <v>84</v>
      </c>
      <c r="BK270" s="208">
        <f t="shared" si="49"/>
        <v>0</v>
      </c>
      <c r="BL270" s="13" t="s">
        <v>313</v>
      </c>
      <c r="BM270" s="207" t="s">
        <v>1878</v>
      </c>
    </row>
    <row r="271" spans="1:65" s="36" customFormat="1" ht="24.2" customHeight="1">
      <c r="A271" s="30"/>
      <c r="B271" s="31"/>
      <c r="C271" s="197" t="s">
        <v>406</v>
      </c>
      <c r="D271" s="197" t="s">
        <v>201</v>
      </c>
      <c r="E271" s="198" t="s">
        <v>1879</v>
      </c>
      <c r="F271" s="199" t="s">
        <v>1880</v>
      </c>
      <c r="G271" s="200" t="s">
        <v>774</v>
      </c>
      <c r="H271" s="201">
        <v>20</v>
      </c>
      <c r="I271" s="2"/>
      <c r="J271" s="202">
        <f t="shared" si="40"/>
        <v>0</v>
      </c>
      <c r="K271" s="199" t="s">
        <v>205</v>
      </c>
      <c r="L271" s="31"/>
      <c r="M271" s="203" t="s">
        <v>1</v>
      </c>
      <c r="N271" s="204" t="s">
        <v>41</v>
      </c>
      <c r="O271" s="78"/>
      <c r="P271" s="205">
        <f t="shared" si="41"/>
        <v>0</v>
      </c>
      <c r="Q271" s="205">
        <v>0.00024</v>
      </c>
      <c r="R271" s="205">
        <f t="shared" si="42"/>
        <v>0.0048000000000000004</v>
      </c>
      <c r="S271" s="205">
        <v>0</v>
      </c>
      <c r="T271" s="206">
        <f t="shared" si="43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207" t="s">
        <v>313</v>
      </c>
      <c r="AT271" s="207" t="s">
        <v>201</v>
      </c>
      <c r="AU271" s="207" t="s">
        <v>86</v>
      </c>
      <c r="AY271" s="13" t="s">
        <v>199</v>
      </c>
      <c r="BE271" s="208">
        <f t="shared" si="44"/>
        <v>0</v>
      </c>
      <c r="BF271" s="208">
        <f t="shared" si="45"/>
        <v>0</v>
      </c>
      <c r="BG271" s="208">
        <f t="shared" si="46"/>
        <v>0</v>
      </c>
      <c r="BH271" s="208">
        <f t="shared" si="47"/>
        <v>0</v>
      </c>
      <c r="BI271" s="208">
        <f t="shared" si="48"/>
        <v>0</v>
      </c>
      <c r="BJ271" s="13" t="s">
        <v>84</v>
      </c>
      <c r="BK271" s="208">
        <f t="shared" si="49"/>
        <v>0</v>
      </c>
      <c r="BL271" s="13" t="s">
        <v>313</v>
      </c>
      <c r="BM271" s="207" t="s">
        <v>1881</v>
      </c>
    </row>
    <row r="272" spans="1:65" s="36" customFormat="1" ht="16.5" customHeight="1">
      <c r="A272" s="30"/>
      <c r="B272" s="31"/>
      <c r="C272" s="197" t="s">
        <v>875</v>
      </c>
      <c r="D272" s="197" t="s">
        <v>201</v>
      </c>
      <c r="E272" s="198" t="s">
        <v>1882</v>
      </c>
      <c r="F272" s="199" t="s">
        <v>1883</v>
      </c>
      <c r="G272" s="200" t="s">
        <v>204</v>
      </c>
      <c r="H272" s="201">
        <v>2</v>
      </c>
      <c r="I272" s="2"/>
      <c r="J272" s="202">
        <f t="shared" si="40"/>
        <v>0</v>
      </c>
      <c r="K272" s="199" t="s">
        <v>205</v>
      </c>
      <c r="L272" s="31"/>
      <c r="M272" s="203" t="s">
        <v>1</v>
      </c>
      <c r="N272" s="204" t="s">
        <v>41</v>
      </c>
      <c r="O272" s="78"/>
      <c r="P272" s="205">
        <f t="shared" si="41"/>
        <v>0</v>
      </c>
      <c r="Q272" s="205">
        <v>0.00109</v>
      </c>
      <c r="R272" s="205">
        <f t="shared" si="42"/>
        <v>0.00218</v>
      </c>
      <c r="S272" s="205">
        <v>0</v>
      </c>
      <c r="T272" s="206">
        <f t="shared" si="43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207" t="s">
        <v>313</v>
      </c>
      <c r="AT272" s="207" t="s">
        <v>201</v>
      </c>
      <c r="AU272" s="207" t="s">
        <v>86</v>
      </c>
      <c r="AY272" s="13" t="s">
        <v>199</v>
      </c>
      <c r="BE272" s="208">
        <f t="shared" si="44"/>
        <v>0</v>
      </c>
      <c r="BF272" s="208">
        <f t="shared" si="45"/>
        <v>0</v>
      </c>
      <c r="BG272" s="208">
        <f t="shared" si="46"/>
        <v>0</v>
      </c>
      <c r="BH272" s="208">
        <f t="shared" si="47"/>
        <v>0</v>
      </c>
      <c r="BI272" s="208">
        <f t="shared" si="48"/>
        <v>0</v>
      </c>
      <c r="BJ272" s="13" t="s">
        <v>84</v>
      </c>
      <c r="BK272" s="208">
        <f t="shared" si="49"/>
        <v>0</v>
      </c>
      <c r="BL272" s="13" t="s">
        <v>313</v>
      </c>
      <c r="BM272" s="207" t="s">
        <v>1884</v>
      </c>
    </row>
    <row r="273" spans="1:65" s="36" customFormat="1" ht="16.5" customHeight="1">
      <c r="A273" s="30"/>
      <c r="B273" s="31"/>
      <c r="C273" s="197" t="s">
        <v>882</v>
      </c>
      <c r="D273" s="197" t="s">
        <v>201</v>
      </c>
      <c r="E273" s="198" t="s">
        <v>1885</v>
      </c>
      <c r="F273" s="199" t="s">
        <v>1886</v>
      </c>
      <c r="G273" s="200" t="s">
        <v>774</v>
      </c>
      <c r="H273" s="201">
        <v>20</v>
      </c>
      <c r="I273" s="2"/>
      <c r="J273" s="202">
        <f t="shared" si="40"/>
        <v>0</v>
      </c>
      <c r="K273" s="199" t="s">
        <v>205</v>
      </c>
      <c r="L273" s="31"/>
      <c r="M273" s="203" t="s">
        <v>1</v>
      </c>
      <c r="N273" s="204" t="s">
        <v>41</v>
      </c>
      <c r="O273" s="78"/>
      <c r="P273" s="205">
        <f t="shared" si="41"/>
        <v>0</v>
      </c>
      <c r="Q273" s="205">
        <v>0</v>
      </c>
      <c r="R273" s="205">
        <f t="shared" si="42"/>
        <v>0</v>
      </c>
      <c r="S273" s="205">
        <v>0.00156</v>
      </c>
      <c r="T273" s="206">
        <f t="shared" si="43"/>
        <v>0.0312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207" t="s">
        <v>313</v>
      </c>
      <c r="AT273" s="207" t="s">
        <v>201</v>
      </c>
      <c r="AU273" s="207" t="s">
        <v>86</v>
      </c>
      <c r="AY273" s="13" t="s">
        <v>199</v>
      </c>
      <c r="BE273" s="208">
        <f t="shared" si="44"/>
        <v>0</v>
      </c>
      <c r="BF273" s="208">
        <f t="shared" si="45"/>
        <v>0</v>
      </c>
      <c r="BG273" s="208">
        <f t="shared" si="46"/>
        <v>0</v>
      </c>
      <c r="BH273" s="208">
        <f t="shared" si="47"/>
        <v>0</v>
      </c>
      <c r="BI273" s="208">
        <f t="shared" si="48"/>
        <v>0</v>
      </c>
      <c r="BJ273" s="13" t="s">
        <v>84</v>
      </c>
      <c r="BK273" s="208">
        <f t="shared" si="49"/>
        <v>0</v>
      </c>
      <c r="BL273" s="13" t="s">
        <v>313</v>
      </c>
      <c r="BM273" s="207" t="s">
        <v>1887</v>
      </c>
    </row>
    <row r="274" spans="1:65" s="36" customFormat="1" ht="24.2" customHeight="1">
      <c r="A274" s="30"/>
      <c r="B274" s="31"/>
      <c r="C274" s="197" t="s">
        <v>886</v>
      </c>
      <c r="D274" s="197" t="s">
        <v>201</v>
      </c>
      <c r="E274" s="198" t="s">
        <v>1888</v>
      </c>
      <c r="F274" s="199" t="s">
        <v>1889</v>
      </c>
      <c r="G274" s="200" t="s">
        <v>774</v>
      </c>
      <c r="H274" s="201">
        <v>1</v>
      </c>
      <c r="I274" s="2"/>
      <c r="J274" s="202">
        <f t="shared" si="40"/>
        <v>0</v>
      </c>
      <c r="K274" s="199" t="s">
        <v>205</v>
      </c>
      <c r="L274" s="31"/>
      <c r="M274" s="203" t="s">
        <v>1</v>
      </c>
      <c r="N274" s="204" t="s">
        <v>41</v>
      </c>
      <c r="O274" s="78"/>
      <c r="P274" s="205">
        <f t="shared" si="41"/>
        <v>0</v>
      </c>
      <c r="Q274" s="205">
        <v>0.00116</v>
      </c>
      <c r="R274" s="205">
        <f t="shared" si="42"/>
        <v>0.00116</v>
      </c>
      <c r="S274" s="205">
        <v>0</v>
      </c>
      <c r="T274" s="206">
        <f t="shared" si="43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207" t="s">
        <v>313</v>
      </c>
      <c r="AT274" s="207" t="s">
        <v>201</v>
      </c>
      <c r="AU274" s="207" t="s">
        <v>86</v>
      </c>
      <c r="AY274" s="13" t="s">
        <v>199</v>
      </c>
      <c r="BE274" s="208">
        <f t="shared" si="44"/>
        <v>0</v>
      </c>
      <c r="BF274" s="208">
        <f t="shared" si="45"/>
        <v>0</v>
      </c>
      <c r="BG274" s="208">
        <f t="shared" si="46"/>
        <v>0</v>
      </c>
      <c r="BH274" s="208">
        <f t="shared" si="47"/>
        <v>0</v>
      </c>
      <c r="BI274" s="208">
        <f t="shared" si="48"/>
        <v>0</v>
      </c>
      <c r="BJ274" s="13" t="s">
        <v>84</v>
      </c>
      <c r="BK274" s="208">
        <f t="shared" si="49"/>
        <v>0</v>
      </c>
      <c r="BL274" s="13" t="s">
        <v>313</v>
      </c>
      <c r="BM274" s="207" t="s">
        <v>1890</v>
      </c>
    </row>
    <row r="275" spans="1:65" s="36" customFormat="1" ht="24.2" customHeight="1">
      <c r="A275" s="30"/>
      <c r="B275" s="31"/>
      <c r="C275" s="197" t="s">
        <v>892</v>
      </c>
      <c r="D275" s="197" t="s">
        <v>201</v>
      </c>
      <c r="E275" s="198" t="s">
        <v>1891</v>
      </c>
      <c r="F275" s="199" t="s">
        <v>1892</v>
      </c>
      <c r="G275" s="200" t="s">
        <v>774</v>
      </c>
      <c r="H275" s="201">
        <v>2</v>
      </c>
      <c r="I275" s="2"/>
      <c r="J275" s="202">
        <f t="shared" si="40"/>
        <v>0</v>
      </c>
      <c r="K275" s="199" t="s">
        <v>205</v>
      </c>
      <c r="L275" s="31"/>
      <c r="M275" s="203" t="s">
        <v>1</v>
      </c>
      <c r="N275" s="204" t="s">
        <v>41</v>
      </c>
      <c r="O275" s="78"/>
      <c r="P275" s="205">
        <f t="shared" si="41"/>
        <v>0</v>
      </c>
      <c r="Q275" s="205">
        <v>0.0018</v>
      </c>
      <c r="R275" s="205">
        <f t="shared" si="42"/>
        <v>0.0036</v>
      </c>
      <c r="S275" s="205">
        <v>0</v>
      </c>
      <c r="T275" s="206">
        <f t="shared" si="43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207" t="s">
        <v>313</v>
      </c>
      <c r="AT275" s="207" t="s">
        <v>201</v>
      </c>
      <c r="AU275" s="207" t="s">
        <v>86</v>
      </c>
      <c r="AY275" s="13" t="s">
        <v>199</v>
      </c>
      <c r="BE275" s="208">
        <f t="shared" si="44"/>
        <v>0</v>
      </c>
      <c r="BF275" s="208">
        <f t="shared" si="45"/>
        <v>0</v>
      </c>
      <c r="BG275" s="208">
        <f t="shared" si="46"/>
        <v>0</v>
      </c>
      <c r="BH275" s="208">
        <f t="shared" si="47"/>
        <v>0</v>
      </c>
      <c r="BI275" s="208">
        <f t="shared" si="48"/>
        <v>0</v>
      </c>
      <c r="BJ275" s="13" t="s">
        <v>84</v>
      </c>
      <c r="BK275" s="208">
        <f t="shared" si="49"/>
        <v>0</v>
      </c>
      <c r="BL275" s="13" t="s">
        <v>313</v>
      </c>
      <c r="BM275" s="207" t="s">
        <v>1893</v>
      </c>
    </row>
    <row r="276" spans="1:65" s="36" customFormat="1" ht="24.2" customHeight="1">
      <c r="A276" s="30"/>
      <c r="B276" s="31"/>
      <c r="C276" s="197" t="s">
        <v>901</v>
      </c>
      <c r="D276" s="197" t="s">
        <v>201</v>
      </c>
      <c r="E276" s="198" t="s">
        <v>1894</v>
      </c>
      <c r="F276" s="199" t="s">
        <v>1895</v>
      </c>
      <c r="G276" s="200" t="s">
        <v>774</v>
      </c>
      <c r="H276" s="201">
        <v>3</v>
      </c>
      <c r="I276" s="2"/>
      <c r="J276" s="202">
        <f t="shared" si="40"/>
        <v>0</v>
      </c>
      <c r="K276" s="199" t="s">
        <v>205</v>
      </c>
      <c r="L276" s="31"/>
      <c r="M276" s="203" t="s">
        <v>1</v>
      </c>
      <c r="N276" s="204" t="s">
        <v>41</v>
      </c>
      <c r="O276" s="78"/>
      <c r="P276" s="205">
        <f t="shared" si="41"/>
        <v>0</v>
      </c>
      <c r="Q276" s="205">
        <v>0.0018</v>
      </c>
      <c r="R276" s="205">
        <f t="shared" si="42"/>
        <v>0.0054</v>
      </c>
      <c r="S276" s="205">
        <v>0</v>
      </c>
      <c r="T276" s="206">
        <f t="shared" si="43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207" t="s">
        <v>313</v>
      </c>
      <c r="AT276" s="207" t="s">
        <v>201</v>
      </c>
      <c r="AU276" s="207" t="s">
        <v>86</v>
      </c>
      <c r="AY276" s="13" t="s">
        <v>199</v>
      </c>
      <c r="BE276" s="208">
        <f t="shared" si="44"/>
        <v>0</v>
      </c>
      <c r="BF276" s="208">
        <f t="shared" si="45"/>
        <v>0</v>
      </c>
      <c r="BG276" s="208">
        <f t="shared" si="46"/>
        <v>0</v>
      </c>
      <c r="BH276" s="208">
        <f t="shared" si="47"/>
        <v>0</v>
      </c>
      <c r="BI276" s="208">
        <f t="shared" si="48"/>
        <v>0</v>
      </c>
      <c r="BJ276" s="13" t="s">
        <v>84</v>
      </c>
      <c r="BK276" s="208">
        <f t="shared" si="49"/>
        <v>0</v>
      </c>
      <c r="BL276" s="13" t="s">
        <v>313</v>
      </c>
      <c r="BM276" s="207" t="s">
        <v>1896</v>
      </c>
    </row>
    <row r="277" spans="1:65" s="36" customFormat="1" ht="24.2" customHeight="1">
      <c r="A277" s="30"/>
      <c r="B277" s="31"/>
      <c r="C277" s="197" t="s">
        <v>906</v>
      </c>
      <c r="D277" s="197" t="s">
        <v>201</v>
      </c>
      <c r="E277" s="198" t="s">
        <v>1897</v>
      </c>
      <c r="F277" s="199" t="s">
        <v>1898</v>
      </c>
      <c r="G277" s="200" t="s">
        <v>774</v>
      </c>
      <c r="H277" s="201">
        <v>6</v>
      </c>
      <c r="I277" s="2"/>
      <c r="J277" s="202">
        <f t="shared" si="40"/>
        <v>0</v>
      </c>
      <c r="K277" s="199" t="s">
        <v>1</v>
      </c>
      <c r="L277" s="31"/>
      <c r="M277" s="203" t="s">
        <v>1</v>
      </c>
      <c r="N277" s="204" t="s">
        <v>41</v>
      </c>
      <c r="O277" s="78"/>
      <c r="P277" s="205">
        <f t="shared" si="41"/>
        <v>0</v>
      </c>
      <c r="Q277" s="205">
        <v>0.0018</v>
      </c>
      <c r="R277" s="205">
        <f t="shared" si="42"/>
        <v>0.0108</v>
      </c>
      <c r="S277" s="205">
        <v>0</v>
      </c>
      <c r="T277" s="206">
        <f t="shared" si="4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207" t="s">
        <v>313</v>
      </c>
      <c r="AT277" s="207" t="s">
        <v>201</v>
      </c>
      <c r="AU277" s="207" t="s">
        <v>86</v>
      </c>
      <c r="AY277" s="13" t="s">
        <v>199</v>
      </c>
      <c r="BE277" s="208">
        <f t="shared" si="44"/>
        <v>0</v>
      </c>
      <c r="BF277" s="208">
        <f t="shared" si="45"/>
        <v>0</v>
      </c>
      <c r="BG277" s="208">
        <f t="shared" si="46"/>
        <v>0</v>
      </c>
      <c r="BH277" s="208">
        <f t="shared" si="47"/>
        <v>0</v>
      </c>
      <c r="BI277" s="208">
        <f t="shared" si="48"/>
        <v>0</v>
      </c>
      <c r="BJ277" s="13" t="s">
        <v>84</v>
      </c>
      <c r="BK277" s="208">
        <f t="shared" si="49"/>
        <v>0</v>
      </c>
      <c r="BL277" s="13" t="s">
        <v>313</v>
      </c>
      <c r="BM277" s="207" t="s">
        <v>1899</v>
      </c>
    </row>
    <row r="278" spans="1:65" s="36" customFormat="1" ht="16.5" customHeight="1">
      <c r="A278" s="30"/>
      <c r="B278" s="31"/>
      <c r="C278" s="197" t="s">
        <v>913</v>
      </c>
      <c r="D278" s="197" t="s">
        <v>201</v>
      </c>
      <c r="E278" s="198" t="s">
        <v>1900</v>
      </c>
      <c r="F278" s="199" t="s">
        <v>1901</v>
      </c>
      <c r="G278" s="200" t="s">
        <v>774</v>
      </c>
      <c r="H278" s="201">
        <v>4</v>
      </c>
      <c r="I278" s="2"/>
      <c r="J278" s="202">
        <f t="shared" si="40"/>
        <v>0</v>
      </c>
      <c r="K278" s="199" t="s">
        <v>205</v>
      </c>
      <c r="L278" s="31"/>
      <c r="M278" s="203" t="s">
        <v>1</v>
      </c>
      <c r="N278" s="204" t="s">
        <v>41</v>
      </c>
      <c r="O278" s="78"/>
      <c r="P278" s="205">
        <f t="shared" si="41"/>
        <v>0</v>
      </c>
      <c r="Q278" s="205">
        <v>0.00184</v>
      </c>
      <c r="R278" s="205">
        <f t="shared" si="42"/>
        <v>0.00736</v>
      </c>
      <c r="S278" s="205">
        <v>0</v>
      </c>
      <c r="T278" s="206">
        <f t="shared" si="43"/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207" t="s">
        <v>313</v>
      </c>
      <c r="AT278" s="207" t="s">
        <v>201</v>
      </c>
      <c r="AU278" s="207" t="s">
        <v>86</v>
      </c>
      <c r="AY278" s="13" t="s">
        <v>199</v>
      </c>
      <c r="BE278" s="208">
        <f t="shared" si="44"/>
        <v>0</v>
      </c>
      <c r="BF278" s="208">
        <f t="shared" si="45"/>
        <v>0</v>
      </c>
      <c r="BG278" s="208">
        <f t="shared" si="46"/>
        <v>0</v>
      </c>
      <c r="BH278" s="208">
        <f t="shared" si="47"/>
        <v>0</v>
      </c>
      <c r="BI278" s="208">
        <f t="shared" si="48"/>
        <v>0</v>
      </c>
      <c r="BJ278" s="13" t="s">
        <v>84</v>
      </c>
      <c r="BK278" s="208">
        <f t="shared" si="49"/>
        <v>0</v>
      </c>
      <c r="BL278" s="13" t="s">
        <v>313</v>
      </c>
      <c r="BM278" s="207" t="s">
        <v>1902</v>
      </c>
    </row>
    <row r="279" spans="1:65" s="36" customFormat="1" ht="24.2" customHeight="1">
      <c r="A279" s="30"/>
      <c r="B279" s="31"/>
      <c r="C279" s="197" t="s">
        <v>918</v>
      </c>
      <c r="D279" s="197" t="s">
        <v>201</v>
      </c>
      <c r="E279" s="198" t="s">
        <v>1903</v>
      </c>
      <c r="F279" s="199" t="s">
        <v>1904</v>
      </c>
      <c r="G279" s="200" t="s">
        <v>774</v>
      </c>
      <c r="H279" s="201">
        <v>1</v>
      </c>
      <c r="I279" s="2"/>
      <c r="J279" s="202">
        <f t="shared" si="40"/>
        <v>0</v>
      </c>
      <c r="K279" s="199" t="s">
        <v>205</v>
      </c>
      <c r="L279" s="31"/>
      <c r="M279" s="203" t="s">
        <v>1</v>
      </c>
      <c r="N279" s="204" t="s">
        <v>41</v>
      </c>
      <c r="O279" s="78"/>
      <c r="P279" s="205">
        <f t="shared" si="41"/>
        <v>0</v>
      </c>
      <c r="Q279" s="205">
        <v>0.00294</v>
      </c>
      <c r="R279" s="205">
        <f t="shared" si="42"/>
        <v>0.00294</v>
      </c>
      <c r="S279" s="205">
        <v>0</v>
      </c>
      <c r="T279" s="206">
        <f t="shared" si="43"/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207" t="s">
        <v>313</v>
      </c>
      <c r="AT279" s="207" t="s">
        <v>201</v>
      </c>
      <c r="AU279" s="207" t="s">
        <v>86</v>
      </c>
      <c r="AY279" s="13" t="s">
        <v>199</v>
      </c>
      <c r="BE279" s="208">
        <f t="shared" si="44"/>
        <v>0</v>
      </c>
      <c r="BF279" s="208">
        <f t="shared" si="45"/>
        <v>0</v>
      </c>
      <c r="BG279" s="208">
        <f t="shared" si="46"/>
        <v>0</v>
      </c>
      <c r="BH279" s="208">
        <f t="shared" si="47"/>
        <v>0</v>
      </c>
      <c r="BI279" s="208">
        <f t="shared" si="48"/>
        <v>0</v>
      </c>
      <c r="BJ279" s="13" t="s">
        <v>84</v>
      </c>
      <c r="BK279" s="208">
        <f t="shared" si="49"/>
        <v>0</v>
      </c>
      <c r="BL279" s="13" t="s">
        <v>313</v>
      </c>
      <c r="BM279" s="207" t="s">
        <v>1905</v>
      </c>
    </row>
    <row r="280" spans="1:65" s="36" customFormat="1" ht="24.2" customHeight="1">
      <c r="A280" s="30"/>
      <c r="B280" s="31"/>
      <c r="C280" s="197" t="s">
        <v>936</v>
      </c>
      <c r="D280" s="197" t="s">
        <v>201</v>
      </c>
      <c r="E280" s="198" t="s">
        <v>1906</v>
      </c>
      <c r="F280" s="199" t="s">
        <v>1907</v>
      </c>
      <c r="G280" s="200" t="s">
        <v>204</v>
      </c>
      <c r="H280" s="201">
        <v>5</v>
      </c>
      <c r="I280" s="2"/>
      <c r="J280" s="202">
        <f t="shared" si="40"/>
        <v>0</v>
      </c>
      <c r="K280" s="199" t="s">
        <v>205</v>
      </c>
      <c r="L280" s="31"/>
      <c r="M280" s="203" t="s">
        <v>1</v>
      </c>
      <c r="N280" s="204" t="s">
        <v>41</v>
      </c>
      <c r="O280" s="78"/>
      <c r="P280" s="205">
        <f t="shared" si="41"/>
        <v>0</v>
      </c>
      <c r="Q280" s="205">
        <v>0.00012</v>
      </c>
      <c r="R280" s="205">
        <f t="shared" si="42"/>
        <v>0.0006000000000000001</v>
      </c>
      <c r="S280" s="205">
        <v>0</v>
      </c>
      <c r="T280" s="206">
        <f t="shared" si="43"/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207" t="s">
        <v>313</v>
      </c>
      <c r="AT280" s="207" t="s">
        <v>201</v>
      </c>
      <c r="AU280" s="207" t="s">
        <v>86</v>
      </c>
      <c r="AY280" s="13" t="s">
        <v>199</v>
      </c>
      <c r="BE280" s="208">
        <f t="shared" si="44"/>
        <v>0</v>
      </c>
      <c r="BF280" s="208">
        <f t="shared" si="45"/>
        <v>0</v>
      </c>
      <c r="BG280" s="208">
        <f t="shared" si="46"/>
        <v>0</v>
      </c>
      <c r="BH280" s="208">
        <f t="shared" si="47"/>
        <v>0</v>
      </c>
      <c r="BI280" s="208">
        <f t="shared" si="48"/>
        <v>0</v>
      </c>
      <c r="BJ280" s="13" t="s">
        <v>84</v>
      </c>
      <c r="BK280" s="208">
        <f t="shared" si="49"/>
        <v>0</v>
      </c>
      <c r="BL280" s="13" t="s">
        <v>313</v>
      </c>
      <c r="BM280" s="207" t="s">
        <v>1908</v>
      </c>
    </row>
    <row r="281" spans="1:65" s="36" customFormat="1" ht="21.75" customHeight="1">
      <c r="A281" s="30"/>
      <c r="B281" s="31"/>
      <c r="C281" s="241" t="s">
        <v>941</v>
      </c>
      <c r="D281" s="241" t="s">
        <v>297</v>
      </c>
      <c r="E281" s="242" t="s">
        <v>1909</v>
      </c>
      <c r="F281" s="243" t="s">
        <v>1910</v>
      </c>
      <c r="G281" s="244" t="s">
        <v>204</v>
      </c>
      <c r="H281" s="245">
        <v>5</v>
      </c>
      <c r="I281" s="3"/>
      <c r="J281" s="246">
        <f t="shared" si="40"/>
        <v>0</v>
      </c>
      <c r="K281" s="243" t="s">
        <v>1</v>
      </c>
      <c r="L281" s="247"/>
      <c r="M281" s="248" t="s">
        <v>1</v>
      </c>
      <c r="N281" s="249" t="s">
        <v>41</v>
      </c>
      <c r="O281" s="78"/>
      <c r="P281" s="205">
        <f t="shared" si="41"/>
        <v>0</v>
      </c>
      <c r="Q281" s="205">
        <v>0.00224</v>
      </c>
      <c r="R281" s="205">
        <f t="shared" si="42"/>
        <v>0.011199999999999998</v>
      </c>
      <c r="S281" s="205">
        <v>0</v>
      </c>
      <c r="T281" s="206">
        <f t="shared" si="43"/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207" t="s">
        <v>456</v>
      </c>
      <c r="AT281" s="207" t="s">
        <v>297</v>
      </c>
      <c r="AU281" s="207" t="s">
        <v>86</v>
      </c>
      <c r="AY281" s="13" t="s">
        <v>199</v>
      </c>
      <c r="BE281" s="208">
        <f t="shared" si="44"/>
        <v>0</v>
      </c>
      <c r="BF281" s="208">
        <f t="shared" si="45"/>
        <v>0</v>
      </c>
      <c r="BG281" s="208">
        <f t="shared" si="46"/>
        <v>0</v>
      </c>
      <c r="BH281" s="208">
        <f t="shared" si="47"/>
        <v>0</v>
      </c>
      <c r="BI281" s="208">
        <f t="shared" si="48"/>
        <v>0</v>
      </c>
      <c r="BJ281" s="13" t="s">
        <v>84</v>
      </c>
      <c r="BK281" s="208">
        <f t="shared" si="49"/>
        <v>0</v>
      </c>
      <c r="BL281" s="13" t="s">
        <v>313</v>
      </c>
      <c r="BM281" s="207" t="s">
        <v>1911</v>
      </c>
    </row>
    <row r="282" spans="1:65" s="36" customFormat="1" ht="16.5" customHeight="1">
      <c r="A282" s="30"/>
      <c r="B282" s="31"/>
      <c r="C282" s="197" t="s">
        <v>950</v>
      </c>
      <c r="D282" s="197" t="s">
        <v>201</v>
      </c>
      <c r="E282" s="198" t="s">
        <v>1912</v>
      </c>
      <c r="F282" s="199" t="s">
        <v>1913</v>
      </c>
      <c r="G282" s="200" t="s">
        <v>204</v>
      </c>
      <c r="H282" s="201">
        <v>20</v>
      </c>
      <c r="I282" s="2"/>
      <c r="J282" s="202">
        <f t="shared" si="40"/>
        <v>0</v>
      </c>
      <c r="K282" s="199" t="s">
        <v>205</v>
      </c>
      <c r="L282" s="31"/>
      <c r="M282" s="203" t="s">
        <v>1</v>
      </c>
      <c r="N282" s="204" t="s">
        <v>41</v>
      </c>
      <c r="O282" s="78"/>
      <c r="P282" s="205">
        <f t="shared" si="41"/>
        <v>0</v>
      </c>
      <c r="Q282" s="205">
        <v>0</v>
      </c>
      <c r="R282" s="205">
        <f t="shared" si="42"/>
        <v>0</v>
      </c>
      <c r="S282" s="205">
        <v>0.00085</v>
      </c>
      <c r="T282" s="206">
        <f t="shared" si="43"/>
        <v>0.016999999999999998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207" t="s">
        <v>313</v>
      </c>
      <c r="AT282" s="207" t="s">
        <v>201</v>
      </c>
      <c r="AU282" s="207" t="s">
        <v>86</v>
      </c>
      <c r="AY282" s="13" t="s">
        <v>199</v>
      </c>
      <c r="BE282" s="208">
        <f t="shared" si="44"/>
        <v>0</v>
      </c>
      <c r="BF282" s="208">
        <f t="shared" si="45"/>
        <v>0</v>
      </c>
      <c r="BG282" s="208">
        <f t="shared" si="46"/>
        <v>0</v>
      </c>
      <c r="BH282" s="208">
        <f t="shared" si="47"/>
        <v>0</v>
      </c>
      <c r="BI282" s="208">
        <f t="shared" si="48"/>
        <v>0</v>
      </c>
      <c r="BJ282" s="13" t="s">
        <v>84</v>
      </c>
      <c r="BK282" s="208">
        <f t="shared" si="49"/>
        <v>0</v>
      </c>
      <c r="BL282" s="13" t="s">
        <v>313</v>
      </c>
      <c r="BM282" s="207" t="s">
        <v>1914</v>
      </c>
    </row>
    <row r="283" spans="1:65" s="36" customFormat="1" ht="24.2" customHeight="1">
      <c r="A283" s="30"/>
      <c r="B283" s="31"/>
      <c r="C283" s="197" t="s">
        <v>955</v>
      </c>
      <c r="D283" s="197" t="s">
        <v>201</v>
      </c>
      <c r="E283" s="198" t="s">
        <v>1915</v>
      </c>
      <c r="F283" s="199" t="s">
        <v>1916</v>
      </c>
      <c r="G283" s="200" t="s">
        <v>204</v>
      </c>
      <c r="H283" s="201">
        <v>6</v>
      </c>
      <c r="I283" s="2"/>
      <c r="J283" s="202">
        <f t="shared" si="40"/>
        <v>0</v>
      </c>
      <c r="K283" s="199" t="s">
        <v>205</v>
      </c>
      <c r="L283" s="31"/>
      <c r="M283" s="203" t="s">
        <v>1</v>
      </c>
      <c r="N283" s="204" t="s">
        <v>41</v>
      </c>
      <c r="O283" s="78"/>
      <c r="P283" s="205">
        <f t="shared" si="41"/>
        <v>0</v>
      </c>
      <c r="Q283" s="205">
        <v>0.00055</v>
      </c>
      <c r="R283" s="205">
        <f t="shared" si="42"/>
        <v>0.0033</v>
      </c>
      <c r="S283" s="205">
        <v>0</v>
      </c>
      <c r="T283" s="206">
        <f t="shared" si="43"/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207" t="s">
        <v>313</v>
      </c>
      <c r="AT283" s="207" t="s">
        <v>201</v>
      </c>
      <c r="AU283" s="207" t="s">
        <v>86</v>
      </c>
      <c r="AY283" s="13" t="s">
        <v>199</v>
      </c>
      <c r="BE283" s="208">
        <f t="shared" si="44"/>
        <v>0</v>
      </c>
      <c r="BF283" s="208">
        <f t="shared" si="45"/>
        <v>0</v>
      </c>
      <c r="BG283" s="208">
        <f t="shared" si="46"/>
        <v>0</v>
      </c>
      <c r="BH283" s="208">
        <f t="shared" si="47"/>
        <v>0</v>
      </c>
      <c r="BI283" s="208">
        <f t="shared" si="48"/>
        <v>0</v>
      </c>
      <c r="BJ283" s="13" t="s">
        <v>84</v>
      </c>
      <c r="BK283" s="208">
        <f t="shared" si="49"/>
        <v>0</v>
      </c>
      <c r="BL283" s="13" t="s">
        <v>313</v>
      </c>
      <c r="BM283" s="207" t="s">
        <v>1917</v>
      </c>
    </row>
    <row r="284" spans="1:65" s="36" customFormat="1" ht="21.75" customHeight="1">
      <c r="A284" s="30"/>
      <c r="B284" s="31"/>
      <c r="C284" s="197" t="s">
        <v>1035</v>
      </c>
      <c r="D284" s="197" t="s">
        <v>201</v>
      </c>
      <c r="E284" s="198" t="s">
        <v>1918</v>
      </c>
      <c r="F284" s="199" t="s">
        <v>1919</v>
      </c>
      <c r="G284" s="200" t="s">
        <v>204</v>
      </c>
      <c r="H284" s="201">
        <v>3</v>
      </c>
      <c r="I284" s="2"/>
      <c r="J284" s="202">
        <f t="shared" si="40"/>
        <v>0</v>
      </c>
      <c r="K284" s="199" t="s">
        <v>205</v>
      </c>
      <c r="L284" s="31"/>
      <c r="M284" s="203" t="s">
        <v>1</v>
      </c>
      <c r="N284" s="204" t="s">
        <v>41</v>
      </c>
      <c r="O284" s="78"/>
      <c r="P284" s="205">
        <f t="shared" si="41"/>
        <v>0</v>
      </c>
      <c r="Q284" s="205">
        <v>0.00015</v>
      </c>
      <c r="R284" s="205">
        <f t="shared" si="42"/>
        <v>0.00045</v>
      </c>
      <c r="S284" s="205">
        <v>0</v>
      </c>
      <c r="T284" s="206">
        <f t="shared" si="43"/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207" t="s">
        <v>313</v>
      </c>
      <c r="AT284" s="207" t="s">
        <v>201</v>
      </c>
      <c r="AU284" s="207" t="s">
        <v>86</v>
      </c>
      <c r="AY284" s="13" t="s">
        <v>199</v>
      </c>
      <c r="BE284" s="208">
        <f t="shared" si="44"/>
        <v>0</v>
      </c>
      <c r="BF284" s="208">
        <f t="shared" si="45"/>
        <v>0</v>
      </c>
      <c r="BG284" s="208">
        <f t="shared" si="46"/>
        <v>0</v>
      </c>
      <c r="BH284" s="208">
        <f t="shared" si="47"/>
        <v>0</v>
      </c>
      <c r="BI284" s="208">
        <f t="shared" si="48"/>
        <v>0</v>
      </c>
      <c r="BJ284" s="13" t="s">
        <v>84</v>
      </c>
      <c r="BK284" s="208">
        <f t="shared" si="49"/>
        <v>0</v>
      </c>
      <c r="BL284" s="13" t="s">
        <v>313</v>
      </c>
      <c r="BM284" s="207" t="s">
        <v>1920</v>
      </c>
    </row>
    <row r="285" spans="1:65" s="36" customFormat="1" ht="24.2" customHeight="1">
      <c r="A285" s="30"/>
      <c r="B285" s="31"/>
      <c r="C285" s="241" t="s">
        <v>1041</v>
      </c>
      <c r="D285" s="241" t="s">
        <v>297</v>
      </c>
      <c r="E285" s="242" t="s">
        <v>1921</v>
      </c>
      <c r="F285" s="243" t="s">
        <v>1922</v>
      </c>
      <c r="G285" s="244" t="s">
        <v>204</v>
      </c>
      <c r="H285" s="245">
        <v>3</v>
      </c>
      <c r="I285" s="3"/>
      <c r="J285" s="246">
        <f t="shared" si="40"/>
        <v>0</v>
      </c>
      <c r="K285" s="243" t="s">
        <v>1</v>
      </c>
      <c r="L285" s="247"/>
      <c r="M285" s="248" t="s">
        <v>1</v>
      </c>
      <c r="N285" s="249" t="s">
        <v>41</v>
      </c>
      <c r="O285" s="78"/>
      <c r="P285" s="205">
        <f t="shared" si="41"/>
        <v>0</v>
      </c>
      <c r="Q285" s="205">
        <v>0.00019</v>
      </c>
      <c r="R285" s="205">
        <f t="shared" si="42"/>
        <v>0.00057</v>
      </c>
      <c r="S285" s="205">
        <v>0</v>
      </c>
      <c r="T285" s="206">
        <f t="shared" si="43"/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207" t="s">
        <v>456</v>
      </c>
      <c r="AT285" s="207" t="s">
        <v>297</v>
      </c>
      <c r="AU285" s="207" t="s">
        <v>86</v>
      </c>
      <c r="AY285" s="13" t="s">
        <v>199</v>
      </c>
      <c r="BE285" s="208">
        <f t="shared" si="44"/>
        <v>0</v>
      </c>
      <c r="BF285" s="208">
        <f t="shared" si="45"/>
        <v>0</v>
      </c>
      <c r="BG285" s="208">
        <f t="shared" si="46"/>
        <v>0</v>
      </c>
      <c r="BH285" s="208">
        <f t="shared" si="47"/>
        <v>0</v>
      </c>
      <c r="BI285" s="208">
        <f t="shared" si="48"/>
        <v>0</v>
      </c>
      <c r="BJ285" s="13" t="s">
        <v>84</v>
      </c>
      <c r="BK285" s="208">
        <f t="shared" si="49"/>
        <v>0</v>
      </c>
      <c r="BL285" s="13" t="s">
        <v>313</v>
      </c>
      <c r="BM285" s="207" t="s">
        <v>1923</v>
      </c>
    </row>
    <row r="286" spans="1:65" s="36" customFormat="1" ht="24.2" customHeight="1">
      <c r="A286" s="30"/>
      <c r="B286" s="31"/>
      <c r="C286" s="197" t="s">
        <v>965</v>
      </c>
      <c r="D286" s="197" t="s">
        <v>201</v>
      </c>
      <c r="E286" s="198" t="s">
        <v>801</v>
      </c>
      <c r="F286" s="199" t="s">
        <v>802</v>
      </c>
      <c r="G286" s="200" t="s">
        <v>749</v>
      </c>
      <c r="H286" s="4"/>
      <c r="I286" s="2"/>
      <c r="J286" s="202">
        <f t="shared" si="40"/>
        <v>0</v>
      </c>
      <c r="K286" s="199" t="s">
        <v>205</v>
      </c>
      <c r="L286" s="31"/>
      <c r="M286" s="203" t="s">
        <v>1</v>
      </c>
      <c r="N286" s="204" t="s">
        <v>41</v>
      </c>
      <c r="O286" s="78"/>
      <c r="P286" s="205">
        <f t="shared" si="41"/>
        <v>0</v>
      </c>
      <c r="Q286" s="205">
        <v>0</v>
      </c>
      <c r="R286" s="205">
        <f t="shared" si="42"/>
        <v>0</v>
      </c>
      <c r="S286" s="205">
        <v>0</v>
      </c>
      <c r="T286" s="206">
        <f t="shared" si="43"/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207" t="s">
        <v>313</v>
      </c>
      <c r="AT286" s="207" t="s">
        <v>201</v>
      </c>
      <c r="AU286" s="207" t="s">
        <v>86</v>
      </c>
      <c r="AY286" s="13" t="s">
        <v>199</v>
      </c>
      <c r="BE286" s="208">
        <f t="shared" si="44"/>
        <v>0</v>
      </c>
      <c r="BF286" s="208">
        <f t="shared" si="45"/>
        <v>0</v>
      </c>
      <c r="BG286" s="208">
        <f t="shared" si="46"/>
        <v>0</v>
      </c>
      <c r="BH286" s="208">
        <f t="shared" si="47"/>
        <v>0</v>
      </c>
      <c r="BI286" s="208">
        <f t="shared" si="48"/>
        <v>0</v>
      </c>
      <c r="BJ286" s="13" t="s">
        <v>84</v>
      </c>
      <c r="BK286" s="208">
        <f t="shared" si="49"/>
        <v>0</v>
      </c>
      <c r="BL286" s="13" t="s">
        <v>313</v>
      </c>
      <c r="BM286" s="207" t="s">
        <v>1924</v>
      </c>
    </row>
    <row r="287" spans="2:63" s="184" customFormat="1" ht="22.9" customHeight="1">
      <c r="B287" s="185"/>
      <c r="D287" s="186" t="s">
        <v>75</v>
      </c>
      <c r="E287" s="195" t="s">
        <v>1925</v>
      </c>
      <c r="F287" s="195" t="s">
        <v>1926</v>
      </c>
      <c r="J287" s="196">
        <f>BK287</f>
        <v>0</v>
      </c>
      <c r="L287" s="185"/>
      <c r="M287" s="189"/>
      <c r="N287" s="190"/>
      <c r="O287" s="190"/>
      <c r="P287" s="191">
        <f>SUM(P288:P291)</f>
        <v>0</v>
      </c>
      <c r="Q287" s="190"/>
      <c r="R287" s="191">
        <f>SUM(R288:R291)</f>
        <v>0.11994999999999999</v>
      </c>
      <c r="S287" s="190"/>
      <c r="T287" s="192">
        <f>SUM(T288:T291)</f>
        <v>0</v>
      </c>
      <c r="AR287" s="186" t="s">
        <v>86</v>
      </c>
      <c r="AT287" s="193" t="s">
        <v>75</v>
      </c>
      <c r="AU287" s="193" t="s">
        <v>84</v>
      </c>
      <c r="AY287" s="186" t="s">
        <v>199</v>
      </c>
      <c r="BK287" s="194">
        <f>SUM(BK288:BK291)</f>
        <v>0</v>
      </c>
    </row>
    <row r="288" spans="1:65" s="36" customFormat="1" ht="33" customHeight="1">
      <c r="A288" s="30"/>
      <c r="B288" s="31"/>
      <c r="C288" s="197" t="s">
        <v>971</v>
      </c>
      <c r="D288" s="197" t="s">
        <v>201</v>
      </c>
      <c r="E288" s="198" t="s">
        <v>1927</v>
      </c>
      <c r="F288" s="199" t="s">
        <v>1928</v>
      </c>
      <c r="G288" s="200" t="s">
        <v>774</v>
      </c>
      <c r="H288" s="201">
        <v>1</v>
      </c>
      <c r="I288" s="2"/>
      <c r="J288" s="202">
        <f>ROUND(I288*H288,2)</f>
        <v>0</v>
      </c>
      <c r="K288" s="199" t="s">
        <v>205</v>
      </c>
      <c r="L288" s="31"/>
      <c r="M288" s="203" t="s">
        <v>1</v>
      </c>
      <c r="N288" s="204" t="s">
        <v>41</v>
      </c>
      <c r="O288" s="78"/>
      <c r="P288" s="205">
        <f>O288*H288</f>
        <v>0</v>
      </c>
      <c r="Q288" s="205">
        <v>0.01665</v>
      </c>
      <c r="R288" s="205">
        <f>Q288*H288</f>
        <v>0.01665</v>
      </c>
      <c r="S288" s="205">
        <v>0</v>
      </c>
      <c r="T288" s="206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207" t="s">
        <v>313</v>
      </c>
      <c r="AT288" s="207" t="s">
        <v>201</v>
      </c>
      <c r="AU288" s="207" t="s">
        <v>86</v>
      </c>
      <c r="AY288" s="13" t="s">
        <v>199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3" t="s">
        <v>84</v>
      </c>
      <c r="BK288" s="208">
        <f>ROUND(I288*H288,2)</f>
        <v>0</v>
      </c>
      <c r="BL288" s="13" t="s">
        <v>313</v>
      </c>
      <c r="BM288" s="207" t="s">
        <v>1929</v>
      </c>
    </row>
    <row r="289" spans="1:65" s="36" customFormat="1" ht="33" customHeight="1">
      <c r="A289" s="30"/>
      <c r="B289" s="31"/>
      <c r="C289" s="197" t="s">
        <v>981</v>
      </c>
      <c r="D289" s="197" t="s">
        <v>201</v>
      </c>
      <c r="E289" s="198" t="s">
        <v>1930</v>
      </c>
      <c r="F289" s="199" t="s">
        <v>1931</v>
      </c>
      <c r="G289" s="200" t="s">
        <v>774</v>
      </c>
      <c r="H289" s="201">
        <v>5</v>
      </c>
      <c r="I289" s="2"/>
      <c r="J289" s="202">
        <f>ROUND(I289*H289,2)</f>
        <v>0</v>
      </c>
      <c r="K289" s="199" t="s">
        <v>205</v>
      </c>
      <c r="L289" s="31"/>
      <c r="M289" s="203" t="s">
        <v>1</v>
      </c>
      <c r="N289" s="204" t="s">
        <v>41</v>
      </c>
      <c r="O289" s="78"/>
      <c r="P289" s="205">
        <f>O289*H289</f>
        <v>0</v>
      </c>
      <c r="Q289" s="205">
        <v>0.01765</v>
      </c>
      <c r="R289" s="205">
        <f>Q289*H289</f>
        <v>0.08825</v>
      </c>
      <c r="S289" s="205">
        <v>0</v>
      </c>
      <c r="T289" s="206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207" t="s">
        <v>313</v>
      </c>
      <c r="AT289" s="207" t="s">
        <v>201</v>
      </c>
      <c r="AU289" s="207" t="s">
        <v>86</v>
      </c>
      <c r="AY289" s="13" t="s">
        <v>199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3" t="s">
        <v>84</v>
      </c>
      <c r="BK289" s="208">
        <f>ROUND(I289*H289,2)</f>
        <v>0</v>
      </c>
      <c r="BL289" s="13" t="s">
        <v>313</v>
      </c>
      <c r="BM289" s="207" t="s">
        <v>1932</v>
      </c>
    </row>
    <row r="290" spans="1:65" s="36" customFormat="1" ht="24.2" customHeight="1">
      <c r="A290" s="30"/>
      <c r="B290" s="31"/>
      <c r="C290" s="197" t="s">
        <v>987</v>
      </c>
      <c r="D290" s="197" t="s">
        <v>201</v>
      </c>
      <c r="E290" s="198" t="s">
        <v>1933</v>
      </c>
      <c r="F290" s="199" t="s">
        <v>1934</v>
      </c>
      <c r="G290" s="200" t="s">
        <v>774</v>
      </c>
      <c r="H290" s="201">
        <v>1</v>
      </c>
      <c r="I290" s="2"/>
      <c r="J290" s="202">
        <f>ROUND(I290*H290,2)</f>
        <v>0</v>
      </c>
      <c r="K290" s="199" t="s">
        <v>1</v>
      </c>
      <c r="L290" s="31"/>
      <c r="M290" s="203" t="s">
        <v>1</v>
      </c>
      <c r="N290" s="204" t="s">
        <v>41</v>
      </c>
      <c r="O290" s="78"/>
      <c r="P290" s="205">
        <f>O290*H290</f>
        <v>0</v>
      </c>
      <c r="Q290" s="205">
        <v>0.01505</v>
      </c>
      <c r="R290" s="205">
        <f>Q290*H290</f>
        <v>0.01505</v>
      </c>
      <c r="S290" s="205">
        <v>0</v>
      </c>
      <c r="T290" s="206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207" t="s">
        <v>313</v>
      </c>
      <c r="AT290" s="207" t="s">
        <v>201</v>
      </c>
      <c r="AU290" s="207" t="s">
        <v>86</v>
      </c>
      <c r="AY290" s="13" t="s">
        <v>199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3" t="s">
        <v>84</v>
      </c>
      <c r="BK290" s="208">
        <f>ROUND(I290*H290,2)</f>
        <v>0</v>
      </c>
      <c r="BL290" s="13" t="s">
        <v>313</v>
      </c>
      <c r="BM290" s="207" t="s">
        <v>1935</v>
      </c>
    </row>
    <row r="291" spans="1:65" s="36" customFormat="1" ht="24.2" customHeight="1">
      <c r="A291" s="30"/>
      <c r="B291" s="31"/>
      <c r="C291" s="197" t="s">
        <v>991</v>
      </c>
      <c r="D291" s="197" t="s">
        <v>201</v>
      </c>
      <c r="E291" s="198" t="s">
        <v>1936</v>
      </c>
      <c r="F291" s="199" t="s">
        <v>1937</v>
      </c>
      <c r="G291" s="200" t="s">
        <v>749</v>
      </c>
      <c r="H291" s="4"/>
      <c r="I291" s="2"/>
      <c r="J291" s="202">
        <f>ROUND(I291*H291,2)</f>
        <v>0</v>
      </c>
      <c r="K291" s="199" t="s">
        <v>205</v>
      </c>
      <c r="L291" s="31"/>
      <c r="M291" s="203" t="s">
        <v>1</v>
      </c>
      <c r="N291" s="204" t="s">
        <v>41</v>
      </c>
      <c r="O291" s="78"/>
      <c r="P291" s="205">
        <f>O291*H291</f>
        <v>0</v>
      </c>
      <c r="Q291" s="205">
        <v>0</v>
      </c>
      <c r="R291" s="205">
        <f>Q291*H291</f>
        <v>0</v>
      </c>
      <c r="S291" s="205">
        <v>0</v>
      </c>
      <c r="T291" s="206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207" t="s">
        <v>313</v>
      </c>
      <c r="AT291" s="207" t="s">
        <v>201</v>
      </c>
      <c r="AU291" s="207" t="s">
        <v>86</v>
      </c>
      <c r="AY291" s="13" t="s">
        <v>199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3" t="s">
        <v>84</v>
      </c>
      <c r="BK291" s="208">
        <f>ROUND(I291*H291,2)</f>
        <v>0</v>
      </c>
      <c r="BL291" s="13" t="s">
        <v>313</v>
      </c>
      <c r="BM291" s="207" t="s">
        <v>1938</v>
      </c>
    </row>
    <row r="292" spans="2:63" s="184" customFormat="1" ht="22.9" customHeight="1">
      <c r="B292" s="185"/>
      <c r="D292" s="186" t="s">
        <v>75</v>
      </c>
      <c r="E292" s="195" t="s">
        <v>1939</v>
      </c>
      <c r="F292" s="195" t="s">
        <v>1940</v>
      </c>
      <c r="J292" s="196">
        <f>BK292</f>
        <v>0</v>
      </c>
      <c r="L292" s="185"/>
      <c r="M292" s="189"/>
      <c r="N292" s="190"/>
      <c r="O292" s="190"/>
      <c r="P292" s="191">
        <f>SUM(P293:P298)</f>
        <v>0</v>
      </c>
      <c r="Q292" s="190"/>
      <c r="R292" s="191">
        <f>SUM(R293:R298)</f>
        <v>0.03678</v>
      </c>
      <c r="S292" s="190"/>
      <c r="T292" s="192">
        <f>SUM(T293:T298)</f>
        <v>0</v>
      </c>
      <c r="AR292" s="186" t="s">
        <v>86</v>
      </c>
      <c r="AT292" s="193" t="s">
        <v>75</v>
      </c>
      <c r="AU292" s="193" t="s">
        <v>84</v>
      </c>
      <c r="AY292" s="186" t="s">
        <v>199</v>
      </c>
      <c r="BK292" s="194">
        <f>SUM(BK293:BK298)</f>
        <v>0</v>
      </c>
    </row>
    <row r="293" spans="1:65" s="36" customFormat="1" ht="16.5" customHeight="1">
      <c r="A293" s="30"/>
      <c r="B293" s="31"/>
      <c r="C293" s="197" t="s">
        <v>997</v>
      </c>
      <c r="D293" s="197" t="s">
        <v>201</v>
      </c>
      <c r="E293" s="198" t="s">
        <v>1941</v>
      </c>
      <c r="F293" s="199" t="s">
        <v>1942</v>
      </c>
      <c r="G293" s="200" t="s">
        <v>204</v>
      </c>
      <c r="H293" s="201">
        <v>32</v>
      </c>
      <c r="I293" s="2"/>
      <c r="J293" s="202">
        <f aca="true" t="shared" si="50" ref="J293:J298">ROUND(I293*H293,2)</f>
        <v>0</v>
      </c>
      <c r="K293" s="199" t="s">
        <v>1943</v>
      </c>
      <c r="L293" s="31"/>
      <c r="M293" s="203" t="s">
        <v>1</v>
      </c>
      <c r="N293" s="204" t="s">
        <v>41</v>
      </c>
      <c r="O293" s="78"/>
      <c r="P293" s="205">
        <f aca="true" t="shared" si="51" ref="P293:P298">O293*H293</f>
        <v>0</v>
      </c>
      <c r="Q293" s="205">
        <v>0.00055</v>
      </c>
      <c r="R293" s="205">
        <f aca="true" t="shared" si="52" ref="R293:R298">Q293*H293</f>
        <v>0.0176</v>
      </c>
      <c r="S293" s="205">
        <v>0</v>
      </c>
      <c r="T293" s="206">
        <f aca="true" t="shared" si="53" ref="T293:T298"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207" t="s">
        <v>313</v>
      </c>
      <c r="AT293" s="207" t="s">
        <v>201</v>
      </c>
      <c r="AU293" s="207" t="s">
        <v>86</v>
      </c>
      <c r="AY293" s="13" t="s">
        <v>199</v>
      </c>
      <c r="BE293" s="208">
        <f aca="true" t="shared" si="54" ref="BE293:BE298">IF(N293="základní",J293,0)</f>
        <v>0</v>
      </c>
      <c r="BF293" s="208">
        <f aca="true" t="shared" si="55" ref="BF293:BF298">IF(N293="snížená",J293,0)</f>
        <v>0</v>
      </c>
      <c r="BG293" s="208">
        <f aca="true" t="shared" si="56" ref="BG293:BG298">IF(N293="zákl. přenesená",J293,0)</f>
        <v>0</v>
      </c>
      <c r="BH293" s="208">
        <f aca="true" t="shared" si="57" ref="BH293:BH298">IF(N293="sníž. přenesená",J293,0)</f>
        <v>0</v>
      </c>
      <c r="BI293" s="208">
        <f aca="true" t="shared" si="58" ref="BI293:BI298">IF(N293="nulová",J293,0)</f>
        <v>0</v>
      </c>
      <c r="BJ293" s="13" t="s">
        <v>84</v>
      </c>
      <c r="BK293" s="208">
        <f aca="true" t="shared" si="59" ref="BK293:BK298">ROUND(I293*H293,2)</f>
        <v>0</v>
      </c>
      <c r="BL293" s="13" t="s">
        <v>313</v>
      </c>
      <c r="BM293" s="207" t="s">
        <v>1944</v>
      </c>
    </row>
    <row r="294" spans="1:65" s="36" customFormat="1" ht="37.9" customHeight="1">
      <c r="A294" s="30"/>
      <c r="B294" s="31"/>
      <c r="C294" s="197" t="s">
        <v>1001</v>
      </c>
      <c r="D294" s="197" t="s">
        <v>201</v>
      </c>
      <c r="E294" s="198" t="s">
        <v>1945</v>
      </c>
      <c r="F294" s="199" t="s">
        <v>1946</v>
      </c>
      <c r="G294" s="200" t="s">
        <v>204</v>
      </c>
      <c r="H294" s="201">
        <v>2</v>
      </c>
      <c r="I294" s="2"/>
      <c r="J294" s="202">
        <f t="shared" si="50"/>
        <v>0</v>
      </c>
      <c r="K294" s="199" t="s">
        <v>205</v>
      </c>
      <c r="L294" s="31"/>
      <c r="M294" s="203" t="s">
        <v>1</v>
      </c>
      <c r="N294" s="204" t="s">
        <v>41</v>
      </c>
      <c r="O294" s="78"/>
      <c r="P294" s="205">
        <f t="shared" si="51"/>
        <v>0</v>
      </c>
      <c r="Q294" s="205">
        <v>0.0005</v>
      </c>
      <c r="R294" s="205">
        <f t="shared" si="52"/>
        <v>0.001</v>
      </c>
      <c r="S294" s="205">
        <v>0</v>
      </c>
      <c r="T294" s="206">
        <f t="shared" si="53"/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207" t="s">
        <v>313</v>
      </c>
      <c r="AT294" s="207" t="s">
        <v>201</v>
      </c>
      <c r="AU294" s="207" t="s">
        <v>86</v>
      </c>
      <c r="AY294" s="13" t="s">
        <v>199</v>
      </c>
      <c r="BE294" s="208">
        <f t="shared" si="54"/>
        <v>0</v>
      </c>
      <c r="BF294" s="208">
        <f t="shared" si="55"/>
        <v>0</v>
      </c>
      <c r="BG294" s="208">
        <f t="shared" si="56"/>
        <v>0</v>
      </c>
      <c r="BH294" s="208">
        <f t="shared" si="57"/>
        <v>0</v>
      </c>
      <c r="BI294" s="208">
        <f t="shared" si="58"/>
        <v>0</v>
      </c>
      <c r="BJ294" s="13" t="s">
        <v>84</v>
      </c>
      <c r="BK294" s="208">
        <f t="shared" si="59"/>
        <v>0</v>
      </c>
      <c r="BL294" s="13" t="s">
        <v>313</v>
      </c>
      <c r="BM294" s="207" t="s">
        <v>1947</v>
      </c>
    </row>
    <row r="295" spans="1:65" s="36" customFormat="1" ht="37.9" customHeight="1">
      <c r="A295" s="30"/>
      <c r="B295" s="31"/>
      <c r="C295" s="197" t="s">
        <v>1007</v>
      </c>
      <c r="D295" s="197" t="s">
        <v>201</v>
      </c>
      <c r="E295" s="198" t="s">
        <v>1948</v>
      </c>
      <c r="F295" s="199" t="s">
        <v>1949</v>
      </c>
      <c r="G295" s="200" t="s">
        <v>204</v>
      </c>
      <c r="H295" s="201">
        <v>9</v>
      </c>
      <c r="I295" s="2"/>
      <c r="J295" s="202">
        <f t="shared" si="50"/>
        <v>0</v>
      </c>
      <c r="K295" s="199" t="s">
        <v>205</v>
      </c>
      <c r="L295" s="31"/>
      <c r="M295" s="203" t="s">
        <v>1</v>
      </c>
      <c r="N295" s="204" t="s">
        <v>41</v>
      </c>
      <c r="O295" s="78"/>
      <c r="P295" s="205">
        <f t="shared" si="51"/>
        <v>0</v>
      </c>
      <c r="Q295" s="205">
        <v>0.0005</v>
      </c>
      <c r="R295" s="205">
        <f t="shared" si="52"/>
        <v>0.0045000000000000005</v>
      </c>
      <c r="S295" s="205">
        <v>0</v>
      </c>
      <c r="T295" s="206">
        <f t="shared" si="53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207" t="s">
        <v>313</v>
      </c>
      <c r="AT295" s="207" t="s">
        <v>201</v>
      </c>
      <c r="AU295" s="207" t="s">
        <v>86</v>
      </c>
      <c r="AY295" s="13" t="s">
        <v>199</v>
      </c>
      <c r="BE295" s="208">
        <f t="shared" si="54"/>
        <v>0</v>
      </c>
      <c r="BF295" s="208">
        <f t="shared" si="55"/>
        <v>0</v>
      </c>
      <c r="BG295" s="208">
        <f t="shared" si="56"/>
        <v>0</v>
      </c>
      <c r="BH295" s="208">
        <f t="shared" si="57"/>
        <v>0</v>
      </c>
      <c r="BI295" s="208">
        <f t="shared" si="58"/>
        <v>0</v>
      </c>
      <c r="BJ295" s="13" t="s">
        <v>84</v>
      </c>
      <c r="BK295" s="208">
        <f t="shared" si="59"/>
        <v>0</v>
      </c>
      <c r="BL295" s="13" t="s">
        <v>313</v>
      </c>
      <c r="BM295" s="207" t="s">
        <v>1950</v>
      </c>
    </row>
    <row r="296" spans="1:65" s="36" customFormat="1" ht="37.9" customHeight="1">
      <c r="A296" s="30"/>
      <c r="B296" s="31"/>
      <c r="C296" s="197" t="s">
        <v>1011</v>
      </c>
      <c r="D296" s="197" t="s">
        <v>201</v>
      </c>
      <c r="E296" s="198" t="s">
        <v>1951</v>
      </c>
      <c r="F296" s="199" t="s">
        <v>1952</v>
      </c>
      <c r="G296" s="200" t="s">
        <v>204</v>
      </c>
      <c r="H296" s="201">
        <v>6</v>
      </c>
      <c r="I296" s="2"/>
      <c r="J296" s="202">
        <f t="shared" si="50"/>
        <v>0</v>
      </c>
      <c r="K296" s="199" t="s">
        <v>205</v>
      </c>
      <c r="L296" s="31"/>
      <c r="M296" s="203" t="s">
        <v>1</v>
      </c>
      <c r="N296" s="204" t="s">
        <v>41</v>
      </c>
      <c r="O296" s="78"/>
      <c r="P296" s="205">
        <f t="shared" si="51"/>
        <v>0</v>
      </c>
      <c r="Q296" s="205">
        <v>0.0006</v>
      </c>
      <c r="R296" s="205">
        <f t="shared" si="52"/>
        <v>0.0036</v>
      </c>
      <c r="S296" s="205">
        <v>0</v>
      </c>
      <c r="T296" s="206">
        <f t="shared" si="53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207" t="s">
        <v>313</v>
      </c>
      <c r="AT296" s="207" t="s">
        <v>201</v>
      </c>
      <c r="AU296" s="207" t="s">
        <v>86</v>
      </c>
      <c r="AY296" s="13" t="s">
        <v>199</v>
      </c>
      <c r="BE296" s="208">
        <f t="shared" si="54"/>
        <v>0</v>
      </c>
      <c r="BF296" s="208">
        <f t="shared" si="55"/>
        <v>0</v>
      </c>
      <c r="BG296" s="208">
        <f t="shared" si="56"/>
        <v>0</v>
      </c>
      <c r="BH296" s="208">
        <f t="shared" si="57"/>
        <v>0</v>
      </c>
      <c r="BI296" s="208">
        <f t="shared" si="58"/>
        <v>0</v>
      </c>
      <c r="BJ296" s="13" t="s">
        <v>84</v>
      </c>
      <c r="BK296" s="208">
        <f t="shared" si="59"/>
        <v>0</v>
      </c>
      <c r="BL296" s="13" t="s">
        <v>313</v>
      </c>
      <c r="BM296" s="207" t="s">
        <v>1953</v>
      </c>
    </row>
    <row r="297" spans="1:65" s="36" customFormat="1" ht="37.9" customHeight="1">
      <c r="A297" s="30"/>
      <c r="B297" s="31"/>
      <c r="C297" s="197" t="s">
        <v>1017</v>
      </c>
      <c r="D297" s="197" t="s">
        <v>201</v>
      </c>
      <c r="E297" s="198" t="s">
        <v>1954</v>
      </c>
      <c r="F297" s="199" t="s">
        <v>1955</v>
      </c>
      <c r="G297" s="200" t="s">
        <v>204</v>
      </c>
      <c r="H297" s="201">
        <v>3</v>
      </c>
      <c r="I297" s="2"/>
      <c r="J297" s="202">
        <f t="shared" si="50"/>
        <v>0</v>
      </c>
      <c r="K297" s="199" t="s">
        <v>205</v>
      </c>
      <c r="L297" s="31"/>
      <c r="M297" s="203" t="s">
        <v>1</v>
      </c>
      <c r="N297" s="204" t="s">
        <v>41</v>
      </c>
      <c r="O297" s="78"/>
      <c r="P297" s="205">
        <f t="shared" si="51"/>
        <v>0</v>
      </c>
      <c r="Q297" s="205">
        <v>0.0007</v>
      </c>
      <c r="R297" s="205">
        <f t="shared" si="52"/>
        <v>0.0021</v>
      </c>
      <c r="S297" s="205">
        <v>0</v>
      </c>
      <c r="T297" s="206">
        <f t="shared" si="53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207" t="s">
        <v>313</v>
      </c>
      <c r="AT297" s="207" t="s">
        <v>201</v>
      </c>
      <c r="AU297" s="207" t="s">
        <v>86</v>
      </c>
      <c r="AY297" s="13" t="s">
        <v>199</v>
      </c>
      <c r="BE297" s="208">
        <f t="shared" si="54"/>
        <v>0</v>
      </c>
      <c r="BF297" s="208">
        <f t="shared" si="55"/>
        <v>0</v>
      </c>
      <c r="BG297" s="208">
        <f t="shared" si="56"/>
        <v>0</v>
      </c>
      <c r="BH297" s="208">
        <f t="shared" si="57"/>
        <v>0</v>
      </c>
      <c r="BI297" s="208">
        <f t="shared" si="58"/>
        <v>0</v>
      </c>
      <c r="BJ297" s="13" t="s">
        <v>84</v>
      </c>
      <c r="BK297" s="208">
        <f t="shared" si="59"/>
        <v>0</v>
      </c>
      <c r="BL297" s="13" t="s">
        <v>313</v>
      </c>
      <c r="BM297" s="207" t="s">
        <v>1956</v>
      </c>
    </row>
    <row r="298" spans="1:65" s="36" customFormat="1" ht="37.9" customHeight="1">
      <c r="A298" s="30"/>
      <c r="B298" s="31"/>
      <c r="C298" s="197" t="s">
        <v>1021</v>
      </c>
      <c r="D298" s="197" t="s">
        <v>201</v>
      </c>
      <c r="E298" s="198" t="s">
        <v>1957</v>
      </c>
      <c r="F298" s="199" t="s">
        <v>1958</v>
      </c>
      <c r="G298" s="200" t="s">
        <v>204</v>
      </c>
      <c r="H298" s="201">
        <v>7</v>
      </c>
      <c r="I298" s="2"/>
      <c r="J298" s="202">
        <f t="shared" si="50"/>
        <v>0</v>
      </c>
      <c r="K298" s="199" t="s">
        <v>205</v>
      </c>
      <c r="L298" s="31"/>
      <c r="M298" s="203" t="s">
        <v>1</v>
      </c>
      <c r="N298" s="204" t="s">
        <v>41</v>
      </c>
      <c r="O298" s="78"/>
      <c r="P298" s="205">
        <f t="shared" si="51"/>
        <v>0</v>
      </c>
      <c r="Q298" s="205">
        <v>0.00114</v>
      </c>
      <c r="R298" s="205">
        <f t="shared" si="52"/>
        <v>0.00798</v>
      </c>
      <c r="S298" s="205">
        <v>0</v>
      </c>
      <c r="T298" s="206">
        <f t="shared" si="53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207" t="s">
        <v>313</v>
      </c>
      <c r="AT298" s="207" t="s">
        <v>201</v>
      </c>
      <c r="AU298" s="207" t="s">
        <v>86</v>
      </c>
      <c r="AY298" s="13" t="s">
        <v>199</v>
      </c>
      <c r="BE298" s="208">
        <f t="shared" si="54"/>
        <v>0</v>
      </c>
      <c r="BF298" s="208">
        <f t="shared" si="55"/>
        <v>0</v>
      </c>
      <c r="BG298" s="208">
        <f t="shared" si="56"/>
        <v>0</v>
      </c>
      <c r="BH298" s="208">
        <f t="shared" si="57"/>
        <v>0</v>
      </c>
      <c r="BI298" s="208">
        <f t="shared" si="58"/>
        <v>0</v>
      </c>
      <c r="BJ298" s="13" t="s">
        <v>84</v>
      </c>
      <c r="BK298" s="208">
        <f t="shared" si="59"/>
        <v>0</v>
      </c>
      <c r="BL298" s="13" t="s">
        <v>313</v>
      </c>
      <c r="BM298" s="207" t="s">
        <v>1959</v>
      </c>
    </row>
    <row r="299" spans="2:63" s="184" customFormat="1" ht="22.9" customHeight="1">
      <c r="B299" s="185"/>
      <c r="D299" s="186" t="s">
        <v>75</v>
      </c>
      <c r="E299" s="195" t="s">
        <v>1116</v>
      </c>
      <c r="F299" s="195" t="s">
        <v>1117</v>
      </c>
      <c r="J299" s="196">
        <f>BK299</f>
        <v>0</v>
      </c>
      <c r="L299" s="185"/>
      <c r="M299" s="189"/>
      <c r="N299" s="190"/>
      <c r="O299" s="190"/>
      <c r="P299" s="191">
        <f>SUM(P300:P301)</f>
        <v>0</v>
      </c>
      <c r="Q299" s="190"/>
      <c r="R299" s="191">
        <f>SUM(R300:R301)</f>
        <v>0.017122</v>
      </c>
      <c r="S299" s="190"/>
      <c r="T299" s="192">
        <f>SUM(T300:T301)</f>
        <v>0</v>
      </c>
      <c r="AR299" s="186" t="s">
        <v>86</v>
      </c>
      <c r="AT299" s="193" t="s">
        <v>75</v>
      </c>
      <c r="AU299" s="193" t="s">
        <v>84</v>
      </c>
      <c r="AY299" s="186" t="s">
        <v>199</v>
      </c>
      <c r="BK299" s="194">
        <f>SUM(BK300:BK301)</f>
        <v>0</v>
      </c>
    </row>
    <row r="300" spans="1:65" s="36" customFormat="1" ht="37.9" customHeight="1">
      <c r="A300" s="30"/>
      <c r="B300" s="31"/>
      <c r="C300" s="197" t="s">
        <v>1025</v>
      </c>
      <c r="D300" s="197" t="s">
        <v>201</v>
      </c>
      <c r="E300" s="198" t="s">
        <v>1960</v>
      </c>
      <c r="F300" s="199" t="s">
        <v>1961</v>
      </c>
      <c r="G300" s="200" t="s">
        <v>743</v>
      </c>
      <c r="H300" s="201">
        <v>244.6</v>
      </c>
      <c r="I300" s="2"/>
      <c r="J300" s="202">
        <f>ROUND(I300*H300,2)</f>
        <v>0</v>
      </c>
      <c r="K300" s="199" t="s">
        <v>1</v>
      </c>
      <c r="L300" s="31"/>
      <c r="M300" s="203" t="s">
        <v>1</v>
      </c>
      <c r="N300" s="204" t="s">
        <v>41</v>
      </c>
      <c r="O300" s="78"/>
      <c r="P300" s="205">
        <f>O300*H300</f>
        <v>0</v>
      </c>
      <c r="Q300" s="205">
        <v>7E-05</v>
      </c>
      <c r="R300" s="205">
        <f>Q300*H300</f>
        <v>0.017122</v>
      </c>
      <c r="S300" s="205">
        <v>0</v>
      </c>
      <c r="T300" s="206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207" t="s">
        <v>313</v>
      </c>
      <c r="AT300" s="207" t="s">
        <v>201</v>
      </c>
      <c r="AU300" s="207" t="s">
        <v>86</v>
      </c>
      <c r="AY300" s="13" t="s">
        <v>199</v>
      </c>
      <c r="BE300" s="208">
        <f>IF(N300="základní",J300,0)</f>
        <v>0</v>
      </c>
      <c r="BF300" s="208">
        <f>IF(N300="snížená",J300,0)</f>
        <v>0</v>
      </c>
      <c r="BG300" s="208">
        <f>IF(N300="zákl. přenesená",J300,0)</f>
        <v>0</v>
      </c>
      <c r="BH300" s="208">
        <f>IF(N300="sníž. přenesená",J300,0)</f>
        <v>0</v>
      </c>
      <c r="BI300" s="208">
        <f>IF(N300="nulová",J300,0)</f>
        <v>0</v>
      </c>
      <c r="BJ300" s="13" t="s">
        <v>84</v>
      </c>
      <c r="BK300" s="208">
        <f>ROUND(I300*H300,2)</f>
        <v>0</v>
      </c>
      <c r="BL300" s="13" t="s">
        <v>313</v>
      </c>
      <c r="BM300" s="207" t="s">
        <v>1962</v>
      </c>
    </row>
    <row r="301" spans="2:51" s="209" customFormat="1" ht="12">
      <c r="B301" s="210"/>
      <c r="D301" s="211" t="s">
        <v>208</v>
      </c>
      <c r="E301" s="212" t="s">
        <v>1</v>
      </c>
      <c r="F301" s="213" t="s">
        <v>1963</v>
      </c>
      <c r="H301" s="214">
        <v>244.6</v>
      </c>
      <c r="L301" s="210"/>
      <c r="M301" s="254"/>
      <c r="N301" s="255"/>
      <c r="O301" s="255"/>
      <c r="P301" s="255"/>
      <c r="Q301" s="255"/>
      <c r="R301" s="255"/>
      <c r="S301" s="255"/>
      <c r="T301" s="256"/>
      <c r="AT301" s="212" t="s">
        <v>208</v>
      </c>
      <c r="AU301" s="212" t="s">
        <v>86</v>
      </c>
      <c r="AV301" s="209" t="s">
        <v>86</v>
      </c>
      <c r="AW301" s="209" t="s">
        <v>32</v>
      </c>
      <c r="AX301" s="209" t="s">
        <v>84</v>
      </c>
      <c r="AY301" s="212" t="s">
        <v>199</v>
      </c>
    </row>
    <row r="302" spans="1:31" s="36" customFormat="1" ht="6.95" customHeight="1">
      <c r="A302" s="30"/>
      <c r="B302" s="57"/>
      <c r="C302" s="58"/>
      <c r="D302" s="58"/>
      <c r="E302" s="58"/>
      <c r="F302" s="58"/>
      <c r="G302" s="58"/>
      <c r="H302" s="58"/>
      <c r="I302" s="58"/>
      <c r="J302" s="58"/>
      <c r="K302" s="58"/>
      <c r="L302" s="31"/>
      <c r="M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</sheetData>
  <sheetProtection algorithmName="SHA-512" hashValue="G8Wu1bbHRDXnWfnMvHcaL2IENdy3HMA1Pr4YjhNfs9C5Zl8Qx+L4NlOViq4bYiIfD7KQJJ2Y5YpUGr2cS+Csmw==" saltValue="fTA8/FTvu8SiyFFK4+GMTg==" spinCount="100000" sheet="1" objects="1" scenarios="1" selectLockedCells="1"/>
  <autoFilter ref="C130:K30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>
      <selection activeCell="J17" sqref="J17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92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1:31" s="36" customFormat="1" ht="12" customHeight="1">
      <c r="A8" s="30"/>
      <c r="B8" s="31"/>
      <c r="C8" s="30"/>
      <c r="D8" s="26" t="s">
        <v>158</v>
      </c>
      <c r="E8" s="30"/>
      <c r="F8" s="30"/>
      <c r="G8" s="30"/>
      <c r="H8" s="30"/>
      <c r="I8" s="30"/>
      <c r="J8" s="30"/>
      <c r="K8" s="30"/>
      <c r="L8" s="5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6" customFormat="1" ht="16.5" customHeight="1">
      <c r="A9" s="30"/>
      <c r="B9" s="31"/>
      <c r="C9" s="30"/>
      <c r="D9" s="30"/>
      <c r="E9" s="66" t="s">
        <v>1964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2" customHeight="1">
      <c r="A11" s="30"/>
      <c r="B11" s="31"/>
      <c r="C11" s="30"/>
      <c r="D11" s="26" t="s">
        <v>18</v>
      </c>
      <c r="E11" s="30"/>
      <c r="F11" s="27" t="s">
        <v>1</v>
      </c>
      <c r="G11" s="30"/>
      <c r="H11" s="30"/>
      <c r="I11" s="26" t="s">
        <v>19</v>
      </c>
      <c r="J11" s="27" t="s">
        <v>1</v>
      </c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20</v>
      </c>
      <c r="E12" s="30"/>
      <c r="F12" s="27" t="s">
        <v>21</v>
      </c>
      <c r="G12" s="30"/>
      <c r="H12" s="30"/>
      <c r="I12" s="26" t="s">
        <v>22</v>
      </c>
      <c r="J12" s="141" t="str">
        <f>'Rekapitulace stavby'!AN8</f>
        <v>2. 11. 2023</v>
      </c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24</v>
      </c>
      <c r="E14" s="30"/>
      <c r="F14" s="30"/>
      <c r="G14" s="30"/>
      <c r="H14" s="30"/>
      <c r="I14" s="26" t="s">
        <v>25</v>
      </c>
      <c r="J14" s="27" t="s">
        <v>1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8" customHeight="1">
      <c r="A15" s="30"/>
      <c r="B15" s="31"/>
      <c r="C15" s="30"/>
      <c r="D15" s="30"/>
      <c r="E15" s="27" t="s">
        <v>26</v>
      </c>
      <c r="F15" s="30"/>
      <c r="G15" s="30"/>
      <c r="H15" s="30"/>
      <c r="I15" s="26" t="s">
        <v>27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2" customHeight="1">
      <c r="A17" s="30"/>
      <c r="B17" s="31"/>
      <c r="C17" s="30"/>
      <c r="D17" s="26" t="s">
        <v>28</v>
      </c>
      <c r="E17" s="30"/>
      <c r="F17" s="30"/>
      <c r="G17" s="30"/>
      <c r="H17" s="30"/>
      <c r="I17" s="26" t="s">
        <v>25</v>
      </c>
      <c r="J17" s="6" t="str">
        <f>'Rekapitulace stavby'!AN13</f>
        <v>Vyplň údaj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8" customHeight="1">
      <c r="A18" s="30"/>
      <c r="B18" s="31"/>
      <c r="C18" s="30"/>
      <c r="D18" s="30"/>
      <c r="E18" s="8" t="str">
        <f>'Rekapitulace stavby'!E14</f>
        <v>Vyplň údaj</v>
      </c>
      <c r="F18" s="253"/>
      <c r="G18" s="253"/>
      <c r="H18" s="253"/>
      <c r="I18" s="26" t="s">
        <v>27</v>
      </c>
      <c r="J18" s="6" t="str">
        <f>'Rekapitulace stavby'!AN14</f>
        <v>Vyplň údaj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2" customHeight="1">
      <c r="A20" s="30"/>
      <c r="B20" s="31"/>
      <c r="C20" s="30"/>
      <c r="D20" s="26" t="s">
        <v>30</v>
      </c>
      <c r="E20" s="30"/>
      <c r="F20" s="30"/>
      <c r="G20" s="30"/>
      <c r="H20" s="30"/>
      <c r="I20" s="26" t="s">
        <v>25</v>
      </c>
      <c r="J20" s="27" t="s">
        <v>1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8" customHeight="1">
      <c r="A21" s="30"/>
      <c r="B21" s="31"/>
      <c r="C21" s="30"/>
      <c r="D21" s="30"/>
      <c r="E21" s="27" t="s">
        <v>31</v>
      </c>
      <c r="F21" s="30"/>
      <c r="G21" s="30"/>
      <c r="H21" s="30"/>
      <c r="I21" s="26" t="s">
        <v>27</v>
      </c>
      <c r="J21" s="27" t="s">
        <v>1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25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8" customHeight="1">
      <c r="A24" s="30"/>
      <c r="B24" s="31"/>
      <c r="C24" s="30"/>
      <c r="D24" s="30"/>
      <c r="E24" s="27" t="s">
        <v>34</v>
      </c>
      <c r="F24" s="30"/>
      <c r="G24" s="30"/>
      <c r="H24" s="30"/>
      <c r="I24" s="26" t="s">
        <v>27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45" customFormat="1" ht="16.5" customHeight="1">
      <c r="A27" s="142"/>
      <c r="B27" s="143"/>
      <c r="C27" s="142"/>
      <c r="D27" s="142"/>
      <c r="E27" s="28" t="s">
        <v>1</v>
      </c>
      <c r="F27" s="28"/>
      <c r="G27" s="28"/>
      <c r="H27" s="28"/>
      <c r="I27" s="142"/>
      <c r="J27" s="142"/>
      <c r="K27" s="142"/>
      <c r="L27" s="144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36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91"/>
      <c r="E29" s="91"/>
      <c r="F29" s="91"/>
      <c r="G29" s="91"/>
      <c r="H29" s="91"/>
      <c r="I29" s="91"/>
      <c r="J29" s="91"/>
      <c r="K29" s="91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25.35" customHeight="1">
      <c r="A30" s="30"/>
      <c r="B30" s="31"/>
      <c r="C30" s="30"/>
      <c r="D30" s="146" t="s">
        <v>36</v>
      </c>
      <c r="E30" s="30"/>
      <c r="F30" s="30"/>
      <c r="G30" s="30"/>
      <c r="H30" s="30"/>
      <c r="I30" s="30"/>
      <c r="J30" s="147">
        <f>ROUND(J123,2)</f>
        <v>0</v>
      </c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14.45" customHeight="1">
      <c r="A32" s="30"/>
      <c r="B32" s="31"/>
      <c r="C32" s="30"/>
      <c r="D32" s="30"/>
      <c r="E32" s="30"/>
      <c r="F32" s="148" t="s">
        <v>38</v>
      </c>
      <c r="G32" s="30"/>
      <c r="H32" s="30"/>
      <c r="I32" s="148" t="s">
        <v>37</v>
      </c>
      <c r="J32" s="148" t="s">
        <v>39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14.45" customHeight="1">
      <c r="A33" s="30"/>
      <c r="B33" s="31"/>
      <c r="C33" s="30"/>
      <c r="D33" s="149" t="s">
        <v>40</v>
      </c>
      <c r="E33" s="26" t="s">
        <v>41</v>
      </c>
      <c r="F33" s="150">
        <f>ROUND((SUM(BE123:BE153)),2)</f>
        <v>0</v>
      </c>
      <c r="G33" s="30"/>
      <c r="H33" s="30"/>
      <c r="I33" s="151">
        <v>0.21</v>
      </c>
      <c r="J33" s="150">
        <f>ROUND(((SUM(BE123:BE153))*I33),2)</f>
        <v>0</v>
      </c>
      <c r="K33" s="30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26" t="s">
        <v>42</v>
      </c>
      <c r="F34" s="150">
        <f>ROUND((SUM(BF123:BF153)),2)</f>
        <v>0</v>
      </c>
      <c r="G34" s="30"/>
      <c r="H34" s="30"/>
      <c r="I34" s="151">
        <v>0.12</v>
      </c>
      <c r="J34" s="150">
        <f>ROUND(((SUM(BF123:BF153))*I34),2)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 hidden="1">
      <c r="A35" s="30"/>
      <c r="B35" s="31"/>
      <c r="C35" s="30"/>
      <c r="D35" s="30"/>
      <c r="E35" s="26" t="s">
        <v>43</v>
      </c>
      <c r="F35" s="150">
        <f>ROUND((SUM(BG123:BG153)),2)</f>
        <v>0</v>
      </c>
      <c r="G35" s="30"/>
      <c r="H35" s="30"/>
      <c r="I35" s="151">
        <v>0.21</v>
      </c>
      <c r="J35" s="150">
        <f>0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 hidden="1">
      <c r="A36" s="30"/>
      <c r="B36" s="31"/>
      <c r="C36" s="30"/>
      <c r="D36" s="30"/>
      <c r="E36" s="26" t="s">
        <v>44</v>
      </c>
      <c r="F36" s="150">
        <f>ROUND((SUM(BH123:BH153)),2)</f>
        <v>0</v>
      </c>
      <c r="G36" s="30"/>
      <c r="H36" s="30"/>
      <c r="I36" s="151">
        <v>0.12</v>
      </c>
      <c r="J36" s="150">
        <f>0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45</v>
      </c>
      <c r="F37" s="150">
        <f>ROUND((SUM(BI123:BI153)),2)</f>
        <v>0</v>
      </c>
      <c r="G37" s="30"/>
      <c r="H37" s="30"/>
      <c r="I37" s="151">
        <v>0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25.35" customHeight="1">
      <c r="A39" s="30"/>
      <c r="B39" s="31"/>
      <c r="C39" s="152"/>
      <c r="D39" s="153" t="s">
        <v>46</v>
      </c>
      <c r="E39" s="82"/>
      <c r="F39" s="82"/>
      <c r="G39" s="154" t="s">
        <v>47</v>
      </c>
      <c r="H39" s="155" t="s">
        <v>48</v>
      </c>
      <c r="I39" s="82"/>
      <c r="J39" s="156">
        <f>SUM(J30:J37)</f>
        <v>0</v>
      </c>
      <c r="K39" s="157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36" customFormat="1" ht="12" customHeight="1">
      <c r="A86" s="30"/>
      <c r="B86" s="31"/>
      <c r="C86" s="26" t="s">
        <v>158</v>
      </c>
      <c r="D86" s="30"/>
      <c r="E86" s="30"/>
      <c r="F86" s="30"/>
      <c r="G86" s="30"/>
      <c r="H86" s="30"/>
      <c r="I86" s="30"/>
      <c r="J86" s="30"/>
      <c r="K86" s="30"/>
      <c r="L86" s="5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36" customFormat="1" ht="16.5" customHeight="1">
      <c r="A87" s="30"/>
      <c r="B87" s="31"/>
      <c r="C87" s="30"/>
      <c r="D87" s="30"/>
      <c r="E87" s="66" t="str">
        <f>E9</f>
        <v>003 - D.1.4 Vytápění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2" customHeight="1">
      <c r="A89" s="30"/>
      <c r="B89" s="31"/>
      <c r="C89" s="26" t="s">
        <v>20</v>
      </c>
      <c r="D89" s="30"/>
      <c r="E89" s="30"/>
      <c r="F89" s="27" t="str">
        <f>F12</f>
        <v>Valašské Meziříčí</v>
      </c>
      <c r="G89" s="30"/>
      <c r="H89" s="30"/>
      <c r="I89" s="26" t="s">
        <v>22</v>
      </c>
      <c r="J89" s="141" t="str">
        <f>IF(J12="","",J12)</f>
        <v>2. 11. 2023</v>
      </c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5.2" customHeight="1">
      <c r="A91" s="30"/>
      <c r="B91" s="31"/>
      <c r="C91" s="26" t="s">
        <v>24</v>
      </c>
      <c r="D91" s="30"/>
      <c r="E91" s="30"/>
      <c r="F91" s="27" t="str">
        <f>E15</f>
        <v>Město Valašské Meziříčí</v>
      </c>
      <c r="G91" s="30"/>
      <c r="H91" s="30"/>
      <c r="I91" s="26" t="s">
        <v>30</v>
      </c>
      <c r="J91" s="160" t="str">
        <f>E21</f>
        <v>BP projekt,s.r.o.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15.2" customHeight="1">
      <c r="A92" s="30"/>
      <c r="B92" s="31"/>
      <c r="C92" s="26" t="s">
        <v>28</v>
      </c>
      <c r="D92" s="30"/>
      <c r="E92" s="30"/>
      <c r="F92" s="27" t="str">
        <f>IF(E18="","",E18)</f>
        <v>Vyplň údaj</v>
      </c>
      <c r="G92" s="30"/>
      <c r="H92" s="30"/>
      <c r="I92" s="26" t="s">
        <v>33</v>
      </c>
      <c r="J92" s="160" t="str">
        <f>E24</f>
        <v>Fajfrová Irena</v>
      </c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29.25" customHeight="1">
      <c r="A94" s="30"/>
      <c r="B94" s="31"/>
      <c r="C94" s="161" t="s">
        <v>161</v>
      </c>
      <c r="D94" s="152"/>
      <c r="E94" s="152"/>
      <c r="F94" s="152"/>
      <c r="G94" s="152"/>
      <c r="H94" s="152"/>
      <c r="I94" s="152"/>
      <c r="J94" s="162" t="s">
        <v>162</v>
      </c>
      <c r="K94" s="152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36" customFormat="1" ht="22.9" customHeight="1">
      <c r="A96" s="30"/>
      <c r="B96" s="31"/>
      <c r="C96" s="163" t="s">
        <v>163</v>
      </c>
      <c r="D96" s="30"/>
      <c r="E96" s="30"/>
      <c r="F96" s="30"/>
      <c r="G96" s="30"/>
      <c r="H96" s="30"/>
      <c r="I96" s="30"/>
      <c r="J96" s="147">
        <f>J123</f>
        <v>0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164</v>
      </c>
    </row>
    <row r="97" spans="2:12" s="165" customFormat="1" ht="24.95" customHeight="1">
      <c r="B97" s="164"/>
      <c r="D97" s="166" t="s">
        <v>165</v>
      </c>
      <c r="E97" s="167"/>
      <c r="F97" s="167"/>
      <c r="G97" s="167"/>
      <c r="H97" s="167"/>
      <c r="I97" s="167"/>
      <c r="J97" s="168">
        <f>J124</f>
        <v>0</v>
      </c>
      <c r="L97" s="164"/>
    </row>
    <row r="98" spans="2:12" s="121" customFormat="1" ht="19.9" customHeight="1">
      <c r="B98" s="169"/>
      <c r="D98" s="170" t="s">
        <v>170</v>
      </c>
      <c r="E98" s="171"/>
      <c r="F98" s="171"/>
      <c r="G98" s="171"/>
      <c r="H98" s="171"/>
      <c r="I98" s="171"/>
      <c r="J98" s="172">
        <f>J125</f>
        <v>0</v>
      </c>
      <c r="L98" s="169"/>
    </row>
    <row r="99" spans="2:12" s="165" customFormat="1" ht="24.95" customHeight="1">
      <c r="B99" s="164"/>
      <c r="D99" s="166" t="s">
        <v>172</v>
      </c>
      <c r="E99" s="167"/>
      <c r="F99" s="167"/>
      <c r="G99" s="167"/>
      <c r="H99" s="167"/>
      <c r="I99" s="167"/>
      <c r="J99" s="168">
        <f>J130</f>
        <v>0</v>
      </c>
      <c r="L99" s="164"/>
    </row>
    <row r="100" spans="2:12" s="121" customFormat="1" ht="19.9" customHeight="1">
      <c r="B100" s="169"/>
      <c r="D100" s="170" t="s">
        <v>1965</v>
      </c>
      <c r="E100" s="171"/>
      <c r="F100" s="171"/>
      <c r="G100" s="171"/>
      <c r="H100" s="171"/>
      <c r="I100" s="171"/>
      <c r="J100" s="172">
        <f>J131</f>
        <v>0</v>
      </c>
      <c r="L100" s="169"/>
    </row>
    <row r="101" spans="2:12" s="121" customFormat="1" ht="19.9" customHeight="1">
      <c r="B101" s="169"/>
      <c r="D101" s="170" t="s">
        <v>1966</v>
      </c>
      <c r="E101" s="171"/>
      <c r="F101" s="171"/>
      <c r="G101" s="171"/>
      <c r="H101" s="171"/>
      <c r="I101" s="171"/>
      <c r="J101" s="172">
        <f>J137</f>
        <v>0</v>
      </c>
      <c r="L101" s="169"/>
    </row>
    <row r="102" spans="2:12" s="121" customFormat="1" ht="19.9" customHeight="1">
      <c r="B102" s="169"/>
      <c r="D102" s="170" t="s">
        <v>1967</v>
      </c>
      <c r="E102" s="171"/>
      <c r="F102" s="171"/>
      <c r="G102" s="171"/>
      <c r="H102" s="171"/>
      <c r="I102" s="171"/>
      <c r="J102" s="172">
        <f>J143</f>
        <v>0</v>
      </c>
      <c r="L102" s="169"/>
    </row>
    <row r="103" spans="2:12" s="165" customFormat="1" ht="24.95" customHeight="1">
      <c r="B103" s="164"/>
      <c r="D103" s="166" t="s">
        <v>1968</v>
      </c>
      <c r="E103" s="167"/>
      <c r="F103" s="167"/>
      <c r="G103" s="167"/>
      <c r="H103" s="167"/>
      <c r="I103" s="167"/>
      <c r="J103" s="168">
        <f>J152</f>
        <v>0</v>
      </c>
      <c r="L103" s="164"/>
    </row>
    <row r="104" spans="1:31" s="36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5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36" customFormat="1" ht="6.95" customHeight="1">
      <c r="A105" s="30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36" customFormat="1" ht="6.95" customHeight="1">
      <c r="A109" s="30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24.95" customHeight="1">
      <c r="A110" s="30"/>
      <c r="B110" s="31"/>
      <c r="C110" s="17" t="s">
        <v>184</v>
      </c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2" customHeight="1">
      <c r="A112" s="30"/>
      <c r="B112" s="31"/>
      <c r="C112" s="26" t="s">
        <v>16</v>
      </c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6.5" customHeight="1">
      <c r="A113" s="30"/>
      <c r="B113" s="31"/>
      <c r="C113" s="30"/>
      <c r="D113" s="30"/>
      <c r="E113" s="138" t="str">
        <f>E7</f>
        <v>Dům sociálních služeb-stavební úpravy 1.NP</v>
      </c>
      <c r="F113" s="139"/>
      <c r="G113" s="139"/>
      <c r="H113" s="139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2" customHeight="1">
      <c r="A114" s="30"/>
      <c r="B114" s="31"/>
      <c r="C114" s="26" t="s">
        <v>158</v>
      </c>
      <c r="D114" s="30"/>
      <c r="E114" s="30"/>
      <c r="F114" s="30"/>
      <c r="G114" s="30"/>
      <c r="H114" s="30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6" customFormat="1" ht="16.5" customHeight="1">
      <c r="A115" s="30"/>
      <c r="B115" s="31"/>
      <c r="C115" s="30"/>
      <c r="D115" s="30"/>
      <c r="E115" s="66" t="str">
        <f>E9</f>
        <v>003 - D.1.4 Vytápění</v>
      </c>
      <c r="F115" s="140"/>
      <c r="G115" s="140"/>
      <c r="H115" s="140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6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12" customHeight="1">
      <c r="A117" s="30"/>
      <c r="B117" s="31"/>
      <c r="C117" s="26" t="s">
        <v>20</v>
      </c>
      <c r="D117" s="30"/>
      <c r="E117" s="30"/>
      <c r="F117" s="27" t="str">
        <f>F12</f>
        <v>Valašské Meziříčí</v>
      </c>
      <c r="G117" s="30"/>
      <c r="H117" s="30"/>
      <c r="I117" s="26" t="s">
        <v>22</v>
      </c>
      <c r="J117" s="141" t="str">
        <f>IF(J12="","",J12)</f>
        <v>2. 11. 2023</v>
      </c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5.2" customHeight="1">
      <c r="A119" s="30"/>
      <c r="B119" s="31"/>
      <c r="C119" s="26" t="s">
        <v>24</v>
      </c>
      <c r="D119" s="30"/>
      <c r="E119" s="30"/>
      <c r="F119" s="27" t="str">
        <f>E15</f>
        <v>Město Valašské Meziříčí</v>
      </c>
      <c r="G119" s="30"/>
      <c r="H119" s="30"/>
      <c r="I119" s="26" t="s">
        <v>30</v>
      </c>
      <c r="J119" s="160" t="str">
        <f>E21</f>
        <v>BP projekt,s.r.o.</v>
      </c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5.2" customHeight="1">
      <c r="A120" s="30"/>
      <c r="B120" s="31"/>
      <c r="C120" s="26" t="s">
        <v>28</v>
      </c>
      <c r="D120" s="30"/>
      <c r="E120" s="30"/>
      <c r="F120" s="27" t="str">
        <f>IF(E18="","",E18)</f>
        <v>Vyplň údaj</v>
      </c>
      <c r="G120" s="30"/>
      <c r="H120" s="30"/>
      <c r="I120" s="26" t="s">
        <v>33</v>
      </c>
      <c r="J120" s="160" t="str">
        <f>E24</f>
        <v>Fajfrová Irena</v>
      </c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79" customFormat="1" ht="29.25" customHeight="1">
      <c r="A122" s="173"/>
      <c r="B122" s="174"/>
      <c r="C122" s="175" t="s">
        <v>185</v>
      </c>
      <c r="D122" s="176" t="s">
        <v>61</v>
      </c>
      <c r="E122" s="176" t="s">
        <v>57</v>
      </c>
      <c r="F122" s="176" t="s">
        <v>58</v>
      </c>
      <c r="G122" s="176" t="s">
        <v>186</v>
      </c>
      <c r="H122" s="176" t="s">
        <v>187</v>
      </c>
      <c r="I122" s="176" t="s">
        <v>188</v>
      </c>
      <c r="J122" s="176" t="s">
        <v>162</v>
      </c>
      <c r="K122" s="177" t="s">
        <v>189</v>
      </c>
      <c r="L122" s="178"/>
      <c r="M122" s="87" t="s">
        <v>1</v>
      </c>
      <c r="N122" s="88" t="s">
        <v>40</v>
      </c>
      <c r="O122" s="88" t="s">
        <v>190</v>
      </c>
      <c r="P122" s="88" t="s">
        <v>191</v>
      </c>
      <c r="Q122" s="88" t="s">
        <v>192</v>
      </c>
      <c r="R122" s="88" t="s">
        <v>193</v>
      </c>
      <c r="S122" s="88" t="s">
        <v>194</v>
      </c>
      <c r="T122" s="89" t="s">
        <v>195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1:63" s="36" customFormat="1" ht="22.9" customHeight="1">
      <c r="A123" s="30"/>
      <c r="B123" s="31"/>
      <c r="C123" s="95" t="s">
        <v>196</v>
      </c>
      <c r="D123" s="30"/>
      <c r="E123" s="30"/>
      <c r="F123" s="30"/>
      <c r="G123" s="30"/>
      <c r="H123" s="30"/>
      <c r="I123" s="30"/>
      <c r="J123" s="180">
        <f>BK123</f>
        <v>0</v>
      </c>
      <c r="K123" s="30"/>
      <c r="L123" s="31"/>
      <c r="M123" s="90"/>
      <c r="N123" s="74"/>
      <c r="O123" s="91"/>
      <c r="P123" s="181">
        <f>P124+P130+P152</f>
        <v>0</v>
      </c>
      <c r="Q123" s="91"/>
      <c r="R123" s="181">
        <f>R124+R130+R152</f>
        <v>0.12533</v>
      </c>
      <c r="S123" s="91"/>
      <c r="T123" s="182">
        <f>T124+T130+T152</f>
        <v>0.05683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3" t="s">
        <v>75</v>
      </c>
      <c r="AU123" s="13" t="s">
        <v>164</v>
      </c>
      <c r="BK123" s="183">
        <f>BK124+BK130+BK152</f>
        <v>0</v>
      </c>
    </row>
    <row r="124" spans="2:63" s="184" customFormat="1" ht="25.9" customHeight="1">
      <c r="B124" s="185"/>
      <c r="D124" s="186" t="s">
        <v>75</v>
      </c>
      <c r="E124" s="187" t="s">
        <v>197</v>
      </c>
      <c r="F124" s="187" t="s">
        <v>198</v>
      </c>
      <c r="J124" s="188">
        <f>BK124</f>
        <v>0</v>
      </c>
      <c r="L124" s="185"/>
      <c r="M124" s="189"/>
      <c r="N124" s="190"/>
      <c r="O124" s="190"/>
      <c r="P124" s="191">
        <f>P125</f>
        <v>0</v>
      </c>
      <c r="Q124" s="190"/>
      <c r="R124" s="191">
        <f>R125</f>
        <v>0</v>
      </c>
      <c r="S124" s="190"/>
      <c r="T124" s="192">
        <f>T125</f>
        <v>0</v>
      </c>
      <c r="AR124" s="186" t="s">
        <v>84</v>
      </c>
      <c r="AT124" s="193" t="s">
        <v>75</v>
      </c>
      <c r="AU124" s="193" t="s">
        <v>76</v>
      </c>
      <c r="AY124" s="186" t="s">
        <v>199</v>
      </c>
      <c r="BK124" s="194">
        <f>BK125</f>
        <v>0</v>
      </c>
    </row>
    <row r="125" spans="2:63" s="184" customFormat="1" ht="22.9" customHeight="1">
      <c r="B125" s="185"/>
      <c r="D125" s="186" t="s">
        <v>75</v>
      </c>
      <c r="E125" s="195" t="s">
        <v>707</v>
      </c>
      <c r="F125" s="195" t="s">
        <v>708</v>
      </c>
      <c r="J125" s="196">
        <f>BK125</f>
        <v>0</v>
      </c>
      <c r="L125" s="185"/>
      <c r="M125" s="189"/>
      <c r="N125" s="190"/>
      <c r="O125" s="190"/>
      <c r="P125" s="191">
        <f>SUM(P126:P129)</f>
        <v>0</v>
      </c>
      <c r="Q125" s="190"/>
      <c r="R125" s="191">
        <f>SUM(R126:R129)</f>
        <v>0</v>
      </c>
      <c r="S125" s="190"/>
      <c r="T125" s="192">
        <f>SUM(T126:T129)</f>
        <v>0</v>
      </c>
      <c r="AR125" s="186" t="s">
        <v>84</v>
      </c>
      <c r="AT125" s="193" t="s">
        <v>75</v>
      </c>
      <c r="AU125" s="193" t="s">
        <v>84</v>
      </c>
      <c r="AY125" s="186" t="s">
        <v>199</v>
      </c>
      <c r="BK125" s="194">
        <f>SUM(BK126:BK129)</f>
        <v>0</v>
      </c>
    </row>
    <row r="126" spans="1:65" s="36" customFormat="1" ht="33" customHeight="1">
      <c r="A126" s="30"/>
      <c r="B126" s="31"/>
      <c r="C126" s="197" t="s">
        <v>84</v>
      </c>
      <c r="D126" s="197" t="s">
        <v>201</v>
      </c>
      <c r="E126" s="198" t="s">
        <v>1617</v>
      </c>
      <c r="F126" s="199" t="s">
        <v>1618</v>
      </c>
      <c r="G126" s="200" t="s">
        <v>233</v>
      </c>
      <c r="H126" s="201">
        <v>0.057</v>
      </c>
      <c r="I126" s="2"/>
      <c r="J126" s="202">
        <f>ROUND(I126*H126,2)</f>
        <v>0</v>
      </c>
      <c r="K126" s="199" t="s">
        <v>205</v>
      </c>
      <c r="L126" s="31"/>
      <c r="M126" s="203" t="s">
        <v>1</v>
      </c>
      <c r="N126" s="204" t="s">
        <v>41</v>
      </c>
      <c r="O126" s="78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207" t="s">
        <v>206</v>
      </c>
      <c r="AT126" s="207" t="s">
        <v>201</v>
      </c>
      <c r="AU126" s="207" t="s">
        <v>86</v>
      </c>
      <c r="AY126" s="13" t="s">
        <v>199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3" t="s">
        <v>84</v>
      </c>
      <c r="BK126" s="208">
        <f>ROUND(I126*H126,2)</f>
        <v>0</v>
      </c>
      <c r="BL126" s="13" t="s">
        <v>206</v>
      </c>
      <c r="BM126" s="207" t="s">
        <v>1969</v>
      </c>
    </row>
    <row r="127" spans="1:65" s="36" customFormat="1" ht="24.2" customHeight="1">
      <c r="A127" s="30"/>
      <c r="B127" s="31"/>
      <c r="C127" s="197" t="s">
        <v>86</v>
      </c>
      <c r="D127" s="197" t="s">
        <v>201</v>
      </c>
      <c r="E127" s="198" t="s">
        <v>714</v>
      </c>
      <c r="F127" s="199" t="s">
        <v>715</v>
      </c>
      <c r="G127" s="200" t="s">
        <v>233</v>
      </c>
      <c r="H127" s="201">
        <v>0.057</v>
      </c>
      <c r="I127" s="2"/>
      <c r="J127" s="202">
        <f>ROUND(I127*H127,2)</f>
        <v>0</v>
      </c>
      <c r="K127" s="199" t="s">
        <v>205</v>
      </c>
      <c r="L127" s="31"/>
      <c r="M127" s="203" t="s">
        <v>1</v>
      </c>
      <c r="N127" s="204" t="s">
        <v>41</v>
      </c>
      <c r="O127" s="78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07" t="s">
        <v>206</v>
      </c>
      <c r="AT127" s="207" t="s">
        <v>201</v>
      </c>
      <c r="AU127" s="207" t="s">
        <v>86</v>
      </c>
      <c r="AY127" s="13" t="s">
        <v>199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3" t="s">
        <v>84</v>
      </c>
      <c r="BK127" s="208">
        <f>ROUND(I127*H127,2)</f>
        <v>0</v>
      </c>
      <c r="BL127" s="13" t="s">
        <v>206</v>
      </c>
      <c r="BM127" s="207" t="s">
        <v>1970</v>
      </c>
    </row>
    <row r="128" spans="1:65" s="36" customFormat="1" ht="24.2" customHeight="1">
      <c r="A128" s="30"/>
      <c r="B128" s="31"/>
      <c r="C128" s="197" t="s">
        <v>114</v>
      </c>
      <c r="D128" s="197" t="s">
        <v>201</v>
      </c>
      <c r="E128" s="198" t="s">
        <v>718</v>
      </c>
      <c r="F128" s="199" t="s">
        <v>719</v>
      </c>
      <c r="G128" s="200" t="s">
        <v>233</v>
      </c>
      <c r="H128" s="201">
        <v>0.798</v>
      </c>
      <c r="I128" s="2"/>
      <c r="J128" s="202">
        <f>ROUND(I128*H128,2)</f>
        <v>0</v>
      </c>
      <c r="K128" s="199" t="s">
        <v>205</v>
      </c>
      <c r="L128" s="31"/>
      <c r="M128" s="203" t="s">
        <v>1</v>
      </c>
      <c r="N128" s="204" t="s">
        <v>41</v>
      </c>
      <c r="O128" s="78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07" t="s">
        <v>206</v>
      </c>
      <c r="AT128" s="207" t="s">
        <v>201</v>
      </c>
      <c r="AU128" s="207" t="s">
        <v>86</v>
      </c>
      <c r="AY128" s="13" t="s">
        <v>199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3" t="s">
        <v>84</v>
      </c>
      <c r="BK128" s="208">
        <f>ROUND(I128*H128,2)</f>
        <v>0</v>
      </c>
      <c r="BL128" s="13" t="s">
        <v>206</v>
      </c>
      <c r="BM128" s="207" t="s">
        <v>1971</v>
      </c>
    </row>
    <row r="129" spans="2:51" s="209" customFormat="1" ht="12">
      <c r="B129" s="210"/>
      <c r="D129" s="211" t="s">
        <v>208</v>
      </c>
      <c r="F129" s="213" t="s">
        <v>1972</v>
      </c>
      <c r="H129" s="214">
        <v>0.798</v>
      </c>
      <c r="L129" s="210"/>
      <c r="M129" s="215"/>
      <c r="N129" s="216"/>
      <c r="O129" s="216"/>
      <c r="P129" s="216"/>
      <c r="Q129" s="216"/>
      <c r="R129" s="216"/>
      <c r="S129" s="216"/>
      <c r="T129" s="217"/>
      <c r="AT129" s="212" t="s">
        <v>208</v>
      </c>
      <c r="AU129" s="212" t="s">
        <v>86</v>
      </c>
      <c r="AV129" s="209" t="s">
        <v>86</v>
      </c>
      <c r="AW129" s="209" t="s">
        <v>3</v>
      </c>
      <c r="AX129" s="209" t="s">
        <v>84</v>
      </c>
      <c r="AY129" s="212" t="s">
        <v>199</v>
      </c>
    </row>
    <row r="130" spans="2:63" s="184" customFormat="1" ht="25.9" customHeight="1">
      <c r="B130" s="185"/>
      <c r="D130" s="186" t="s">
        <v>75</v>
      </c>
      <c r="E130" s="187" t="s">
        <v>732</v>
      </c>
      <c r="F130" s="187" t="s">
        <v>733</v>
      </c>
      <c r="J130" s="188">
        <f>BK130</f>
        <v>0</v>
      </c>
      <c r="L130" s="185"/>
      <c r="M130" s="189"/>
      <c r="N130" s="190"/>
      <c r="O130" s="190"/>
      <c r="P130" s="191">
        <f>P131+P137+P143</f>
        <v>0</v>
      </c>
      <c r="Q130" s="190"/>
      <c r="R130" s="191">
        <f>R131+R137+R143</f>
        <v>0.12533</v>
      </c>
      <c r="S130" s="190"/>
      <c r="T130" s="192">
        <f>T131+T137+T143</f>
        <v>0.05683</v>
      </c>
      <c r="AR130" s="186" t="s">
        <v>86</v>
      </c>
      <c r="AT130" s="193" t="s">
        <v>75</v>
      </c>
      <c r="AU130" s="193" t="s">
        <v>76</v>
      </c>
      <c r="AY130" s="186" t="s">
        <v>199</v>
      </c>
      <c r="BK130" s="194">
        <f>BK131+BK137+BK143</f>
        <v>0</v>
      </c>
    </row>
    <row r="131" spans="2:63" s="184" customFormat="1" ht="22.9" customHeight="1">
      <c r="B131" s="185"/>
      <c r="D131" s="186" t="s">
        <v>75</v>
      </c>
      <c r="E131" s="195" t="s">
        <v>1973</v>
      </c>
      <c r="F131" s="195" t="s">
        <v>1974</v>
      </c>
      <c r="J131" s="196">
        <f>BK131</f>
        <v>0</v>
      </c>
      <c r="L131" s="185"/>
      <c r="M131" s="189"/>
      <c r="N131" s="190"/>
      <c r="O131" s="190"/>
      <c r="P131" s="191">
        <f>SUM(P132:P136)</f>
        <v>0</v>
      </c>
      <c r="Q131" s="190"/>
      <c r="R131" s="191">
        <f>SUM(R132:R136)</f>
        <v>0.00108</v>
      </c>
      <c r="S131" s="190"/>
      <c r="T131" s="192">
        <f>SUM(T132:T136)</f>
        <v>0</v>
      </c>
      <c r="AR131" s="186" t="s">
        <v>86</v>
      </c>
      <c r="AT131" s="193" t="s">
        <v>75</v>
      </c>
      <c r="AU131" s="193" t="s">
        <v>84</v>
      </c>
      <c r="AY131" s="186" t="s">
        <v>199</v>
      </c>
      <c r="BK131" s="194">
        <f>SUM(BK132:BK136)</f>
        <v>0</v>
      </c>
    </row>
    <row r="132" spans="1:65" s="36" customFormat="1" ht="24.2" customHeight="1">
      <c r="A132" s="30"/>
      <c r="B132" s="31"/>
      <c r="C132" s="197" t="s">
        <v>206</v>
      </c>
      <c r="D132" s="197" t="s">
        <v>201</v>
      </c>
      <c r="E132" s="198" t="s">
        <v>1975</v>
      </c>
      <c r="F132" s="199" t="s">
        <v>1976</v>
      </c>
      <c r="G132" s="200" t="s">
        <v>252</v>
      </c>
      <c r="H132" s="201">
        <v>2</v>
      </c>
      <c r="I132" s="2"/>
      <c r="J132" s="202">
        <f>ROUND(I132*H132,2)</f>
        <v>0</v>
      </c>
      <c r="K132" s="199" t="s">
        <v>205</v>
      </c>
      <c r="L132" s="31"/>
      <c r="M132" s="203" t="s">
        <v>1</v>
      </c>
      <c r="N132" s="204" t="s">
        <v>41</v>
      </c>
      <c r="O132" s="78"/>
      <c r="P132" s="205">
        <f>O132*H132</f>
        <v>0</v>
      </c>
      <c r="Q132" s="205">
        <v>0.00046</v>
      </c>
      <c r="R132" s="205">
        <f>Q132*H132</f>
        <v>0.00092</v>
      </c>
      <c r="S132" s="205">
        <v>0</v>
      </c>
      <c r="T132" s="206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313</v>
      </c>
      <c r="AT132" s="207" t="s">
        <v>201</v>
      </c>
      <c r="AU132" s="207" t="s">
        <v>86</v>
      </c>
      <c r="AY132" s="13" t="s">
        <v>199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3" t="s">
        <v>84</v>
      </c>
      <c r="BK132" s="208">
        <f>ROUND(I132*H132,2)</f>
        <v>0</v>
      </c>
      <c r="BL132" s="13" t="s">
        <v>313</v>
      </c>
      <c r="BM132" s="207" t="s">
        <v>1977</v>
      </c>
    </row>
    <row r="133" spans="1:65" s="36" customFormat="1" ht="24.2" customHeight="1">
      <c r="A133" s="30"/>
      <c r="B133" s="31"/>
      <c r="C133" s="197" t="s">
        <v>242</v>
      </c>
      <c r="D133" s="197" t="s">
        <v>201</v>
      </c>
      <c r="E133" s="198" t="s">
        <v>1978</v>
      </c>
      <c r="F133" s="199" t="s">
        <v>1979</v>
      </c>
      <c r="G133" s="200" t="s">
        <v>204</v>
      </c>
      <c r="H133" s="201">
        <v>2</v>
      </c>
      <c r="I133" s="2"/>
      <c r="J133" s="202">
        <f>ROUND(I133*H133,2)</f>
        <v>0</v>
      </c>
      <c r="K133" s="199" t="s">
        <v>205</v>
      </c>
      <c r="L133" s="31"/>
      <c r="M133" s="203" t="s">
        <v>1</v>
      </c>
      <c r="N133" s="204" t="s">
        <v>41</v>
      </c>
      <c r="O133" s="78"/>
      <c r="P133" s="205">
        <f>O133*H133</f>
        <v>0</v>
      </c>
      <c r="Q133" s="205">
        <v>1E-05</v>
      </c>
      <c r="R133" s="205">
        <f>Q133*H133</f>
        <v>2E-05</v>
      </c>
      <c r="S133" s="205">
        <v>0</v>
      </c>
      <c r="T133" s="206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313</v>
      </c>
      <c r="AT133" s="207" t="s">
        <v>201</v>
      </c>
      <c r="AU133" s="207" t="s">
        <v>86</v>
      </c>
      <c r="AY133" s="13" t="s">
        <v>199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3" t="s">
        <v>84</v>
      </c>
      <c r="BK133" s="208">
        <f>ROUND(I133*H133,2)</f>
        <v>0</v>
      </c>
      <c r="BL133" s="13" t="s">
        <v>313</v>
      </c>
      <c r="BM133" s="207" t="s">
        <v>1980</v>
      </c>
    </row>
    <row r="134" spans="1:65" s="36" customFormat="1" ht="16.5" customHeight="1">
      <c r="A134" s="30"/>
      <c r="B134" s="31"/>
      <c r="C134" s="197" t="s">
        <v>249</v>
      </c>
      <c r="D134" s="197" t="s">
        <v>201</v>
      </c>
      <c r="E134" s="198" t="s">
        <v>1981</v>
      </c>
      <c r="F134" s="199" t="s">
        <v>1982</v>
      </c>
      <c r="G134" s="200" t="s">
        <v>252</v>
      </c>
      <c r="H134" s="201">
        <v>2</v>
      </c>
      <c r="I134" s="2"/>
      <c r="J134" s="202">
        <f>ROUND(I134*H134,2)</f>
        <v>0</v>
      </c>
      <c r="K134" s="199" t="s">
        <v>205</v>
      </c>
      <c r="L134" s="31"/>
      <c r="M134" s="203" t="s">
        <v>1</v>
      </c>
      <c r="N134" s="204" t="s">
        <v>41</v>
      </c>
      <c r="O134" s="78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313</v>
      </c>
      <c r="AT134" s="207" t="s">
        <v>201</v>
      </c>
      <c r="AU134" s="207" t="s">
        <v>86</v>
      </c>
      <c r="AY134" s="13" t="s">
        <v>199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3" t="s">
        <v>84</v>
      </c>
      <c r="BK134" s="208">
        <f>ROUND(I134*H134,2)</f>
        <v>0</v>
      </c>
      <c r="BL134" s="13" t="s">
        <v>313</v>
      </c>
      <c r="BM134" s="207" t="s">
        <v>1983</v>
      </c>
    </row>
    <row r="135" spans="1:65" s="36" customFormat="1" ht="24.2" customHeight="1">
      <c r="A135" s="30"/>
      <c r="B135" s="31"/>
      <c r="C135" s="197" t="s">
        <v>257</v>
      </c>
      <c r="D135" s="197" t="s">
        <v>201</v>
      </c>
      <c r="E135" s="198" t="s">
        <v>1984</v>
      </c>
      <c r="F135" s="199" t="s">
        <v>1985</v>
      </c>
      <c r="G135" s="200" t="s">
        <v>204</v>
      </c>
      <c r="H135" s="201">
        <v>2</v>
      </c>
      <c r="I135" s="2"/>
      <c r="J135" s="202">
        <f>ROUND(I135*H135,2)</f>
        <v>0</v>
      </c>
      <c r="K135" s="199" t="s">
        <v>205</v>
      </c>
      <c r="L135" s="31"/>
      <c r="M135" s="203" t="s">
        <v>1</v>
      </c>
      <c r="N135" s="204" t="s">
        <v>41</v>
      </c>
      <c r="O135" s="78"/>
      <c r="P135" s="205">
        <f>O135*H135</f>
        <v>0</v>
      </c>
      <c r="Q135" s="205">
        <v>7E-05</v>
      </c>
      <c r="R135" s="205">
        <f>Q135*H135</f>
        <v>0.00014</v>
      </c>
      <c r="S135" s="205">
        <v>0</v>
      </c>
      <c r="T135" s="206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313</v>
      </c>
      <c r="AT135" s="207" t="s">
        <v>201</v>
      </c>
      <c r="AU135" s="207" t="s">
        <v>86</v>
      </c>
      <c r="AY135" s="13" t="s">
        <v>199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3" t="s">
        <v>84</v>
      </c>
      <c r="BK135" s="208">
        <f>ROUND(I135*H135,2)</f>
        <v>0</v>
      </c>
      <c r="BL135" s="13" t="s">
        <v>313</v>
      </c>
      <c r="BM135" s="207" t="s">
        <v>1986</v>
      </c>
    </row>
    <row r="136" spans="1:65" s="36" customFormat="1" ht="24.2" customHeight="1">
      <c r="A136" s="30"/>
      <c r="B136" s="31"/>
      <c r="C136" s="197" t="s">
        <v>267</v>
      </c>
      <c r="D136" s="197" t="s">
        <v>201</v>
      </c>
      <c r="E136" s="198" t="s">
        <v>1987</v>
      </c>
      <c r="F136" s="199" t="s">
        <v>1988</v>
      </c>
      <c r="G136" s="200" t="s">
        <v>749</v>
      </c>
      <c r="H136" s="4"/>
      <c r="I136" s="2"/>
      <c r="J136" s="202">
        <f>ROUND(I136*H136,2)</f>
        <v>0</v>
      </c>
      <c r="K136" s="199" t="s">
        <v>205</v>
      </c>
      <c r="L136" s="31"/>
      <c r="M136" s="203" t="s">
        <v>1</v>
      </c>
      <c r="N136" s="204" t="s">
        <v>41</v>
      </c>
      <c r="O136" s="78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313</v>
      </c>
      <c r="AT136" s="207" t="s">
        <v>201</v>
      </c>
      <c r="AU136" s="207" t="s">
        <v>86</v>
      </c>
      <c r="AY136" s="13" t="s">
        <v>199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3" t="s">
        <v>84</v>
      </c>
      <c r="BK136" s="208">
        <f>ROUND(I136*H136,2)</f>
        <v>0</v>
      </c>
      <c r="BL136" s="13" t="s">
        <v>313</v>
      </c>
      <c r="BM136" s="207" t="s">
        <v>1989</v>
      </c>
    </row>
    <row r="137" spans="2:63" s="184" customFormat="1" ht="22.9" customHeight="1">
      <c r="B137" s="185"/>
      <c r="D137" s="186" t="s">
        <v>75</v>
      </c>
      <c r="E137" s="195" t="s">
        <v>1990</v>
      </c>
      <c r="F137" s="195" t="s">
        <v>1991</v>
      </c>
      <c r="J137" s="196">
        <f>BK137</f>
        <v>0</v>
      </c>
      <c r="L137" s="185"/>
      <c r="M137" s="189"/>
      <c r="N137" s="190"/>
      <c r="O137" s="190"/>
      <c r="P137" s="191">
        <f>SUM(P138:P142)</f>
        <v>0</v>
      </c>
      <c r="Q137" s="190"/>
      <c r="R137" s="191">
        <f>SUM(R138:R142)</f>
        <v>0.0013900000000000002</v>
      </c>
      <c r="S137" s="190"/>
      <c r="T137" s="192">
        <f>SUM(T138:T142)</f>
        <v>0.0027</v>
      </c>
      <c r="AR137" s="186" t="s">
        <v>86</v>
      </c>
      <c r="AT137" s="193" t="s">
        <v>75</v>
      </c>
      <c r="AU137" s="193" t="s">
        <v>84</v>
      </c>
      <c r="AY137" s="186" t="s">
        <v>199</v>
      </c>
      <c r="BK137" s="194">
        <f>SUM(BK138:BK142)</f>
        <v>0</v>
      </c>
    </row>
    <row r="138" spans="1:65" s="36" customFormat="1" ht="24.2" customHeight="1">
      <c r="A138" s="30"/>
      <c r="B138" s="31"/>
      <c r="C138" s="197" t="s">
        <v>273</v>
      </c>
      <c r="D138" s="197" t="s">
        <v>201</v>
      </c>
      <c r="E138" s="198" t="s">
        <v>1992</v>
      </c>
      <c r="F138" s="199" t="s">
        <v>1993</v>
      </c>
      <c r="G138" s="200" t="s">
        <v>204</v>
      </c>
      <c r="H138" s="201">
        <v>3</v>
      </c>
      <c r="I138" s="2"/>
      <c r="J138" s="202">
        <f>ROUND(I138*H138,2)</f>
        <v>0</v>
      </c>
      <c r="K138" s="199" t="s">
        <v>205</v>
      </c>
      <c r="L138" s="31"/>
      <c r="M138" s="203" t="s">
        <v>1</v>
      </c>
      <c r="N138" s="204" t="s">
        <v>41</v>
      </c>
      <c r="O138" s="78"/>
      <c r="P138" s="205">
        <f>O138*H138</f>
        <v>0</v>
      </c>
      <c r="Q138" s="205">
        <v>4E-05</v>
      </c>
      <c r="R138" s="205">
        <f>Q138*H138</f>
        <v>0.00012000000000000002</v>
      </c>
      <c r="S138" s="205">
        <v>0.00045</v>
      </c>
      <c r="T138" s="206">
        <f>S138*H138</f>
        <v>0.00135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313</v>
      </c>
      <c r="AT138" s="207" t="s">
        <v>201</v>
      </c>
      <c r="AU138" s="207" t="s">
        <v>86</v>
      </c>
      <c r="AY138" s="13" t="s">
        <v>199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3" t="s">
        <v>84</v>
      </c>
      <c r="BK138" s="208">
        <f>ROUND(I138*H138,2)</f>
        <v>0</v>
      </c>
      <c r="BL138" s="13" t="s">
        <v>313</v>
      </c>
      <c r="BM138" s="207" t="s">
        <v>1994</v>
      </c>
    </row>
    <row r="139" spans="1:65" s="36" customFormat="1" ht="24.2" customHeight="1">
      <c r="A139" s="30"/>
      <c r="B139" s="31"/>
      <c r="C139" s="197" t="s">
        <v>279</v>
      </c>
      <c r="D139" s="197" t="s">
        <v>201</v>
      </c>
      <c r="E139" s="198" t="s">
        <v>1995</v>
      </c>
      <c r="F139" s="199" t="s">
        <v>1996</v>
      </c>
      <c r="G139" s="200" t="s">
        <v>204</v>
      </c>
      <c r="H139" s="201">
        <v>3</v>
      </c>
      <c r="I139" s="2"/>
      <c r="J139" s="202">
        <f>ROUND(I139*H139,2)</f>
        <v>0</v>
      </c>
      <c r="K139" s="199" t="s">
        <v>205</v>
      </c>
      <c r="L139" s="31"/>
      <c r="M139" s="203" t="s">
        <v>1</v>
      </c>
      <c r="N139" s="204" t="s">
        <v>41</v>
      </c>
      <c r="O139" s="78"/>
      <c r="P139" s="205">
        <f>O139*H139</f>
        <v>0</v>
      </c>
      <c r="Q139" s="205">
        <v>9E-05</v>
      </c>
      <c r="R139" s="205">
        <f>Q139*H139</f>
        <v>0.00027</v>
      </c>
      <c r="S139" s="205">
        <v>0.00045</v>
      </c>
      <c r="T139" s="206">
        <f>S139*H139</f>
        <v>0.00135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313</v>
      </c>
      <c r="AT139" s="207" t="s">
        <v>201</v>
      </c>
      <c r="AU139" s="207" t="s">
        <v>86</v>
      </c>
      <c r="AY139" s="13" t="s">
        <v>199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3" t="s">
        <v>84</v>
      </c>
      <c r="BK139" s="208">
        <f>ROUND(I139*H139,2)</f>
        <v>0</v>
      </c>
      <c r="BL139" s="13" t="s">
        <v>313</v>
      </c>
      <c r="BM139" s="207" t="s">
        <v>1997</v>
      </c>
    </row>
    <row r="140" spans="1:65" s="36" customFormat="1" ht="24.2" customHeight="1">
      <c r="A140" s="30"/>
      <c r="B140" s="31"/>
      <c r="C140" s="197" t="s">
        <v>287</v>
      </c>
      <c r="D140" s="197" t="s">
        <v>201</v>
      </c>
      <c r="E140" s="198" t="s">
        <v>1998</v>
      </c>
      <c r="F140" s="199" t="s">
        <v>1999</v>
      </c>
      <c r="G140" s="200" t="s">
        <v>204</v>
      </c>
      <c r="H140" s="201">
        <v>1</v>
      </c>
      <c r="I140" s="2"/>
      <c r="J140" s="202">
        <f>ROUND(I140*H140,2)</f>
        <v>0</v>
      </c>
      <c r="K140" s="199" t="s">
        <v>205</v>
      </c>
      <c r="L140" s="31"/>
      <c r="M140" s="203" t="s">
        <v>1</v>
      </c>
      <c r="N140" s="204" t="s">
        <v>41</v>
      </c>
      <c r="O140" s="78"/>
      <c r="P140" s="205">
        <f>O140*H140</f>
        <v>0</v>
      </c>
      <c r="Q140" s="205">
        <v>0.00014</v>
      </c>
      <c r="R140" s="205">
        <f>Q140*H140</f>
        <v>0.00014</v>
      </c>
      <c r="S140" s="205">
        <v>0</v>
      </c>
      <c r="T140" s="20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313</v>
      </c>
      <c r="AT140" s="207" t="s">
        <v>201</v>
      </c>
      <c r="AU140" s="207" t="s">
        <v>86</v>
      </c>
      <c r="AY140" s="13" t="s">
        <v>199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3" t="s">
        <v>84</v>
      </c>
      <c r="BK140" s="208">
        <f>ROUND(I140*H140,2)</f>
        <v>0</v>
      </c>
      <c r="BL140" s="13" t="s">
        <v>313</v>
      </c>
      <c r="BM140" s="207" t="s">
        <v>2000</v>
      </c>
    </row>
    <row r="141" spans="1:65" s="36" customFormat="1" ht="24.2" customHeight="1">
      <c r="A141" s="30"/>
      <c r="B141" s="31"/>
      <c r="C141" s="197" t="s">
        <v>8</v>
      </c>
      <c r="D141" s="197" t="s">
        <v>201</v>
      </c>
      <c r="E141" s="198" t="s">
        <v>2001</v>
      </c>
      <c r="F141" s="199" t="s">
        <v>2002</v>
      </c>
      <c r="G141" s="200" t="s">
        <v>204</v>
      </c>
      <c r="H141" s="201">
        <v>1</v>
      </c>
      <c r="I141" s="2"/>
      <c r="J141" s="202">
        <f>ROUND(I141*H141,2)</f>
        <v>0</v>
      </c>
      <c r="K141" s="199" t="s">
        <v>205</v>
      </c>
      <c r="L141" s="31"/>
      <c r="M141" s="203" t="s">
        <v>1</v>
      </c>
      <c r="N141" s="204" t="s">
        <v>41</v>
      </c>
      <c r="O141" s="78"/>
      <c r="P141" s="205">
        <f>O141*H141</f>
        <v>0</v>
      </c>
      <c r="Q141" s="205">
        <v>0.00086</v>
      </c>
      <c r="R141" s="205">
        <f>Q141*H141</f>
        <v>0.00086</v>
      </c>
      <c r="S141" s="205">
        <v>0</v>
      </c>
      <c r="T141" s="206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313</v>
      </c>
      <c r="AT141" s="207" t="s">
        <v>201</v>
      </c>
      <c r="AU141" s="207" t="s">
        <v>86</v>
      </c>
      <c r="AY141" s="13" t="s">
        <v>199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3" t="s">
        <v>84</v>
      </c>
      <c r="BK141" s="208">
        <f>ROUND(I141*H141,2)</f>
        <v>0</v>
      </c>
      <c r="BL141" s="13" t="s">
        <v>313</v>
      </c>
      <c r="BM141" s="207" t="s">
        <v>2003</v>
      </c>
    </row>
    <row r="142" spans="1:65" s="36" customFormat="1" ht="24.2" customHeight="1">
      <c r="A142" s="30"/>
      <c r="B142" s="31"/>
      <c r="C142" s="197" t="s">
        <v>296</v>
      </c>
      <c r="D142" s="197" t="s">
        <v>201</v>
      </c>
      <c r="E142" s="198" t="s">
        <v>2004</v>
      </c>
      <c r="F142" s="199" t="s">
        <v>2005</v>
      </c>
      <c r="G142" s="200" t="s">
        <v>749</v>
      </c>
      <c r="H142" s="4"/>
      <c r="I142" s="2"/>
      <c r="J142" s="202">
        <f>ROUND(I142*H142,2)</f>
        <v>0</v>
      </c>
      <c r="K142" s="199" t="s">
        <v>205</v>
      </c>
      <c r="L142" s="31"/>
      <c r="M142" s="203" t="s">
        <v>1</v>
      </c>
      <c r="N142" s="204" t="s">
        <v>41</v>
      </c>
      <c r="O142" s="7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313</v>
      </c>
      <c r="AT142" s="207" t="s">
        <v>201</v>
      </c>
      <c r="AU142" s="207" t="s">
        <v>86</v>
      </c>
      <c r="AY142" s="13" t="s">
        <v>199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3" t="s">
        <v>84</v>
      </c>
      <c r="BK142" s="208">
        <f>ROUND(I142*H142,2)</f>
        <v>0</v>
      </c>
      <c r="BL142" s="13" t="s">
        <v>313</v>
      </c>
      <c r="BM142" s="207" t="s">
        <v>2006</v>
      </c>
    </row>
    <row r="143" spans="2:63" s="184" customFormat="1" ht="22.9" customHeight="1">
      <c r="B143" s="185"/>
      <c r="D143" s="186" t="s">
        <v>75</v>
      </c>
      <c r="E143" s="195" t="s">
        <v>2007</v>
      </c>
      <c r="F143" s="195" t="s">
        <v>2008</v>
      </c>
      <c r="J143" s="196">
        <f>BK143</f>
        <v>0</v>
      </c>
      <c r="L143" s="185"/>
      <c r="M143" s="189"/>
      <c r="N143" s="190"/>
      <c r="O143" s="190"/>
      <c r="P143" s="191">
        <f>SUM(P144:P151)</f>
        <v>0</v>
      </c>
      <c r="Q143" s="190"/>
      <c r="R143" s="191">
        <f>SUM(R144:R151)</f>
        <v>0.12286</v>
      </c>
      <c r="S143" s="190"/>
      <c r="T143" s="192">
        <f>SUM(T144:T151)</f>
        <v>0.05413</v>
      </c>
      <c r="AR143" s="186" t="s">
        <v>86</v>
      </c>
      <c r="AT143" s="193" t="s">
        <v>75</v>
      </c>
      <c r="AU143" s="193" t="s">
        <v>84</v>
      </c>
      <c r="AY143" s="186" t="s">
        <v>199</v>
      </c>
      <c r="BK143" s="194">
        <f>SUM(BK144:BK151)</f>
        <v>0</v>
      </c>
    </row>
    <row r="144" spans="1:65" s="36" customFormat="1" ht="24.2" customHeight="1">
      <c r="A144" s="30"/>
      <c r="B144" s="31"/>
      <c r="C144" s="197" t="s">
        <v>302</v>
      </c>
      <c r="D144" s="197" t="s">
        <v>201</v>
      </c>
      <c r="E144" s="198" t="s">
        <v>2009</v>
      </c>
      <c r="F144" s="199" t="s">
        <v>2010</v>
      </c>
      <c r="G144" s="200" t="s">
        <v>204</v>
      </c>
      <c r="H144" s="201">
        <v>2</v>
      </c>
      <c r="I144" s="2"/>
      <c r="J144" s="202">
        <f aca="true" t="shared" si="0" ref="J144:J151">ROUND(I144*H144,2)</f>
        <v>0</v>
      </c>
      <c r="K144" s="199" t="s">
        <v>205</v>
      </c>
      <c r="L144" s="31"/>
      <c r="M144" s="203" t="s">
        <v>1</v>
      </c>
      <c r="N144" s="204" t="s">
        <v>41</v>
      </c>
      <c r="O144" s="78"/>
      <c r="P144" s="205">
        <f aca="true" t="shared" si="1" ref="P144:P151">O144*H144</f>
        <v>0</v>
      </c>
      <c r="Q144" s="205">
        <v>5E-05</v>
      </c>
      <c r="R144" s="205">
        <f aca="true" t="shared" si="2" ref="R144:R151">Q144*H144</f>
        <v>0.0001</v>
      </c>
      <c r="S144" s="205">
        <v>0.01235</v>
      </c>
      <c r="T144" s="206">
        <f aca="true" t="shared" si="3" ref="T144:T151">S144*H144</f>
        <v>0.0247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313</v>
      </c>
      <c r="AT144" s="207" t="s">
        <v>201</v>
      </c>
      <c r="AU144" s="207" t="s">
        <v>86</v>
      </c>
      <c r="AY144" s="13" t="s">
        <v>199</v>
      </c>
      <c r="BE144" s="208">
        <f aca="true" t="shared" si="4" ref="BE144:BE151">IF(N144="základní",J144,0)</f>
        <v>0</v>
      </c>
      <c r="BF144" s="208">
        <f aca="true" t="shared" si="5" ref="BF144:BF151">IF(N144="snížená",J144,0)</f>
        <v>0</v>
      </c>
      <c r="BG144" s="208">
        <f aca="true" t="shared" si="6" ref="BG144:BG151">IF(N144="zákl. přenesená",J144,0)</f>
        <v>0</v>
      </c>
      <c r="BH144" s="208">
        <f aca="true" t="shared" si="7" ref="BH144:BH151">IF(N144="sníž. přenesená",J144,0)</f>
        <v>0</v>
      </c>
      <c r="BI144" s="208">
        <f aca="true" t="shared" si="8" ref="BI144:BI151">IF(N144="nulová",J144,0)</f>
        <v>0</v>
      </c>
      <c r="BJ144" s="13" t="s">
        <v>84</v>
      </c>
      <c r="BK144" s="208">
        <f aca="true" t="shared" si="9" ref="BK144:BK151">ROUND(I144*H144,2)</f>
        <v>0</v>
      </c>
      <c r="BL144" s="13" t="s">
        <v>313</v>
      </c>
      <c r="BM144" s="207" t="s">
        <v>2011</v>
      </c>
    </row>
    <row r="145" spans="1:65" s="36" customFormat="1" ht="24.2" customHeight="1">
      <c r="A145" s="30"/>
      <c r="B145" s="31"/>
      <c r="C145" s="197" t="s">
        <v>307</v>
      </c>
      <c r="D145" s="197" t="s">
        <v>201</v>
      </c>
      <c r="E145" s="198" t="s">
        <v>2012</v>
      </c>
      <c r="F145" s="199" t="s">
        <v>2013</v>
      </c>
      <c r="G145" s="200" t="s">
        <v>204</v>
      </c>
      <c r="H145" s="201">
        <v>1</v>
      </c>
      <c r="I145" s="2"/>
      <c r="J145" s="202">
        <f t="shared" si="0"/>
        <v>0</v>
      </c>
      <c r="K145" s="199" t="s">
        <v>205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8E-05</v>
      </c>
      <c r="R145" s="205">
        <f t="shared" si="2"/>
        <v>8E-05</v>
      </c>
      <c r="S145" s="205">
        <v>0.02493</v>
      </c>
      <c r="T145" s="206">
        <f t="shared" si="3"/>
        <v>0.02493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313</v>
      </c>
      <c r="AT145" s="207" t="s">
        <v>201</v>
      </c>
      <c r="AU145" s="207" t="s">
        <v>86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313</v>
      </c>
      <c r="BM145" s="207" t="s">
        <v>2014</v>
      </c>
    </row>
    <row r="146" spans="1:65" s="36" customFormat="1" ht="37.9" customHeight="1">
      <c r="A146" s="30"/>
      <c r="B146" s="31"/>
      <c r="C146" s="197" t="s">
        <v>313</v>
      </c>
      <c r="D146" s="197" t="s">
        <v>201</v>
      </c>
      <c r="E146" s="198" t="s">
        <v>2015</v>
      </c>
      <c r="F146" s="199" t="s">
        <v>2016</v>
      </c>
      <c r="G146" s="200" t="s">
        <v>204</v>
      </c>
      <c r="H146" s="201">
        <v>1</v>
      </c>
      <c r="I146" s="2"/>
      <c r="J146" s="202">
        <f t="shared" si="0"/>
        <v>0</v>
      </c>
      <c r="K146" s="199" t="s">
        <v>205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0.01942</v>
      </c>
      <c r="R146" s="205">
        <f t="shared" si="2"/>
        <v>0.01942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313</v>
      </c>
      <c r="AT146" s="207" t="s">
        <v>201</v>
      </c>
      <c r="AU146" s="207" t="s">
        <v>86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313</v>
      </c>
      <c r="BM146" s="207" t="s">
        <v>2017</v>
      </c>
    </row>
    <row r="147" spans="1:65" s="36" customFormat="1" ht="24.2" customHeight="1">
      <c r="A147" s="30"/>
      <c r="B147" s="31"/>
      <c r="C147" s="197" t="s">
        <v>321</v>
      </c>
      <c r="D147" s="197" t="s">
        <v>201</v>
      </c>
      <c r="E147" s="198" t="s">
        <v>2018</v>
      </c>
      <c r="F147" s="199" t="s">
        <v>2019</v>
      </c>
      <c r="G147" s="200" t="s">
        <v>204</v>
      </c>
      <c r="H147" s="201">
        <v>4</v>
      </c>
      <c r="I147" s="2"/>
      <c r="J147" s="202">
        <f t="shared" si="0"/>
        <v>0</v>
      </c>
      <c r="K147" s="199" t="s">
        <v>205</v>
      </c>
      <c r="L147" s="31"/>
      <c r="M147" s="203" t="s">
        <v>1</v>
      </c>
      <c r="N147" s="204" t="s">
        <v>41</v>
      </c>
      <c r="O147" s="78"/>
      <c r="P147" s="205">
        <f t="shared" si="1"/>
        <v>0</v>
      </c>
      <c r="Q147" s="205">
        <v>0</v>
      </c>
      <c r="R147" s="205">
        <f t="shared" si="2"/>
        <v>0</v>
      </c>
      <c r="S147" s="205">
        <v>0</v>
      </c>
      <c r="T147" s="206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313</v>
      </c>
      <c r="AT147" s="207" t="s">
        <v>201</v>
      </c>
      <c r="AU147" s="207" t="s">
        <v>86</v>
      </c>
      <c r="AY147" s="13" t="s">
        <v>199</v>
      </c>
      <c r="BE147" s="208">
        <f t="shared" si="4"/>
        <v>0</v>
      </c>
      <c r="BF147" s="208">
        <f t="shared" si="5"/>
        <v>0</v>
      </c>
      <c r="BG147" s="208">
        <f t="shared" si="6"/>
        <v>0</v>
      </c>
      <c r="BH147" s="208">
        <f t="shared" si="7"/>
        <v>0</v>
      </c>
      <c r="BI147" s="208">
        <f t="shared" si="8"/>
        <v>0</v>
      </c>
      <c r="BJ147" s="13" t="s">
        <v>84</v>
      </c>
      <c r="BK147" s="208">
        <f t="shared" si="9"/>
        <v>0</v>
      </c>
      <c r="BL147" s="13" t="s">
        <v>313</v>
      </c>
      <c r="BM147" s="207" t="s">
        <v>2020</v>
      </c>
    </row>
    <row r="148" spans="1:65" s="36" customFormat="1" ht="76.35" customHeight="1">
      <c r="A148" s="30"/>
      <c r="B148" s="31"/>
      <c r="C148" s="241" t="s">
        <v>363</v>
      </c>
      <c r="D148" s="241" t="s">
        <v>297</v>
      </c>
      <c r="E148" s="242" t="s">
        <v>2021</v>
      </c>
      <c r="F148" s="243" t="s">
        <v>2022</v>
      </c>
      <c r="G148" s="244" t="s">
        <v>204</v>
      </c>
      <c r="H148" s="245">
        <v>4</v>
      </c>
      <c r="I148" s="3"/>
      <c r="J148" s="246">
        <f t="shared" si="0"/>
        <v>0</v>
      </c>
      <c r="K148" s="243" t="s">
        <v>205</v>
      </c>
      <c r="L148" s="247"/>
      <c r="M148" s="248" t="s">
        <v>1</v>
      </c>
      <c r="N148" s="249" t="s">
        <v>41</v>
      </c>
      <c r="O148" s="78"/>
      <c r="P148" s="205">
        <f t="shared" si="1"/>
        <v>0</v>
      </c>
      <c r="Q148" s="205">
        <v>0.0258</v>
      </c>
      <c r="R148" s="205">
        <f t="shared" si="2"/>
        <v>0.1032</v>
      </c>
      <c r="S148" s="205">
        <v>0</v>
      </c>
      <c r="T148" s="206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456</v>
      </c>
      <c r="AT148" s="207" t="s">
        <v>297</v>
      </c>
      <c r="AU148" s="207" t="s">
        <v>86</v>
      </c>
      <c r="AY148" s="13" t="s">
        <v>199</v>
      </c>
      <c r="BE148" s="208">
        <f t="shared" si="4"/>
        <v>0</v>
      </c>
      <c r="BF148" s="208">
        <f t="shared" si="5"/>
        <v>0</v>
      </c>
      <c r="BG148" s="208">
        <f t="shared" si="6"/>
        <v>0</v>
      </c>
      <c r="BH148" s="208">
        <f t="shared" si="7"/>
        <v>0</v>
      </c>
      <c r="BI148" s="208">
        <f t="shared" si="8"/>
        <v>0</v>
      </c>
      <c r="BJ148" s="13" t="s">
        <v>84</v>
      </c>
      <c r="BK148" s="208">
        <f t="shared" si="9"/>
        <v>0</v>
      </c>
      <c r="BL148" s="13" t="s">
        <v>313</v>
      </c>
      <c r="BM148" s="207" t="s">
        <v>2023</v>
      </c>
    </row>
    <row r="149" spans="1:65" s="36" customFormat="1" ht="24.2" customHeight="1">
      <c r="A149" s="30"/>
      <c r="B149" s="31"/>
      <c r="C149" s="197" t="s">
        <v>372</v>
      </c>
      <c r="D149" s="197" t="s">
        <v>201</v>
      </c>
      <c r="E149" s="198" t="s">
        <v>2024</v>
      </c>
      <c r="F149" s="199" t="s">
        <v>2025</v>
      </c>
      <c r="G149" s="200" t="s">
        <v>204</v>
      </c>
      <c r="H149" s="201">
        <v>6</v>
      </c>
      <c r="I149" s="2"/>
      <c r="J149" s="202">
        <f t="shared" si="0"/>
        <v>0</v>
      </c>
      <c r="K149" s="199" t="s">
        <v>205</v>
      </c>
      <c r="L149" s="31"/>
      <c r="M149" s="203" t="s">
        <v>1</v>
      </c>
      <c r="N149" s="204" t="s">
        <v>41</v>
      </c>
      <c r="O149" s="78"/>
      <c r="P149" s="205">
        <f t="shared" si="1"/>
        <v>0</v>
      </c>
      <c r="Q149" s="205">
        <v>1E-05</v>
      </c>
      <c r="R149" s="205">
        <f t="shared" si="2"/>
        <v>6.000000000000001E-05</v>
      </c>
      <c r="S149" s="205">
        <v>0.00075</v>
      </c>
      <c r="T149" s="206">
        <f t="shared" si="3"/>
        <v>0.0045000000000000005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313</v>
      </c>
      <c r="AT149" s="207" t="s">
        <v>201</v>
      </c>
      <c r="AU149" s="207" t="s">
        <v>86</v>
      </c>
      <c r="AY149" s="13" t="s">
        <v>199</v>
      </c>
      <c r="BE149" s="208">
        <f t="shared" si="4"/>
        <v>0</v>
      </c>
      <c r="BF149" s="208">
        <f t="shared" si="5"/>
        <v>0</v>
      </c>
      <c r="BG149" s="208">
        <f t="shared" si="6"/>
        <v>0</v>
      </c>
      <c r="BH149" s="208">
        <f t="shared" si="7"/>
        <v>0</v>
      </c>
      <c r="BI149" s="208">
        <f t="shared" si="8"/>
        <v>0</v>
      </c>
      <c r="BJ149" s="13" t="s">
        <v>84</v>
      </c>
      <c r="BK149" s="208">
        <f t="shared" si="9"/>
        <v>0</v>
      </c>
      <c r="BL149" s="13" t="s">
        <v>313</v>
      </c>
      <c r="BM149" s="207" t="s">
        <v>2026</v>
      </c>
    </row>
    <row r="150" spans="1:65" s="36" customFormat="1" ht="16.5" customHeight="1">
      <c r="A150" s="30"/>
      <c r="B150" s="31"/>
      <c r="C150" s="197" t="s">
        <v>377</v>
      </c>
      <c r="D150" s="197" t="s">
        <v>201</v>
      </c>
      <c r="E150" s="198" t="s">
        <v>2027</v>
      </c>
      <c r="F150" s="199" t="s">
        <v>2028</v>
      </c>
      <c r="G150" s="200" t="s">
        <v>245</v>
      </c>
      <c r="H150" s="201">
        <v>20</v>
      </c>
      <c r="I150" s="2"/>
      <c r="J150" s="202">
        <f t="shared" si="0"/>
        <v>0</v>
      </c>
      <c r="K150" s="199" t="s">
        <v>205</v>
      </c>
      <c r="L150" s="31"/>
      <c r="M150" s="203" t="s">
        <v>1</v>
      </c>
      <c r="N150" s="204" t="s">
        <v>41</v>
      </c>
      <c r="O150" s="78"/>
      <c r="P150" s="205">
        <f t="shared" si="1"/>
        <v>0</v>
      </c>
      <c r="Q150" s="205">
        <v>0</v>
      </c>
      <c r="R150" s="205">
        <f t="shared" si="2"/>
        <v>0</v>
      </c>
      <c r="S150" s="205">
        <v>0</v>
      </c>
      <c r="T150" s="206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313</v>
      </c>
      <c r="AT150" s="207" t="s">
        <v>201</v>
      </c>
      <c r="AU150" s="207" t="s">
        <v>86</v>
      </c>
      <c r="AY150" s="13" t="s">
        <v>199</v>
      </c>
      <c r="BE150" s="208">
        <f t="shared" si="4"/>
        <v>0</v>
      </c>
      <c r="BF150" s="208">
        <f t="shared" si="5"/>
        <v>0</v>
      </c>
      <c r="BG150" s="208">
        <f t="shared" si="6"/>
        <v>0</v>
      </c>
      <c r="BH150" s="208">
        <f t="shared" si="7"/>
        <v>0</v>
      </c>
      <c r="BI150" s="208">
        <f t="shared" si="8"/>
        <v>0</v>
      </c>
      <c r="BJ150" s="13" t="s">
        <v>84</v>
      </c>
      <c r="BK150" s="208">
        <f t="shared" si="9"/>
        <v>0</v>
      </c>
      <c r="BL150" s="13" t="s">
        <v>313</v>
      </c>
      <c r="BM150" s="207" t="s">
        <v>2029</v>
      </c>
    </row>
    <row r="151" spans="1:65" s="36" customFormat="1" ht="24.2" customHeight="1">
      <c r="A151" s="30"/>
      <c r="B151" s="31"/>
      <c r="C151" s="197" t="s">
        <v>7</v>
      </c>
      <c r="D151" s="197" t="s">
        <v>201</v>
      </c>
      <c r="E151" s="198" t="s">
        <v>2030</v>
      </c>
      <c r="F151" s="199" t="s">
        <v>2031</v>
      </c>
      <c r="G151" s="200" t="s">
        <v>749</v>
      </c>
      <c r="H151" s="4"/>
      <c r="I151" s="2"/>
      <c r="J151" s="202">
        <f t="shared" si="0"/>
        <v>0</v>
      </c>
      <c r="K151" s="199" t="s">
        <v>205</v>
      </c>
      <c r="L151" s="31"/>
      <c r="M151" s="203" t="s">
        <v>1</v>
      </c>
      <c r="N151" s="204" t="s">
        <v>41</v>
      </c>
      <c r="O151" s="78"/>
      <c r="P151" s="205">
        <f t="shared" si="1"/>
        <v>0</v>
      </c>
      <c r="Q151" s="205">
        <v>0</v>
      </c>
      <c r="R151" s="205">
        <f t="shared" si="2"/>
        <v>0</v>
      </c>
      <c r="S151" s="205">
        <v>0</v>
      </c>
      <c r="T151" s="206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313</v>
      </c>
      <c r="AT151" s="207" t="s">
        <v>201</v>
      </c>
      <c r="AU151" s="207" t="s">
        <v>86</v>
      </c>
      <c r="AY151" s="13" t="s">
        <v>199</v>
      </c>
      <c r="BE151" s="208">
        <f t="shared" si="4"/>
        <v>0</v>
      </c>
      <c r="BF151" s="208">
        <f t="shared" si="5"/>
        <v>0</v>
      </c>
      <c r="BG151" s="208">
        <f t="shared" si="6"/>
        <v>0</v>
      </c>
      <c r="BH151" s="208">
        <f t="shared" si="7"/>
        <v>0</v>
      </c>
      <c r="BI151" s="208">
        <f t="shared" si="8"/>
        <v>0</v>
      </c>
      <c r="BJ151" s="13" t="s">
        <v>84</v>
      </c>
      <c r="BK151" s="208">
        <f t="shared" si="9"/>
        <v>0</v>
      </c>
      <c r="BL151" s="13" t="s">
        <v>313</v>
      </c>
      <c r="BM151" s="207" t="s">
        <v>2032</v>
      </c>
    </row>
    <row r="152" spans="2:63" s="184" customFormat="1" ht="25.9" customHeight="1">
      <c r="B152" s="185"/>
      <c r="D152" s="186" t="s">
        <v>75</v>
      </c>
      <c r="E152" s="187" t="s">
        <v>2033</v>
      </c>
      <c r="F152" s="187" t="s">
        <v>2034</v>
      </c>
      <c r="J152" s="188">
        <f>BK152</f>
        <v>0</v>
      </c>
      <c r="L152" s="185"/>
      <c r="M152" s="189"/>
      <c r="N152" s="190"/>
      <c r="O152" s="190"/>
      <c r="P152" s="191">
        <f>P153</f>
        <v>0</v>
      </c>
      <c r="Q152" s="190"/>
      <c r="R152" s="191">
        <f>R153</f>
        <v>0</v>
      </c>
      <c r="S152" s="190"/>
      <c r="T152" s="192">
        <f>T153</f>
        <v>0</v>
      </c>
      <c r="AR152" s="186" t="s">
        <v>206</v>
      </c>
      <c r="AT152" s="193" t="s">
        <v>75</v>
      </c>
      <c r="AU152" s="193" t="s">
        <v>76</v>
      </c>
      <c r="AY152" s="186" t="s">
        <v>199</v>
      </c>
      <c r="BK152" s="194">
        <f>BK153</f>
        <v>0</v>
      </c>
    </row>
    <row r="153" spans="1:65" s="36" customFormat="1" ht="37.9" customHeight="1">
      <c r="A153" s="30"/>
      <c r="B153" s="31"/>
      <c r="C153" s="197" t="s">
        <v>407</v>
      </c>
      <c r="D153" s="197" t="s">
        <v>201</v>
      </c>
      <c r="E153" s="198" t="s">
        <v>2035</v>
      </c>
      <c r="F153" s="199" t="s">
        <v>2036</v>
      </c>
      <c r="G153" s="200" t="s">
        <v>2037</v>
      </c>
      <c r="H153" s="201">
        <v>10</v>
      </c>
      <c r="I153" s="2"/>
      <c r="J153" s="202">
        <f>ROUND(I153*H153,2)</f>
        <v>0</v>
      </c>
      <c r="K153" s="199" t="s">
        <v>205</v>
      </c>
      <c r="L153" s="31"/>
      <c r="M153" s="257" t="s">
        <v>1</v>
      </c>
      <c r="N153" s="258" t="s">
        <v>41</v>
      </c>
      <c r="O153" s="259"/>
      <c r="P153" s="260">
        <f>O153*H153</f>
        <v>0</v>
      </c>
      <c r="Q153" s="260">
        <v>0</v>
      </c>
      <c r="R153" s="260">
        <f>Q153*H153</f>
        <v>0</v>
      </c>
      <c r="S153" s="260">
        <v>0</v>
      </c>
      <c r="T153" s="261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2038</v>
      </c>
      <c r="AT153" s="207" t="s">
        <v>201</v>
      </c>
      <c r="AU153" s="207" t="s">
        <v>84</v>
      </c>
      <c r="AY153" s="13" t="s">
        <v>199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3" t="s">
        <v>84</v>
      </c>
      <c r="BK153" s="208">
        <f>ROUND(I153*H153,2)</f>
        <v>0</v>
      </c>
      <c r="BL153" s="13" t="s">
        <v>2038</v>
      </c>
      <c r="BM153" s="207" t="s">
        <v>2039</v>
      </c>
    </row>
    <row r="154" spans="1:31" s="36" customFormat="1" ht="6.95" customHeight="1">
      <c r="A154" s="30"/>
      <c r="B154" s="57"/>
      <c r="C154" s="58"/>
      <c r="D154" s="58"/>
      <c r="E154" s="58"/>
      <c r="F154" s="58"/>
      <c r="G154" s="58"/>
      <c r="H154" s="58"/>
      <c r="I154" s="58"/>
      <c r="J154" s="58"/>
      <c r="K154" s="58"/>
      <c r="L154" s="31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sheetProtection algorithmName="SHA-512" hashValue="zJ8pmHreaSyyJINKUPTRI7YASSydQXMTR6+WCrbSmGXZBsi3d67sNFs2bkYb+VZcwJP18sKYZxdtSXEeQC2VVw==" saltValue="E7DRlDTMRvUCJOAEr8gnVA==" spinCount="100000" sheet="1" objects="1" scenarios="1" selectLockedCells="1"/>
  <autoFilter ref="C122:K15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>
      <selection activeCell="J19" sqref="J19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99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" customHeight="1">
      <c r="B8" s="16"/>
      <c r="D8" s="26" t="s">
        <v>158</v>
      </c>
      <c r="L8" s="16"/>
    </row>
    <row r="9" spans="1:31" s="36" customFormat="1" ht="16.5" customHeight="1">
      <c r="A9" s="30"/>
      <c r="B9" s="31"/>
      <c r="C9" s="30"/>
      <c r="D9" s="30"/>
      <c r="E9" s="138" t="s">
        <v>2040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 customHeight="1">
      <c r="A10" s="30"/>
      <c r="B10" s="31"/>
      <c r="C10" s="30"/>
      <c r="D10" s="26" t="s">
        <v>2041</v>
      </c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6.5" customHeight="1">
      <c r="A11" s="30"/>
      <c r="B11" s="31"/>
      <c r="C11" s="30"/>
      <c r="D11" s="30"/>
      <c r="E11" s="66" t="s">
        <v>2042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2" customHeight="1">
      <c r="A13" s="30"/>
      <c r="B13" s="31"/>
      <c r="C13" s="30"/>
      <c r="D13" s="26" t="s">
        <v>18</v>
      </c>
      <c r="E13" s="30"/>
      <c r="F13" s="27" t="s">
        <v>1</v>
      </c>
      <c r="G13" s="30"/>
      <c r="H13" s="30"/>
      <c r="I13" s="26" t="s">
        <v>19</v>
      </c>
      <c r="J13" s="27" t="s">
        <v>1</v>
      </c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20</v>
      </c>
      <c r="E14" s="30"/>
      <c r="F14" s="27" t="s">
        <v>21</v>
      </c>
      <c r="G14" s="30"/>
      <c r="H14" s="30"/>
      <c r="I14" s="26" t="s">
        <v>22</v>
      </c>
      <c r="J14" s="141" t="str">
        <f>'Rekapitulace stavby'!AN8</f>
        <v>2. 11. 2023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24</v>
      </c>
      <c r="E16" s="30"/>
      <c r="F16" s="30"/>
      <c r="G16" s="30"/>
      <c r="H16" s="30"/>
      <c r="I16" s="26" t="s">
        <v>25</v>
      </c>
      <c r="J16" s="27" t="s">
        <v>1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8" customHeight="1">
      <c r="A17" s="30"/>
      <c r="B17" s="31"/>
      <c r="C17" s="30"/>
      <c r="D17" s="30"/>
      <c r="E17" s="27" t="s">
        <v>26</v>
      </c>
      <c r="F17" s="30"/>
      <c r="G17" s="30"/>
      <c r="H17" s="30"/>
      <c r="I17" s="26" t="s">
        <v>27</v>
      </c>
      <c r="J17" s="27" t="s">
        <v>1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2" customHeight="1">
      <c r="A19" s="30"/>
      <c r="B19" s="31"/>
      <c r="C19" s="30"/>
      <c r="D19" s="26" t="s">
        <v>28</v>
      </c>
      <c r="E19" s="30"/>
      <c r="F19" s="30"/>
      <c r="G19" s="30"/>
      <c r="H19" s="30"/>
      <c r="I19" s="26" t="s">
        <v>25</v>
      </c>
      <c r="J19" s="6" t="str">
        <f>'Rekapitulace stavby'!AN13</f>
        <v>Vyplň údaj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8" customHeight="1">
      <c r="A20" s="30"/>
      <c r="B20" s="31"/>
      <c r="C20" s="30"/>
      <c r="D20" s="30"/>
      <c r="E20" s="8" t="str">
        <f>'Rekapitulace stavby'!E14</f>
        <v>Vyplň údaj</v>
      </c>
      <c r="F20" s="253"/>
      <c r="G20" s="253"/>
      <c r="H20" s="253"/>
      <c r="I20" s="26" t="s">
        <v>27</v>
      </c>
      <c r="J20" s="6" t="str">
        <f>'Rekapitulace stavby'!AN14</f>
        <v>Vyplň údaj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2" customHeight="1">
      <c r="A22" s="30"/>
      <c r="B22" s="31"/>
      <c r="C22" s="30"/>
      <c r="D22" s="26" t="s">
        <v>30</v>
      </c>
      <c r="E22" s="30"/>
      <c r="F22" s="30"/>
      <c r="G22" s="30"/>
      <c r="H22" s="30"/>
      <c r="I22" s="26" t="s">
        <v>25</v>
      </c>
      <c r="J22" s="27" t="s">
        <v>1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8" customHeight="1">
      <c r="A23" s="30"/>
      <c r="B23" s="31"/>
      <c r="C23" s="30"/>
      <c r="D23" s="30"/>
      <c r="E23" s="27" t="s">
        <v>31</v>
      </c>
      <c r="F23" s="30"/>
      <c r="G23" s="30"/>
      <c r="H23" s="30"/>
      <c r="I23" s="26" t="s">
        <v>27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2" customHeight="1">
      <c r="A25" s="30"/>
      <c r="B25" s="31"/>
      <c r="C25" s="30"/>
      <c r="D25" s="26" t="s">
        <v>33</v>
      </c>
      <c r="E25" s="30"/>
      <c r="F25" s="30"/>
      <c r="G25" s="30"/>
      <c r="H25" s="30"/>
      <c r="I25" s="26" t="s">
        <v>25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8" customHeight="1">
      <c r="A26" s="30"/>
      <c r="B26" s="31"/>
      <c r="C26" s="30"/>
      <c r="D26" s="30"/>
      <c r="E26" s="27" t="s">
        <v>34</v>
      </c>
      <c r="F26" s="30"/>
      <c r="G26" s="30"/>
      <c r="H26" s="30"/>
      <c r="I26" s="26" t="s">
        <v>27</v>
      </c>
      <c r="J26" s="27" t="s">
        <v>1</v>
      </c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2" customHeight="1">
      <c r="A28" s="30"/>
      <c r="B28" s="31"/>
      <c r="C28" s="30"/>
      <c r="D28" s="26" t="s">
        <v>35</v>
      </c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45" customFormat="1" ht="16.5" customHeight="1">
      <c r="A29" s="142"/>
      <c r="B29" s="143"/>
      <c r="C29" s="142"/>
      <c r="D29" s="142"/>
      <c r="E29" s="28" t="s">
        <v>1</v>
      </c>
      <c r="F29" s="28"/>
      <c r="G29" s="28"/>
      <c r="H29" s="28"/>
      <c r="I29" s="142"/>
      <c r="J29" s="142"/>
      <c r="K29" s="142"/>
      <c r="L29" s="14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s="36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25.35" customHeight="1">
      <c r="A32" s="30"/>
      <c r="B32" s="31"/>
      <c r="C32" s="30"/>
      <c r="D32" s="146" t="s">
        <v>36</v>
      </c>
      <c r="E32" s="30"/>
      <c r="F32" s="30"/>
      <c r="G32" s="30"/>
      <c r="H32" s="30"/>
      <c r="I32" s="30"/>
      <c r="J32" s="147">
        <f>ROUND(J124,2)</f>
        <v>0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30"/>
      <c r="F34" s="148" t="s">
        <v>38</v>
      </c>
      <c r="G34" s="30"/>
      <c r="H34" s="30"/>
      <c r="I34" s="148" t="s">
        <v>37</v>
      </c>
      <c r="J34" s="148" t="s">
        <v>39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>
      <c r="A35" s="30"/>
      <c r="B35" s="31"/>
      <c r="C35" s="30"/>
      <c r="D35" s="149" t="s">
        <v>40</v>
      </c>
      <c r="E35" s="26" t="s">
        <v>41</v>
      </c>
      <c r="F35" s="150">
        <f>ROUND((SUM(BE124:BE173)),2)</f>
        <v>0</v>
      </c>
      <c r="G35" s="30"/>
      <c r="H35" s="30"/>
      <c r="I35" s="151">
        <v>0.21</v>
      </c>
      <c r="J35" s="150">
        <f>ROUND(((SUM(BE124:BE173))*I35),2)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26" t="s">
        <v>42</v>
      </c>
      <c r="F36" s="150">
        <f>ROUND((SUM(BF124:BF173)),2)</f>
        <v>0</v>
      </c>
      <c r="G36" s="30"/>
      <c r="H36" s="30"/>
      <c r="I36" s="151">
        <v>0.12</v>
      </c>
      <c r="J36" s="150">
        <f>ROUND(((SUM(BF124:BF173))*I36),2)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43</v>
      </c>
      <c r="F37" s="150">
        <f>ROUND((SUM(BG124:BG173)),2)</f>
        <v>0</v>
      </c>
      <c r="G37" s="30"/>
      <c r="H37" s="30"/>
      <c r="I37" s="151">
        <v>0.21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 hidden="1">
      <c r="A38" s="30"/>
      <c r="B38" s="31"/>
      <c r="C38" s="30"/>
      <c r="D38" s="30"/>
      <c r="E38" s="26" t="s">
        <v>44</v>
      </c>
      <c r="F38" s="150">
        <f>ROUND((SUM(BH124:BH173)),2)</f>
        <v>0</v>
      </c>
      <c r="G38" s="30"/>
      <c r="H38" s="30"/>
      <c r="I38" s="151">
        <v>0.12</v>
      </c>
      <c r="J38" s="150">
        <f>0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45</v>
      </c>
      <c r="F39" s="150">
        <f>ROUND((SUM(BI124:BI173)),2)</f>
        <v>0</v>
      </c>
      <c r="G39" s="30"/>
      <c r="H39" s="30"/>
      <c r="I39" s="151">
        <v>0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25.35" customHeight="1">
      <c r="A41" s="30"/>
      <c r="B41" s="31"/>
      <c r="C41" s="152"/>
      <c r="D41" s="153" t="s">
        <v>46</v>
      </c>
      <c r="E41" s="82"/>
      <c r="F41" s="82"/>
      <c r="G41" s="154" t="s">
        <v>47</v>
      </c>
      <c r="H41" s="155" t="s">
        <v>48</v>
      </c>
      <c r="I41" s="82"/>
      <c r="J41" s="156">
        <f>SUM(J32:J39)</f>
        <v>0</v>
      </c>
      <c r="K41" s="157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1:31" s="36" customFormat="1" ht="16.5" customHeight="1">
      <c r="A87" s="30"/>
      <c r="B87" s="31"/>
      <c r="C87" s="30"/>
      <c r="D87" s="30"/>
      <c r="E87" s="138" t="s">
        <v>2040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12" customHeight="1">
      <c r="A88" s="30"/>
      <c r="B88" s="31"/>
      <c r="C88" s="26" t="s">
        <v>2041</v>
      </c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6.5" customHeight="1">
      <c r="A89" s="30"/>
      <c r="B89" s="31"/>
      <c r="C89" s="30"/>
      <c r="D89" s="30"/>
      <c r="E89" s="66" t="str">
        <f>E11</f>
        <v>041 - KT - Kabelové trasy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2" customHeight="1">
      <c r="A91" s="30"/>
      <c r="B91" s="31"/>
      <c r="C91" s="26" t="s">
        <v>20</v>
      </c>
      <c r="D91" s="30"/>
      <c r="E91" s="30"/>
      <c r="F91" s="27" t="str">
        <f>F14</f>
        <v>Valašské Meziříčí</v>
      </c>
      <c r="G91" s="30"/>
      <c r="H91" s="30"/>
      <c r="I91" s="26" t="s">
        <v>22</v>
      </c>
      <c r="J91" s="141" t="str">
        <f>IF(J14="","",J14)</f>
        <v>2. 11. 2023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5.2" customHeight="1">
      <c r="A93" s="30"/>
      <c r="B93" s="31"/>
      <c r="C93" s="26" t="s">
        <v>24</v>
      </c>
      <c r="D93" s="30"/>
      <c r="E93" s="30"/>
      <c r="F93" s="27" t="str">
        <f>E17</f>
        <v>Město Valašské Meziříčí</v>
      </c>
      <c r="G93" s="30"/>
      <c r="H93" s="30"/>
      <c r="I93" s="26" t="s">
        <v>30</v>
      </c>
      <c r="J93" s="160" t="str">
        <f>E23</f>
        <v>BP projekt,s.r.o.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15.2" customHeight="1">
      <c r="A94" s="30"/>
      <c r="B94" s="31"/>
      <c r="C94" s="26" t="s">
        <v>28</v>
      </c>
      <c r="D94" s="30"/>
      <c r="E94" s="30"/>
      <c r="F94" s="27" t="str">
        <f>IF(E20="","",E20)</f>
        <v>Vyplň údaj</v>
      </c>
      <c r="G94" s="30"/>
      <c r="H94" s="30"/>
      <c r="I94" s="26" t="s">
        <v>33</v>
      </c>
      <c r="J94" s="160" t="str">
        <f>E26</f>
        <v>Fajfrová Irena</v>
      </c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29.25" customHeight="1">
      <c r="A96" s="30"/>
      <c r="B96" s="31"/>
      <c r="C96" s="161" t="s">
        <v>161</v>
      </c>
      <c r="D96" s="152"/>
      <c r="E96" s="152"/>
      <c r="F96" s="152"/>
      <c r="G96" s="152"/>
      <c r="H96" s="152"/>
      <c r="I96" s="152"/>
      <c r="J96" s="162" t="s">
        <v>162</v>
      </c>
      <c r="K96" s="152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36" customFormat="1" ht="22.9" customHeight="1">
      <c r="A98" s="30"/>
      <c r="B98" s="31"/>
      <c r="C98" s="163" t="s">
        <v>163</v>
      </c>
      <c r="D98" s="30"/>
      <c r="E98" s="30"/>
      <c r="F98" s="30"/>
      <c r="G98" s="30"/>
      <c r="H98" s="30"/>
      <c r="I98" s="30"/>
      <c r="J98" s="147">
        <f>J124</f>
        <v>0</v>
      </c>
      <c r="K98" s="30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164</v>
      </c>
    </row>
    <row r="99" spans="2:12" s="165" customFormat="1" ht="24.95" customHeight="1">
      <c r="B99" s="164"/>
      <c r="D99" s="166" t="s">
        <v>2043</v>
      </c>
      <c r="E99" s="167"/>
      <c r="F99" s="167"/>
      <c r="G99" s="167"/>
      <c r="H99" s="167"/>
      <c r="I99" s="167"/>
      <c r="J99" s="168">
        <f>J125</f>
        <v>0</v>
      </c>
      <c r="L99" s="164"/>
    </row>
    <row r="100" spans="2:12" s="165" customFormat="1" ht="24.95" customHeight="1">
      <c r="B100" s="164"/>
      <c r="D100" s="166" t="s">
        <v>2044</v>
      </c>
      <c r="E100" s="167"/>
      <c r="F100" s="167"/>
      <c r="G100" s="167"/>
      <c r="H100" s="167"/>
      <c r="I100" s="167"/>
      <c r="J100" s="168">
        <f>J132</f>
        <v>0</v>
      </c>
      <c r="L100" s="164"/>
    </row>
    <row r="101" spans="2:12" s="165" customFormat="1" ht="24.95" customHeight="1">
      <c r="B101" s="164"/>
      <c r="D101" s="166" t="s">
        <v>2045</v>
      </c>
      <c r="E101" s="167"/>
      <c r="F101" s="167"/>
      <c r="G101" s="167"/>
      <c r="H101" s="167"/>
      <c r="I101" s="167"/>
      <c r="J101" s="168">
        <f>J148</f>
        <v>0</v>
      </c>
      <c r="L101" s="164"/>
    </row>
    <row r="102" spans="2:12" s="165" customFormat="1" ht="24.95" customHeight="1">
      <c r="B102" s="164"/>
      <c r="D102" s="166" t="s">
        <v>2046</v>
      </c>
      <c r="E102" s="167"/>
      <c r="F102" s="167"/>
      <c r="G102" s="167"/>
      <c r="H102" s="167"/>
      <c r="I102" s="167"/>
      <c r="J102" s="168">
        <f>J164</f>
        <v>0</v>
      </c>
      <c r="L102" s="164"/>
    </row>
    <row r="103" spans="1:31" s="36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5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36" customFormat="1" ht="6.95" customHeight="1">
      <c r="A104" s="30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36" customFormat="1" ht="6.95" customHeight="1">
      <c r="A108" s="30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36" customFormat="1" ht="24.95" customHeight="1">
      <c r="A109" s="30"/>
      <c r="B109" s="31"/>
      <c r="C109" s="17" t="s">
        <v>184</v>
      </c>
      <c r="D109" s="30"/>
      <c r="E109" s="30"/>
      <c r="F109" s="30"/>
      <c r="G109" s="30"/>
      <c r="H109" s="30"/>
      <c r="I109" s="30"/>
      <c r="J109" s="30"/>
      <c r="K109" s="3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12" customHeight="1">
      <c r="A111" s="30"/>
      <c r="B111" s="31"/>
      <c r="C111" s="26" t="s">
        <v>16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6.5" customHeight="1">
      <c r="A112" s="30"/>
      <c r="B112" s="31"/>
      <c r="C112" s="30"/>
      <c r="D112" s="30"/>
      <c r="E112" s="138" t="str">
        <f>E7</f>
        <v>Dům sociálních služeb-stavební úpravy 1.NP</v>
      </c>
      <c r="F112" s="139"/>
      <c r="G112" s="139"/>
      <c r="H112" s="139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12" ht="12" customHeight="1">
      <c r="B113" s="16"/>
      <c r="C113" s="26" t="s">
        <v>158</v>
      </c>
      <c r="L113" s="16"/>
    </row>
    <row r="114" spans="1:31" s="36" customFormat="1" ht="16.5" customHeight="1">
      <c r="A114" s="30"/>
      <c r="B114" s="31"/>
      <c r="C114" s="30"/>
      <c r="D114" s="30"/>
      <c r="E114" s="138" t="s">
        <v>2040</v>
      </c>
      <c r="F114" s="140"/>
      <c r="G114" s="140"/>
      <c r="H114" s="140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6" customFormat="1" ht="12" customHeight="1">
      <c r="A115" s="30"/>
      <c r="B115" s="31"/>
      <c r="C115" s="26" t="s">
        <v>2041</v>
      </c>
      <c r="D115" s="30"/>
      <c r="E115" s="30"/>
      <c r="F115" s="30"/>
      <c r="G115" s="30"/>
      <c r="H115" s="30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6" customFormat="1" ht="16.5" customHeight="1">
      <c r="A116" s="30"/>
      <c r="B116" s="31"/>
      <c r="C116" s="30"/>
      <c r="D116" s="30"/>
      <c r="E116" s="66" t="str">
        <f>E11</f>
        <v>041 - KT - Kabelové trasy</v>
      </c>
      <c r="F116" s="140"/>
      <c r="G116" s="140"/>
      <c r="H116" s="140"/>
      <c r="I116" s="30"/>
      <c r="J116" s="30"/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12" customHeight="1">
      <c r="A118" s="30"/>
      <c r="B118" s="31"/>
      <c r="C118" s="26" t="s">
        <v>20</v>
      </c>
      <c r="D118" s="30"/>
      <c r="E118" s="30"/>
      <c r="F118" s="27" t="str">
        <f>F14</f>
        <v>Valašské Meziříčí</v>
      </c>
      <c r="G118" s="30"/>
      <c r="H118" s="30"/>
      <c r="I118" s="26" t="s">
        <v>22</v>
      </c>
      <c r="J118" s="141" t="str">
        <f>IF(J14="","",J14)</f>
        <v>2. 11. 2023</v>
      </c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5.2" customHeight="1">
      <c r="A120" s="30"/>
      <c r="B120" s="31"/>
      <c r="C120" s="26" t="s">
        <v>24</v>
      </c>
      <c r="D120" s="30"/>
      <c r="E120" s="30"/>
      <c r="F120" s="27" t="str">
        <f>E17</f>
        <v>Město Valašské Meziříčí</v>
      </c>
      <c r="G120" s="30"/>
      <c r="H120" s="30"/>
      <c r="I120" s="26" t="s">
        <v>30</v>
      </c>
      <c r="J120" s="160" t="str">
        <f>E23</f>
        <v>BP projekt,s.r.o.</v>
      </c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5.2" customHeight="1">
      <c r="A121" s="30"/>
      <c r="B121" s="31"/>
      <c r="C121" s="26" t="s">
        <v>28</v>
      </c>
      <c r="D121" s="30"/>
      <c r="E121" s="30"/>
      <c r="F121" s="27" t="str">
        <f>IF(E20="","",E20)</f>
        <v>Vyplň údaj</v>
      </c>
      <c r="G121" s="30"/>
      <c r="H121" s="30"/>
      <c r="I121" s="26" t="s">
        <v>33</v>
      </c>
      <c r="J121" s="160" t="str">
        <f>E26</f>
        <v>Fajfrová Irena</v>
      </c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79" customFormat="1" ht="29.25" customHeight="1">
      <c r="A123" s="173"/>
      <c r="B123" s="174"/>
      <c r="C123" s="175" t="s">
        <v>185</v>
      </c>
      <c r="D123" s="176" t="s">
        <v>61</v>
      </c>
      <c r="E123" s="176" t="s">
        <v>57</v>
      </c>
      <c r="F123" s="176" t="s">
        <v>58</v>
      </c>
      <c r="G123" s="176" t="s">
        <v>186</v>
      </c>
      <c r="H123" s="176" t="s">
        <v>187</v>
      </c>
      <c r="I123" s="176" t="s">
        <v>188</v>
      </c>
      <c r="J123" s="176" t="s">
        <v>162</v>
      </c>
      <c r="K123" s="177" t="s">
        <v>189</v>
      </c>
      <c r="L123" s="178"/>
      <c r="M123" s="87" t="s">
        <v>1</v>
      </c>
      <c r="N123" s="88" t="s">
        <v>40</v>
      </c>
      <c r="O123" s="88" t="s">
        <v>190</v>
      </c>
      <c r="P123" s="88" t="s">
        <v>191</v>
      </c>
      <c r="Q123" s="88" t="s">
        <v>192</v>
      </c>
      <c r="R123" s="88" t="s">
        <v>193</v>
      </c>
      <c r="S123" s="88" t="s">
        <v>194</v>
      </c>
      <c r="T123" s="89" t="s">
        <v>195</v>
      </c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</row>
    <row r="124" spans="1:63" s="36" customFormat="1" ht="22.9" customHeight="1">
      <c r="A124" s="30"/>
      <c r="B124" s="31"/>
      <c r="C124" s="95" t="s">
        <v>196</v>
      </c>
      <c r="D124" s="30"/>
      <c r="E124" s="30"/>
      <c r="F124" s="30"/>
      <c r="G124" s="30"/>
      <c r="H124" s="30"/>
      <c r="I124" s="30"/>
      <c r="J124" s="180">
        <f>BK124</f>
        <v>0</v>
      </c>
      <c r="K124" s="30"/>
      <c r="L124" s="31"/>
      <c r="M124" s="90"/>
      <c r="N124" s="74"/>
      <c r="O124" s="91"/>
      <c r="P124" s="181">
        <f>P125+P132+P148+P164</f>
        <v>0</v>
      </c>
      <c r="Q124" s="91"/>
      <c r="R124" s="181">
        <f>R125+R132+R148+R164</f>
        <v>0</v>
      </c>
      <c r="S124" s="91"/>
      <c r="T124" s="182">
        <f>T125+T132+T148+T164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3" t="s">
        <v>75</v>
      </c>
      <c r="AU124" s="13" t="s">
        <v>164</v>
      </c>
      <c r="BK124" s="183">
        <f>BK125+BK132+BK148+BK164</f>
        <v>0</v>
      </c>
    </row>
    <row r="125" spans="2:63" s="184" customFormat="1" ht="25.9" customHeight="1">
      <c r="B125" s="185"/>
      <c r="D125" s="186" t="s">
        <v>75</v>
      </c>
      <c r="E125" s="187" t="s">
        <v>2047</v>
      </c>
      <c r="F125" s="187" t="s">
        <v>2048</v>
      </c>
      <c r="J125" s="188">
        <f>BK125</f>
        <v>0</v>
      </c>
      <c r="L125" s="185"/>
      <c r="M125" s="189"/>
      <c r="N125" s="190"/>
      <c r="O125" s="190"/>
      <c r="P125" s="191">
        <f>SUM(P126:P131)</f>
        <v>0</v>
      </c>
      <c r="Q125" s="190"/>
      <c r="R125" s="191">
        <f>SUM(R126:R131)</f>
        <v>0</v>
      </c>
      <c r="S125" s="190"/>
      <c r="T125" s="192">
        <f>SUM(T126:T131)</f>
        <v>0</v>
      </c>
      <c r="AR125" s="186" t="s">
        <v>84</v>
      </c>
      <c r="AT125" s="193" t="s">
        <v>75</v>
      </c>
      <c r="AU125" s="193" t="s">
        <v>76</v>
      </c>
      <c r="AY125" s="186" t="s">
        <v>199</v>
      </c>
      <c r="BK125" s="194">
        <f>SUM(BK126:BK131)</f>
        <v>0</v>
      </c>
    </row>
    <row r="126" spans="1:65" s="36" customFormat="1" ht="16.5" customHeight="1">
      <c r="A126" s="30"/>
      <c r="B126" s="31"/>
      <c r="C126" s="197" t="s">
        <v>84</v>
      </c>
      <c r="D126" s="197" t="s">
        <v>201</v>
      </c>
      <c r="E126" s="198" t="s">
        <v>2049</v>
      </c>
      <c r="F126" s="199" t="s">
        <v>2050</v>
      </c>
      <c r="G126" s="200" t="s">
        <v>252</v>
      </c>
      <c r="H126" s="201">
        <v>200</v>
      </c>
      <c r="I126" s="2"/>
      <c r="J126" s="202">
        <f aca="true" t="shared" si="0" ref="J126:J131">ROUND(I126*H126,2)</f>
        <v>0</v>
      </c>
      <c r="K126" s="199" t="s">
        <v>1</v>
      </c>
      <c r="L126" s="31"/>
      <c r="M126" s="203" t="s">
        <v>1</v>
      </c>
      <c r="N126" s="204" t="s">
        <v>41</v>
      </c>
      <c r="O126" s="78"/>
      <c r="P126" s="205">
        <f aca="true" t="shared" si="1" ref="P126:P131">O126*H126</f>
        <v>0</v>
      </c>
      <c r="Q126" s="205">
        <v>0</v>
      </c>
      <c r="R126" s="205">
        <f aca="true" t="shared" si="2" ref="R126:R131">Q126*H126</f>
        <v>0</v>
      </c>
      <c r="S126" s="205">
        <v>0</v>
      </c>
      <c r="T126" s="206">
        <f aca="true" t="shared" si="3" ref="T126:T131"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207" t="s">
        <v>650</v>
      </c>
      <c r="AT126" s="207" t="s">
        <v>201</v>
      </c>
      <c r="AU126" s="207" t="s">
        <v>84</v>
      </c>
      <c r="AY126" s="13" t="s">
        <v>199</v>
      </c>
      <c r="BE126" s="208">
        <f aca="true" t="shared" si="4" ref="BE126:BE131">IF(N126="základní",J126,0)</f>
        <v>0</v>
      </c>
      <c r="BF126" s="208">
        <f aca="true" t="shared" si="5" ref="BF126:BF131">IF(N126="snížená",J126,0)</f>
        <v>0</v>
      </c>
      <c r="BG126" s="208">
        <f aca="true" t="shared" si="6" ref="BG126:BG131">IF(N126="zákl. přenesená",J126,0)</f>
        <v>0</v>
      </c>
      <c r="BH126" s="208">
        <f aca="true" t="shared" si="7" ref="BH126:BH131">IF(N126="sníž. přenesená",J126,0)</f>
        <v>0</v>
      </c>
      <c r="BI126" s="208">
        <f aca="true" t="shared" si="8" ref="BI126:BI131">IF(N126="nulová",J126,0)</f>
        <v>0</v>
      </c>
      <c r="BJ126" s="13" t="s">
        <v>84</v>
      </c>
      <c r="BK126" s="208">
        <f aca="true" t="shared" si="9" ref="BK126:BK131">ROUND(I126*H126,2)</f>
        <v>0</v>
      </c>
      <c r="BL126" s="13" t="s">
        <v>650</v>
      </c>
      <c r="BM126" s="207" t="s">
        <v>2051</v>
      </c>
    </row>
    <row r="127" spans="1:65" s="36" customFormat="1" ht="16.5" customHeight="1">
      <c r="A127" s="30"/>
      <c r="B127" s="31"/>
      <c r="C127" s="197" t="s">
        <v>86</v>
      </c>
      <c r="D127" s="197" t="s">
        <v>201</v>
      </c>
      <c r="E127" s="198" t="s">
        <v>2052</v>
      </c>
      <c r="F127" s="199" t="s">
        <v>2053</v>
      </c>
      <c r="G127" s="200" t="s">
        <v>252</v>
      </c>
      <c r="H127" s="201">
        <v>150</v>
      </c>
      <c r="I127" s="2"/>
      <c r="J127" s="202">
        <f t="shared" si="0"/>
        <v>0</v>
      </c>
      <c r="K127" s="199" t="s">
        <v>1</v>
      </c>
      <c r="L127" s="31"/>
      <c r="M127" s="203" t="s">
        <v>1</v>
      </c>
      <c r="N127" s="204" t="s">
        <v>41</v>
      </c>
      <c r="O127" s="78"/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07" t="s">
        <v>650</v>
      </c>
      <c r="AT127" s="207" t="s">
        <v>201</v>
      </c>
      <c r="AU127" s="207" t="s">
        <v>84</v>
      </c>
      <c r="AY127" s="13" t="s">
        <v>199</v>
      </c>
      <c r="BE127" s="208">
        <f t="shared" si="4"/>
        <v>0</v>
      </c>
      <c r="BF127" s="208">
        <f t="shared" si="5"/>
        <v>0</v>
      </c>
      <c r="BG127" s="208">
        <f t="shared" si="6"/>
        <v>0</v>
      </c>
      <c r="BH127" s="208">
        <f t="shared" si="7"/>
        <v>0</v>
      </c>
      <c r="BI127" s="208">
        <f t="shared" si="8"/>
        <v>0</v>
      </c>
      <c r="BJ127" s="13" t="s">
        <v>84</v>
      </c>
      <c r="BK127" s="208">
        <f t="shared" si="9"/>
        <v>0</v>
      </c>
      <c r="BL127" s="13" t="s">
        <v>650</v>
      </c>
      <c r="BM127" s="207" t="s">
        <v>2054</v>
      </c>
    </row>
    <row r="128" spans="1:65" s="36" customFormat="1" ht="16.5" customHeight="1">
      <c r="A128" s="30"/>
      <c r="B128" s="31"/>
      <c r="C128" s="197" t="s">
        <v>114</v>
      </c>
      <c r="D128" s="197" t="s">
        <v>201</v>
      </c>
      <c r="E128" s="198" t="s">
        <v>2055</v>
      </c>
      <c r="F128" s="199" t="s">
        <v>2056</v>
      </c>
      <c r="G128" s="200" t="s">
        <v>2057</v>
      </c>
      <c r="H128" s="201">
        <v>219</v>
      </c>
      <c r="I128" s="2"/>
      <c r="J128" s="202">
        <f t="shared" si="0"/>
        <v>0</v>
      </c>
      <c r="K128" s="199" t="s">
        <v>1</v>
      </c>
      <c r="L128" s="31"/>
      <c r="M128" s="203" t="s">
        <v>1</v>
      </c>
      <c r="N128" s="204" t="s">
        <v>41</v>
      </c>
      <c r="O128" s="78"/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07" t="s">
        <v>650</v>
      </c>
      <c r="AT128" s="207" t="s">
        <v>201</v>
      </c>
      <c r="AU128" s="207" t="s">
        <v>84</v>
      </c>
      <c r="AY128" s="13" t="s">
        <v>199</v>
      </c>
      <c r="BE128" s="208">
        <f t="shared" si="4"/>
        <v>0</v>
      </c>
      <c r="BF128" s="208">
        <f t="shared" si="5"/>
        <v>0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13" t="s">
        <v>84</v>
      </c>
      <c r="BK128" s="208">
        <f t="shared" si="9"/>
        <v>0</v>
      </c>
      <c r="BL128" s="13" t="s">
        <v>650</v>
      </c>
      <c r="BM128" s="207" t="s">
        <v>2058</v>
      </c>
    </row>
    <row r="129" spans="1:65" s="36" customFormat="1" ht="16.5" customHeight="1">
      <c r="A129" s="30"/>
      <c r="B129" s="31"/>
      <c r="C129" s="197" t="s">
        <v>206</v>
      </c>
      <c r="D129" s="197" t="s">
        <v>201</v>
      </c>
      <c r="E129" s="198" t="s">
        <v>2059</v>
      </c>
      <c r="F129" s="199" t="s">
        <v>2060</v>
      </c>
      <c r="G129" s="200" t="s">
        <v>2057</v>
      </c>
      <c r="H129" s="201">
        <v>10</v>
      </c>
      <c r="I129" s="2"/>
      <c r="J129" s="202">
        <f t="shared" si="0"/>
        <v>0</v>
      </c>
      <c r="K129" s="199" t="s">
        <v>1</v>
      </c>
      <c r="L129" s="31"/>
      <c r="M129" s="203" t="s">
        <v>1</v>
      </c>
      <c r="N129" s="204" t="s">
        <v>41</v>
      </c>
      <c r="O129" s="78"/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207" t="s">
        <v>650</v>
      </c>
      <c r="AT129" s="207" t="s">
        <v>201</v>
      </c>
      <c r="AU129" s="207" t="s">
        <v>84</v>
      </c>
      <c r="AY129" s="13" t="s">
        <v>199</v>
      </c>
      <c r="BE129" s="208">
        <f t="shared" si="4"/>
        <v>0</v>
      </c>
      <c r="BF129" s="208">
        <f t="shared" si="5"/>
        <v>0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13" t="s">
        <v>84</v>
      </c>
      <c r="BK129" s="208">
        <f t="shared" si="9"/>
        <v>0</v>
      </c>
      <c r="BL129" s="13" t="s">
        <v>650</v>
      </c>
      <c r="BM129" s="207" t="s">
        <v>2061</v>
      </c>
    </row>
    <row r="130" spans="1:65" s="36" customFormat="1" ht="24.2" customHeight="1">
      <c r="A130" s="30"/>
      <c r="B130" s="31"/>
      <c r="C130" s="197" t="s">
        <v>242</v>
      </c>
      <c r="D130" s="197" t="s">
        <v>201</v>
      </c>
      <c r="E130" s="198" t="s">
        <v>2062</v>
      </c>
      <c r="F130" s="199" t="s">
        <v>2063</v>
      </c>
      <c r="G130" s="200" t="s">
        <v>252</v>
      </c>
      <c r="H130" s="201">
        <v>8</v>
      </c>
      <c r="I130" s="2"/>
      <c r="J130" s="202">
        <f t="shared" si="0"/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3" t="s">
        <v>84</v>
      </c>
      <c r="BK130" s="208">
        <f t="shared" si="9"/>
        <v>0</v>
      </c>
      <c r="BL130" s="13" t="s">
        <v>650</v>
      </c>
      <c r="BM130" s="207" t="s">
        <v>2064</v>
      </c>
    </row>
    <row r="131" spans="1:65" s="36" customFormat="1" ht="24.2" customHeight="1">
      <c r="A131" s="30"/>
      <c r="B131" s="31"/>
      <c r="C131" s="197" t="s">
        <v>249</v>
      </c>
      <c r="D131" s="197" t="s">
        <v>201</v>
      </c>
      <c r="E131" s="198" t="s">
        <v>2065</v>
      </c>
      <c r="F131" s="199" t="s">
        <v>2066</v>
      </c>
      <c r="G131" s="200" t="s">
        <v>252</v>
      </c>
      <c r="H131" s="201">
        <v>35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2067</v>
      </c>
    </row>
    <row r="132" spans="2:63" s="184" customFormat="1" ht="25.9" customHeight="1">
      <c r="B132" s="185"/>
      <c r="D132" s="186" t="s">
        <v>75</v>
      </c>
      <c r="E132" s="187" t="s">
        <v>2068</v>
      </c>
      <c r="F132" s="187" t="s">
        <v>2069</v>
      </c>
      <c r="J132" s="188">
        <f>BK132</f>
        <v>0</v>
      </c>
      <c r="L132" s="185"/>
      <c r="M132" s="189"/>
      <c r="N132" s="190"/>
      <c r="O132" s="190"/>
      <c r="P132" s="191">
        <f>SUM(P133:P147)</f>
        <v>0</v>
      </c>
      <c r="Q132" s="190"/>
      <c r="R132" s="191">
        <f>SUM(R133:R147)</f>
        <v>0</v>
      </c>
      <c r="S132" s="190"/>
      <c r="T132" s="192">
        <f>SUM(T133:T147)</f>
        <v>0</v>
      </c>
      <c r="AR132" s="186" t="s">
        <v>84</v>
      </c>
      <c r="AT132" s="193" t="s">
        <v>75</v>
      </c>
      <c r="AU132" s="193" t="s">
        <v>76</v>
      </c>
      <c r="AY132" s="186" t="s">
        <v>199</v>
      </c>
      <c r="BK132" s="194">
        <f>SUM(BK133:BK147)</f>
        <v>0</v>
      </c>
    </row>
    <row r="133" spans="1:65" s="36" customFormat="1" ht="16.5" customHeight="1">
      <c r="A133" s="30"/>
      <c r="B133" s="31"/>
      <c r="C133" s="197" t="s">
        <v>279</v>
      </c>
      <c r="D133" s="197" t="s">
        <v>201</v>
      </c>
      <c r="E133" s="198" t="s">
        <v>2070</v>
      </c>
      <c r="F133" s="199" t="s">
        <v>2071</v>
      </c>
      <c r="G133" s="200" t="s">
        <v>252</v>
      </c>
      <c r="H133" s="201">
        <v>14</v>
      </c>
      <c r="I133" s="2"/>
      <c r="J133" s="202">
        <f aca="true" t="shared" si="10" ref="J133:J147">ROUND(I133*H133,2)</f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aca="true" t="shared" si="11" ref="P133:P147">O133*H133</f>
        <v>0</v>
      </c>
      <c r="Q133" s="205">
        <v>0</v>
      </c>
      <c r="R133" s="205">
        <f aca="true" t="shared" si="12" ref="R133:R147">Q133*H133</f>
        <v>0</v>
      </c>
      <c r="S133" s="205">
        <v>0</v>
      </c>
      <c r="T133" s="206">
        <f aca="true" t="shared" si="13" ref="T133:T147"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aca="true" t="shared" si="14" ref="BE133:BE147">IF(N133="základní",J133,0)</f>
        <v>0</v>
      </c>
      <c r="BF133" s="208">
        <f aca="true" t="shared" si="15" ref="BF133:BF147">IF(N133="snížená",J133,0)</f>
        <v>0</v>
      </c>
      <c r="BG133" s="208">
        <f aca="true" t="shared" si="16" ref="BG133:BG147">IF(N133="zákl. přenesená",J133,0)</f>
        <v>0</v>
      </c>
      <c r="BH133" s="208">
        <f aca="true" t="shared" si="17" ref="BH133:BH147">IF(N133="sníž. přenesená",J133,0)</f>
        <v>0</v>
      </c>
      <c r="BI133" s="208">
        <f aca="true" t="shared" si="18" ref="BI133:BI147">IF(N133="nulová",J133,0)</f>
        <v>0</v>
      </c>
      <c r="BJ133" s="13" t="s">
        <v>84</v>
      </c>
      <c r="BK133" s="208">
        <f aca="true" t="shared" si="19" ref="BK133:BK147">ROUND(I133*H133,2)</f>
        <v>0</v>
      </c>
      <c r="BL133" s="13" t="s">
        <v>650</v>
      </c>
      <c r="BM133" s="207" t="s">
        <v>2072</v>
      </c>
    </row>
    <row r="134" spans="1:65" s="36" customFormat="1" ht="16.5" customHeight="1">
      <c r="A134" s="30"/>
      <c r="B134" s="31"/>
      <c r="C134" s="197" t="s">
        <v>287</v>
      </c>
      <c r="D134" s="197" t="s">
        <v>201</v>
      </c>
      <c r="E134" s="198" t="s">
        <v>2073</v>
      </c>
      <c r="F134" s="199" t="s">
        <v>2074</v>
      </c>
      <c r="G134" s="200" t="s">
        <v>252</v>
      </c>
      <c r="H134" s="201">
        <v>1580</v>
      </c>
      <c r="I134" s="2"/>
      <c r="J134" s="202">
        <f t="shared" si="1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1"/>
        <v>0</v>
      </c>
      <c r="Q134" s="205">
        <v>0</v>
      </c>
      <c r="R134" s="205">
        <f t="shared" si="12"/>
        <v>0</v>
      </c>
      <c r="S134" s="205">
        <v>0</v>
      </c>
      <c r="T134" s="206">
        <f t="shared" si="1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14"/>
        <v>0</v>
      </c>
      <c r="BF134" s="208">
        <f t="shared" si="15"/>
        <v>0</v>
      </c>
      <c r="BG134" s="208">
        <f t="shared" si="16"/>
        <v>0</v>
      </c>
      <c r="BH134" s="208">
        <f t="shared" si="17"/>
        <v>0</v>
      </c>
      <c r="BI134" s="208">
        <f t="shared" si="18"/>
        <v>0</v>
      </c>
      <c r="BJ134" s="13" t="s">
        <v>84</v>
      </c>
      <c r="BK134" s="208">
        <f t="shared" si="19"/>
        <v>0</v>
      </c>
      <c r="BL134" s="13" t="s">
        <v>650</v>
      </c>
      <c r="BM134" s="207" t="s">
        <v>2075</v>
      </c>
    </row>
    <row r="135" spans="1:65" s="36" customFormat="1" ht="16.5" customHeight="1">
      <c r="A135" s="30"/>
      <c r="B135" s="31"/>
      <c r="C135" s="197" t="s">
        <v>8</v>
      </c>
      <c r="D135" s="197" t="s">
        <v>201</v>
      </c>
      <c r="E135" s="198" t="s">
        <v>2076</v>
      </c>
      <c r="F135" s="199" t="s">
        <v>2077</v>
      </c>
      <c r="G135" s="200" t="s">
        <v>252</v>
      </c>
      <c r="H135" s="201">
        <v>190</v>
      </c>
      <c r="I135" s="2"/>
      <c r="J135" s="202">
        <f t="shared" si="1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1"/>
        <v>0</v>
      </c>
      <c r="Q135" s="205">
        <v>0</v>
      </c>
      <c r="R135" s="205">
        <f t="shared" si="12"/>
        <v>0</v>
      </c>
      <c r="S135" s="205">
        <v>0</v>
      </c>
      <c r="T135" s="206">
        <f t="shared" si="1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14"/>
        <v>0</v>
      </c>
      <c r="BF135" s="208">
        <f t="shared" si="15"/>
        <v>0</v>
      </c>
      <c r="BG135" s="208">
        <f t="shared" si="16"/>
        <v>0</v>
      </c>
      <c r="BH135" s="208">
        <f t="shared" si="17"/>
        <v>0</v>
      </c>
      <c r="BI135" s="208">
        <f t="shared" si="18"/>
        <v>0</v>
      </c>
      <c r="BJ135" s="13" t="s">
        <v>84</v>
      </c>
      <c r="BK135" s="208">
        <f t="shared" si="19"/>
        <v>0</v>
      </c>
      <c r="BL135" s="13" t="s">
        <v>650</v>
      </c>
      <c r="BM135" s="207" t="s">
        <v>2078</v>
      </c>
    </row>
    <row r="136" spans="1:65" s="36" customFormat="1" ht="16.5" customHeight="1">
      <c r="A136" s="30"/>
      <c r="B136" s="31"/>
      <c r="C136" s="197" t="s">
        <v>296</v>
      </c>
      <c r="D136" s="197" t="s">
        <v>201</v>
      </c>
      <c r="E136" s="198" t="s">
        <v>2079</v>
      </c>
      <c r="F136" s="199" t="s">
        <v>2080</v>
      </c>
      <c r="G136" s="200" t="s">
        <v>252</v>
      </c>
      <c r="H136" s="201">
        <v>1730</v>
      </c>
      <c r="I136" s="2"/>
      <c r="J136" s="202">
        <f t="shared" si="1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1"/>
        <v>0</v>
      </c>
      <c r="Q136" s="205">
        <v>0</v>
      </c>
      <c r="R136" s="205">
        <f t="shared" si="12"/>
        <v>0</v>
      </c>
      <c r="S136" s="205">
        <v>0</v>
      </c>
      <c r="T136" s="206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14"/>
        <v>0</v>
      </c>
      <c r="BF136" s="208">
        <f t="shared" si="15"/>
        <v>0</v>
      </c>
      <c r="BG136" s="208">
        <f t="shared" si="16"/>
        <v>0</v>
      </c>
      <c r="BH136" s="208">
        <f t="shared" si="17"/>
        <v>0</v>
      </c>
      <c r="BI136" s="208">
        <f t="shared" si="18"/>
        <v>0</v>
      </c>
      <c r="BJ136" s="13" t="s">
        <v>84</v>
      </c>
      <c r="BK136" s="208">
        <f t="shared" si="19"/>
        <v>0</v>
      </c>
      <c r="BL136" s="13" t="s">
        <v>650</v>
      </c>
      <c r="BM136" s="207" t="s">
        <v>2081</v>
      </c>
    </row>
    <row r="137" spans="1:65" s="36" customFormat="1" ht="16.5" customHeight="1">
      <c r="A137" s="30"/>
      <c r="B137" s="31"/>
      <c r="C137" s="197" t="s">
        <v>302</v>
      </c>
      <c r="D137" s="197" t="s">
        <v>201</v>
      </c>
      <c r="E137" s="198" t="s">
        <v>2082</v>
      </c>
      <c r="F137" s="199" t="s">
        <v>2083</v>
      </c>
      <c r="G137" s="200" t="s">
        <v>252</v>
      </c>
      <c r="H137" s="201">
        <v>45</v>
      </c>
      <c r="I137" s="2"/>
      <c r="J137" s="202">
        <f t="shared" si="1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1"/>
        <v>0</v>
      </c>
      <c r="Q137" s="205">
        <v>0</v>
      </c>
      <c r="R137" s="205">
        <f t="shared" si="12"/>
        <v>0</v>
      </c>
      <c r="S137" s="205">
        <v>0</v>
      </c>
      <c r="T137" s="206">
        <f t="shared" si="1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14"/>
        <v>0</v>
      </c>
      <c r="BF137" s="208">
        <f t="shared" si="15"/>
        <v>0</v>
      </c>
      <c r="BG137" s="208">
        <f t="shared" si="16"/>
        <v>0</v>
      </c>
      <c r="BH137" s="208">
        <f t="shared" si="17"/>
        <v>0</v>
      </c>
      <c r="BI137" s="208">
        <f t="shared" si="18"/>
        <v>0</v>
      </c>
      <c r="BJ137" s="13" t="s">
        <v>84</v>
      </c>
      <c r="BK137" s="208">
        <f t="shared" si="19"/>
        <v>0</v>
      </c>
      <c r="BL137" s="13" t="s">
        <v>650</v>
      </c>
      <c r="BM137" s="207" t="s">
        <v>2084</v>
      </c>
    </row>
    <row r="138" spans="1:65" s="36" customFormat="1" ht="16.5" customHeight="1">
      <c r="A138" s="30"/>
      <c r="B138" s="31"/>
      <c r="C138" s="197" t="s">
        <v>307</v>
      </c>
      <c r="D138" s="197" t="s">
        <v>201</v>
      </c>
      <c r="E138" s="198" t="s">
        <v>2085</v>
      </c>
      <c r="F138" s="199" t="s">
        <v>2086</v>
      </c>
      <c r="G138" s="200" t="s">
        <v>252</v>
      </c>
      <c r="H138" s="201">
        <v>9</v>
      </c>
      <c r="I138" s="2"/>
      <c r="J138" s="202">
        <f t="shared" si="1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1"/>
        <v>0</v>
      </c>
      <c r="Q138" s="205">
        <v>0</v>
      </c>
      <c r="R138" s="205">
        <f t="shared" si="12"/>
        <v>0</v>
      </c>
      <c r="S138" s="205">
        <v>0</v>
      </c>
      <c r="T138" s="206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14"/>
        <v>0</v>
      </c>
      <c r="BF138" s="208">
        <f t="shared" si="15"/>
        <v>0</v>
      </c>
      <c r="BG138" s="208">
        <f t="shared" si="16"/>
        <v>0</v>
      </c>
      <c r="BH138" s="208">
        <f t="shared" si="17"/>
        <v>0</v>
      </c>
      <c r="BI138" s="208">
        <f t="shared" si="18"/>
        <v>0</v>
      </c>
      <c r="BJ138" s="13" t="s">
        <v>84</v>
      </c>
      <c r="BK138" s="208">
        <f t="shared" si="19"/>
        <v>0</v>
      </c>
      <c r="BL138" s="13" t="s">
        <v>650</v>
      </c>
      <c r="BM138" s="207" t="s">
        <v>2087</v>
      </c>
    </row>
    <row r="139" spans="1:65" s="36" customFormat="1" ht="16.5" customHeight="1">
      <c r="A139" s="30"/>
      <c r="B139" s="31"/>
      <c r="C139" s="197" t="s">
        <v>313</v>
      </c>
      <c r="D139" s="197" t="s">
        <v>201</v>
      </c>
      <c r="E139" s="198" t="s">
        <v>2088</v>
      </c>
      <c r="F139" s="199" t="s">
        <v>2089</v>
      </c>
      <c r="G139" s="200" t="s">
        <v>252</v>
      </c>
      <c r="H139" s="201">
        <v>200</v>
      </c>
      <c r="I139" s="2"/>
      <c r="J139" s="202">
        <f t="shared" si="1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1"/>
        <v>0</v>
      </c>
      <c r="Q139" s="205">
        <v>0</v>
      </c>
      <c r="R139" s="205">
        <f t="shared" si="12"/>
        <v>0</v>
      </c>
      <c r="S139" s="205">
        <v>0</v>
      </c>
      <c r="T139" s="206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14"/>
        <v>0</v>
      </c>
      <c r="BF139" s="208">
        <f t="shared" si="15"/>
        <v>0</v>
      </c>
      <c r="BG139" s="208">
        <f t="shared" si="16"/>
        <v>0</v>
      </c>
      <c r="BH139" s="208">
        <f t="shared" si="17"/>
        <v>0</v>
      </c>
      <c r="BI139" s="208">
        <f t="shared" si="18"/>
        <v>0</v>
      </c>
      <c r="BJ139" s="13" t="s">
        <v>84</v>
      </c>
      <c r="BK139" s="208">
        <f t="shared" si="19"/>
        <v>0</v>
      </c>
      <c r="BL139" s="13" t="s">
        <v>650</v>
      </c>
      <c r="BM139" s="207" t="s">
        <v>2090</v>
      </c>
    </row>
    <row r="140" spans="1:65" s="36" customFormat="1" ht="16.5" customHeight="1">
      <c r="A140" s="30"/>
      <c r="B140" s="31"/>
      <c r="C140" s="197" t="s">
        <v>321</v>
      </c>
      <c r="D140" s="197" t="s">
        <v>201</v>
      </c>
      <c r="E140" s="198" t="s">
        <v>2091</v>
      </c>
      <c r="F140" s="199" t="s">
        <v>2092</v>
      </c>
      <c r="G140" s="200" t="s">
        <v>252</v>
      </c>
      <c r="H140" s="201">
        <v>50</v>
      </c>
      <c r="I140" s="2"/>
      <c r="J140" s="202">
        <f t="shared" si="1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1"/>
        <v>0</v>
      </c>
      <c r="Q140" s="205">
        <v>0</v>
      </c>
      <c r="R140" s="205">
        <f t="shared" si="12"/>
        <v>0</v>
      </c>
      <c r="S140" s="205">
        <v>0</v>
      </c>
      <c r="T140" s="206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14"/>
        <v>0</v>
      </c>
      <c r="BF140" s="208">
        <f t="shared" si="15"/>
        <v>0</v>
      </c>
      <c r="BG140" s="208">
        <f t="shared" si="16"/>
        <v>0</v>
      </c>
      <c r="BH140" s="208">
        <f t="shared" si="17"/>
        <v>0</v>
      </c>
      <c r="BI140" s="208">
        <f t="shared" si="18"/>
        <v>0</v>
      </c>
      <c r="BJ140" s="13" t="s">
        <v>84</v>
      </c>
      <c r="BK140" s="208">
        <f t="shared" si="19"/>
        <v>0</v>
      </c>
      <c r="BL140" s="13" t="s">
        <v>650</v>
      </c>
      <c r="BM140" s="207" t="s">
        <v>2093</v>
      </c>
    </row>
    <row r="141" spans="1:65" s="36" customFormat="1" ht="16.5" customHeight="1">
      <c r="A141" s="30"/>
      <c r="B141" s="31"/>
      <c r="C141" s="197" t="s">
        <v>363</v>
      </c>
      <c r="D141" s="197" t="s">
        <v>201</v>
      </c>
      <c r="E141" s="198" t="s">
        <v>2094</v>
      </c>
      <c r="F141" s="199" t="s">
        <v>2095</v>
      </c>
      <c r="G141" s="200" t="s">
        <v>252</v>
      </c>
      <c r="H141" s="201">
        <v>20</v>
      </c>
      <c r="I141" s="2"/>
      <c r="J141" s="202">
        <f t="shared" si="1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1"/>
        <v>0</v>
      </c>
      <c r="Q141" s="205">
        <v>0</v>
      </c>
      <c r="R141" s="205">
        <f t="shared" si="12"/>
        <v>0</v>
      </c>
      <c r="S141" s="205">
        <v>0</v>
      </c>
      <c r="T141" s="206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14"/>
        <v>0</v>
      </c>
      <c r="BF141" s="208">
        <f t="shared" si="15"/>
        <v>0</v>
      </c>
      <c r="BG141" s="208">
        <f t="shared" si="16"/>
        <v>0</v>
      </c>
      <c r="BH141" s="208">
        <f t="shared" si="17"/>
        <v>0</v>
      </c>
      <c r="BI141" s="208">
        <f t="shared" si="18"/>
        <v>0</v>
      </c>
      <c r="BJ141" s="13" t="s">
        <v>84</v>
      </c>
      <c r="BK141" s="208">
        <f t="shared" si="19"/>
        <v>0</v>
      </c>
      <c r="BL141" s="13" t="s">
        <v>650</v>
      </c>
      <c r="BM141" s="207" t="s">
        <v>2096</v>
      </c>
    </row>
    <row r="142" spans="1:65" s="36" customFormat="1" ht="16.5" customHeight="1">
      <c r="A142" s="30"/>
      <c r="B142" s="31"/>
      <c r="C142" s="197" t="s">
        <v>372</v>
      </c>
      <c r="D142" s="197" t="s">
        <v>201</v>
      </c>
      <c r="E142" s="198" t="s">
        <v>2097</v>
      </c>
      <c r="F142" s="199" t="s">
        <v>2098</v>
      </c>
      <c r="G142" s="200" t="s">
        <v>252</v>
      </c>
      <c r="H142" s="201">
        <v>10</v>
      </c>
      <c r="I142" s="2"/>
      <c r="J142" s="202">
        <f t="shared" si="1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1"/>
        <v>0</v>
      </c>
      <c r="Q142" s="205">
        <v>0</v>
      </c>
      <c r="R142" s="205">
        <f t="shared" si="12"/>
        <v>0</v>
      </c>
      <c r="S142" s="205">
        <v>0</v>
      </c>
      <c r="T142" s="206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14"/>
        <v>0</v>
      </c>
      <c r="BF142" s="208">
        <f t="shared" si="15"/>
        <v>0</v>
      </c>
      <c r="BG142" s="208">
        <f t="shared" si="16"/>
        <v>0</v>
      </c>
      <c r="BH142" s="208">
        <f t="shared" si="17"/>
        <v>0</v>
      </c>
      <c r="BI142" s="208">
        <f t="shared" si="18"/>
        <v>0</v>
      </c>
      <c r="BJ142" s="13" t="s">
        <v>84</v>
      </c>
      <c r="BK142" s="208">
        <f t="shared" si="19"/>
        <v>0</v>
      </c>
      <c r="BL142" s="13" t="s">
        <v>650</v>
      </c>
      <c r="BM142" s="207" t="s">
        <v>2099</v>
      </c>
    </row>
    <row r="143" spans="1:65" s="36" customFormat="1" ht="16.5" customHeight="1">
      <c r="A143" s="30"/>
      <c r="B143" s="31"/>
      <c r="C143" s="197" t="s">
        <v>377</v>
      </c>
      <c r="D143" s="197" t="s">
        <v>201</v>
      </c>
      <c r="E143" s="198" t="s">
        <v>2100</v>
      </c>
      <c r="F143" s="199" t="s">
        <v>2101</v>
      </c>
      <c r="G143" s="200" t="s">
        <v>2057</v>
      </c>
      <c r="H143" s="201">
        <v>250</v>
      </c>
      <c r="I143" s="2"/>
      <c r="J143" s="202">
        <f t="shared" si="1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1"/>
        <v>0</v>
      </c>
      <c r="Q143" s="205">
        <v>0</v>
      </c>
      <c r="R143" s="205">
        <f t="shared" si="12"/>
        <v>0</v>
      </c>
      <c r="S143" s="205">
        <v>0</v>
      </c>
      <c r="T143" s="206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14"/>
        <v>0</v>
      </c>
      <c r="BF143" s="208">
        <f t="shared" si="15"/>
        <v>0</v>
      </c>
      <c r="BG143" s="208">
        <f t="shared" si="16"/>
        <v>0</v>
      </c>
      <c r="BH143" s="208">
        <f t="shared" si="17"/>
        <v>0</v>
      </c>
      <c r="BI143" s="208">
        <f t="shared" si="18"/>
        <v>0</v>
      </c>
      <c r="BJ143" s="13" t="s">
        <v>84</v>
      </c>
      <c r="BK143" s="208">
        <f t="shared" si="19"/>
        <v>0</v>
      </c>
      <c r="BL143" s="13" t="s">
        <v>650</v>
      </c>
      <c r="BM143" s="207" t="s">
        <v>2102</v>
      </c>
    </row>
    <row r="144" spans="1:65" s="36" customFormat="1" ht="24.2" customHeight="1">
      <c r="A144" s="30"/>
      <c r="B144" s="31"/>
      <c r="C144" s="197" t="s">
        <v>7</v>
      </c>
      <c r="D144" s="197" t="s">
        <v>201</v>
      </c>
      <c r="E144" s="198" t="s">
        <v>2103</v>
      </c>
      <c r="F144" s="199" t="s">
        <v>2104</v>
      </c>
      <c r="G144" s="200" t="s">
        <v>2057</v>
      </c>
      <c r="H144" s="201">
        <v>40</v>
      </c>
      <c r="I144" s="2"/>
      <c r="J144" s="202">
        <f t="shared" si="1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1"/>
        <v>0</v>
      </c>
      <c r="Q144" s="205">
        <v>0</v>
      </c>
      <c r="R144" s="205">
        <f t="shared" si="12"/>
        <v>0</v>
      </c>
      <c r="S144" s="205">
        <v>0</v>
      </c>
      <c r="T144" s="206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14"/>
        <v>0</v>
      </c>
      <c r="BF144" s="208">
        <f t="shared" si="15"/>
        <v>0</v>
      </c>
      <c r="BG144" s="208">
        <f t="shared" si="16"/>
        <v>0</v>
      </c>
      <c r="BH144" s="208">
        <f t="shared" si="17"/>
        <v>0</v>
      </c>
      <c r="BI144" s="208">
        <f t="shared" si="18"/>
        <v>0</v>
      </c>
      <c r="BJ144" s="13" t="s">
        <v>84</v>
      </c>
      <c r="BK144" s="208">
        <f t="shared" si="19"/>
        <v>0</v>
      </c>
      <c r="BL144" s="13" t="s">
        <v>650</v>
      </c>
      <c r="BM144" s="207" t="s">
        <v>2105</v>
      </c>
    </row>
    <row r="145" spans="1:65" s="36" customFormat="1" ht="16.5" customHeight="1">
      <c r="A145" s="30"/>
      <c r="B145" s="31"/>
      <c r="C145" s="197" t="s">
        <v>257</v>
      </c>
      <c r="D145" s="197" t="s">
        <v>201</v>
      </c>
      <c r="E145" s="198" t="s">
        <v>2106</v>
      </c>
      <c r="F145" s="199" t="s">
        <v>2107</v>
      </c>
      <c r="G145" s="200" t="s">
        <v>252</v>
      </c>
      <c r="H145" s="201">
        <v>20</v>
      </c>
      <c r="I145" s="2"/>
      <c r="J145" s="202">
        <f t="shared" si="1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1"/>
        <v>0</v>
      </c>
      <c r="Q145" s="205">
        <v>0</v>
      </c>
      <c r="R145" s="205">
        <f t="shared" si="12"/>
        <v>0</v>
      </c>
      <c r="S145" s="205">
        <v>0</v>
      </c>
      <c r="T145" s="206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14"/>
        <v>0</v>
      </c>
      <c r="BF145" s="208">
        <f t="shared" si="15"/>
        <v>0</v>
      </c>
      <c r="BG145" s="208">
        <f t="shared" si="16"/>
        <v>0</v>
      </c>
      <c r="BH145" s="208">
        <f t="shared" si="17"/>
        <v>0</v>
      </c>
      <c r="BI145" s="208">
        <f t="shared" si="18"/>
        <v>0</v>
      </c>
      <c r="BJ145" s="13" t="s">
        <v>84</v>
      </c>
      <c r="BK145" s="208">
        <f t="shared" si="19"/>
        <v>0</v>
      </c>
      <c r="BL145" s="13" t="s">
        <v>650</v>
      </c>
      <c r="BM145" s="207" t="s">
        <v>2108</v>
      </c>
    </row>
    <row r="146" spans="1:65" s="36" customFormat="1" ht="16.5" customHeight="1">
      <c r="A146" s="30"/>
      <c r="B146" s="31"/>
      <c r="C146" s="197" t="s">
        <v>267</v>
      </c>
      <c r="D146" s="197" t="s">
        <v>201</v>
      </c>
      <c r="E146" s="198" t="s">
        <v>2109</v>
      </c>
      <c r="F146" s="199" t="s">
        <v>2110</v>
      </c>
      <c r="G146" s="200" t="s">
        <v>252</v>
      </c>
      <c r="H146" s="201">
        <v>15</v>
      </c>
      <c r="I146" s="2"/>
      <c r="J146" s="202">
        <f t="shared" si="1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1"/>
        <v>0</v>
      </c>
      <c r="Q146" s="205">
        <v>0</v>
      </c>
      <c r="R146" s="205">
        <f t="shared" si="12"/>
        <v>0</v>
      </c>
      <c r="S146" s="205">
        <v>0</v>
      </c>
      <c r="T146" s="206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14"/>
        <v>0</v>
      </c>
      <c r="BF146" s="208">
        <f t="shared" si="15"/>
        <v>0</v>
      </c>
      <c r="BG146" s="208">
        <f t="shared" si="16"/>
        <v>0</v>
      </c>
      <c r="BH146" s="208">
        <f t="shared" si="17"/>
        <v>0</v>
      </c>
      <c r="BI146" s="208">
        <f t="shared" si="18"/>
        <v>0</v>
      </c>
      <c r="BJ146" s="13" t="s">
        <v>84</v>
      </c>
      <c r="BK146" s="208">
        <f t="shared" si="19"/>
        <v>0</v>
      </c>
      <c r="BL146" s="13" t="s">
        <v>650</v>
      </c>
      <c r="BM146" s="207" t="s">
        <v>2111</v>
      </c>
    </row>
    <row r="147" spans="1:65" s="36" customFormat="1" ht="16.5" customHeight="1">
      <c r="A147" s="30"/>
      <c r="B147" s="31"/>
      <c r="C147" s="197" t="s">
        <v>273</v>
      </c>
      <c r="D147" s="197" t="s">
        <v>201</v>
      </c>
      <c r="E147" s="198" t="s">
        <v>2112</v>
      </c>
      <c r="F147" s="199" t="s">
        <v>2113</v>
      </c>
      <c r="G147" s="200" t="s">
        <v>252</v>
      </c>
      <c r="H147" s="201">
        <v>16</v>
      </c>
      <c r="I147" s="2"/>
      <c r="J147" s="202">
        <f t="shared" si="10"/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 t="shared" si="11"/>
        <v>0</v>
      </c>
      <c r="Q147" s="205">
        <v>0</v>
      </c>
      <c r="R147" s="205">
        <f t="shared" si="12"/>
        <v>0</v>
      </c>
      <c r="S147" s="205">
        <v>0</v>
      </c>
      <c r="T147" s="206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 t="shared" si="14"/>
        <v>0</v>
      </c>
      <c r="BF147" s="208">
        <f t="shared" si="15"/>
        <v>0</v>
      </c>
      <c r="BG147" s="208">
        <f t="shared" si="16"/>
        <v>0</v>
      </c>
      <c r="BH147" s="208">
        <f t="shared" si="17"/>
        <v>0</v>
      </c>
      <c r="BI147" s="208">
        <f t="shared" si="18"/>
        <v>0</v>
      </c>
      <c r="BJ147" s="13" t="s">
        <v>84</v>
      </c>
      <c r="BK147" s="208">
        <f t="shared" si="19"/>
        <v>0</v>
      </c>
      <c r="BL147" s="13" t="s">
        <v>650</v>
      </c>
      <c r="BM147" s="207" t="s">
        <v>2114</v>
      </c>
    </row>
    <row r="148" spans="2:63" s="184" customFormat="1" ht="25.9" customHeight="1">
      <c r="B148" s="185"/>
      <c r="D148" s="186" t="s">
        <v>75</v>
      </c>
      <c r="E148" s="187" t="s">
        <v>2115</v>
      </c>
      <c r="F148" s="187" t="s">
        <v>2116</v>
      </c>
      <c r="J148" s="188">
        <f>BK148</f>
        <v>0</v>
      </c>
      <c r="L148" s="185"/>
      <c r="M148" s="189"/>
      <c r="N148" s="190"/>
      <c r="O148" s="190"/>
      <c r="P148" s="191">
        <f>SUM(P149:P163)</f>
        <v>0</v>
      </c>
      <c r="Q148" s="190"/>
      <c r="R148" s="191">
        <f>SUM(R149:R163)</f>
        <v>0</v>
      </c>
      <c r="S148" s="190"/>
      <c r="T148" s="192">
        <f>SUM(T149:T163)</f>
        <v>0</v>
      </c>
      <c r="AR148" s="186" t="s">
        <v>84</v>
      </c>
      <c r="AT148" s="193" t="s">
        <v>75</v>
      </c>
      <c r="AU148" s="193" t="s">
        <v>76</v>
      </c>
      <c r="AY148" s="186" t="s">
        <v>199</v>
      </c>
      <c r="BK148" s="194">
        <f>SUM(BK149:BK163)</f>
        <v>0</v>
      </c>
    </row>
    <row r="149" spans="1:65" s="36" customFormat="1" ht="24.2" customHeight="1">
      <c r="A149" s="30"/>
      <c r="B149" s="31"/>
      <c r="C149" s="197" t="s">
        <v>407</v>
      </c>
      <c r="D149" s="197" t="s">
        <v>201</v>
      </c>
      <c r="E149" s="198" t="s">
        <v>2117</v>
      </c>
      <c r="F149" s="199" t="s">
        <v>2118</v>
      </c>
      <c r="G149" s="200" t="s">
        <v>2057</v>
      </c>
      <c r="H149" s="201">
        <v>15</v>
      </c>
      <c r="I149" s="2"/>
      <c r="J149" s="202">
        <f aca="true" t="shared" si="20" ref="J149:J163">ROUND(I149*H149,2)</f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 aca="true" t="shared" si="21" ref="P149:P163">O149*H149</f>
        <v>0</v>
      </c>
      <c r="Q149" s="205">
        <v>0</v>
      </c>
      <c r="R149" s="205">
        <f aca="true" t="shared" si="22" ref="R149:R163">Q149*H149</f>
        <v>0</v>
      </c>
      <c r="S149" s="205">
        <v>0</v>
      </c>
      <c r="T149" s="206">
        <f aca="true" t="shared" si="23" ref="T149:T163"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 aca="true" t="shared" si="24" ref="BE149:BE163">IF(N149="základní",J149,0)</f>
        <v>0</v>
      </c>
      <c r="BF149" s="208">
        <f aca="true" t="shared" si="25" ref="BF149:BF163">IF(N149="snížená",J149,0)</f>
        <v>0</v>
      </c>
      <c r="BG149" s="208">
        <f aca="true" t="shared" si="26" ref="BG149:BG163">IF(N149="zákl. přenesená",J149,0)</f>
        <v>0</v>
      </c>
      <c r="BH149" s="208">
        <f aca="true" t="shared" si="27" ref="BH149:BH163">IF(N149="sníž. přenesená",J149,0)</f>
        <v>0</v>
      </c>
      <c r="BI149" s="208">
        <f aca="true" t="shared" si="28" ref="BI149:BI163">IF(N149="nulová",J149,0)</f>
        <v>0</v>
      </c>
      <c r="BJ149" s="13" t="s">
        <v>84</v>
      </c>
      <c r="BK149" s="208">
        <f aca="true" t="shared" si="29" ref="BK149:BK163">ROUND(I149*H149,2)</f>
        <v>0</v>
      </c>
      <c r="BL149" s="13" t="s">
        <v>650</v>
      </c>
      <c r="BM149" s="207" t="s">
        <v>2119</v>
      </c>
    </row>
    <row r="150" spans="1:65" s="36" customFormat="1" ht="24.2" customHeight="1">
      <c r="A150" s="30"/>
      <c r="B150" s="31"/>
      <c r="C150" s="197" t="s">
        <v>411</v>
      </c>
      <c r="D150" s="197" t="s">
        <v>201</v>
      </c>
      <c r="E150" s="198" t="s">
        <v>2120</v>
      </c>
      <c r="F150" s="199" t="s">
        <v>2121</v>
      </c>
      <c r="G150" s="200" t="s">
        <v>2057</v>
      </c>
      <c r="H150" s="201">
        <v>18</v>
      </c>
      <c r="I150" s="2"/>
      <c r="J150" s="202">
        <f t="shared" si="20"/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 t="shared" si="21"/>
        <v>0</v>
      </c>
      <c r="Q150" s="205">
        <v>0</v>
      </c>
      <c r="R150" s="205">
        <f t="shared" si="22"/>
        <v>0</v>
      </c>
      <c r="S150" s="205">
        <v>0</v>
      </c>
      <c r="T150" s="206">
        <f t="shared" si="2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 t="shared" si="24"/>
        <v>0</v>
      </c>
      <c r="BF150" s="208">
        <f t="shared" si="25"/>
        <v>0</v>
      </c>
      <c r="BG150" s="208">
        <f t="shared" si="26"/>
        <v>0</v>
      </c>
      <c r="BH150" s="208">
        <f t="shared" si="27"/>
        <v>0</v>
      </c>
      <c r="BI150" s="208">
        <f t="shared" si="28"/>
        <v>0</v>
      </c>
      <c r="BJ150" s="13" t="s">
        <v>84</v>
      </c>
      <c r="BK150" s="208">
        <f t="shared" si="29"/>
        <v>0</v>
      </c>
      <c r="BL150" s="13" t="s">
        <v>650</v>
      </c>
      <c r="BM150" s="207" t="s">
        <v>2122</v>
      </c>
    </row>
    <row r="151" spans="1:65" s="36" customFormat="1" ht="21.75" customHeight="1">
      <c r="A151" s="30"/>
      <c r="B151" s="31"/>
      <c r="C151" s="197" t="s">
        <v>418</v>
      </c>
      <c r="D151" s="197" t="s">
        <v>201</v>
      </c>
      <c r="E151" s="198" t="s">
        <v>2123</v>
      </c>
      <c r="F151" s="199" t="s">
        <v>2124</v>
      </c>
      <c r="G151" s="200" t="s">
        <v>2057</v>
      </c>
      <c r="H151" s="201">
        <v>219</v>
      </c>
      <c r="I151" s="2"/>
      <c r="J151" s="202">
        <f t="shared" si="20"/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 t="shared" si="21"/>
        <v>0</v>
      </c>
      <c r="Q151" s="205">
        <v>0</v>
      </c>
      <c r="R151" s="205">
        <f t="shared" si="22"/>
        <v>0</v>
      </c>
      <c r="S151" s="205">
        <v>0</v>
      </c>
      <c r="T151" s="206">
        <f t="shared" si="2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 t="shared" si="24"/>
        <v>0</v>
      </c>
      <c r="BF151" s="208">
        <f t="shared" si="25"/>
        <v>0</v>
      </c>
      <c r="BG151" s="208">
        <f t="shared" si="26"/>
        <v>0</v>
      </c>
      <c r="BH151" s="208">
        <f t="shared" si="27"/>
        <v>0</v>
      </c>
      <c r="BI151" s="208">
        <f t="shared" si="28"/>
        <v>0</v>
      </c>
      <c r="BJ151" s="13" t="s">
        <v>84</v>
      </c>
      <c r="BK151" s="208">
        <f t="shared" si="29"/>
        <v>0</v>
      </c>
      <c r="BL151" s="13" t="s">
        <v>650</v>
      </c>
      <c r="BM151" s="207" t="s">
        <v>2125</v>
      </c>
    </row>
    <row r="152" spans="1:65" s="36" customFormat="1" ht="21.75" customHeight="1">
      <c r="A152" s="30"/>
      <c r="B152" s="31"/>
      <c r="C152" s="197" t="s">
        <v>422</v>
      </c>
      <c r="D152" s="197" t="s">
        <v>201</v>
      </c>
      <c r="E152" s="198" t="s">
        <v>2126</v>
      </c>
      <c r="F152" s="199" t="s">
        <v>2127</v>
      </c>
      <c r="G152" s="200" t="s">
        <v>252</v>
      </c>
      <c r="H152" s="201">
        <v>280</v>
      </c>
      <c r="I152" s="2"/>
      <c r="J152" s="202">
        <f t="shared" si="20"/>
        <v>0</v>
      </c>
      <c r="K152" s="199" t="s">
        <v>1</v>
      </c>
      <c r="L152" s="31"/>
      <c r="M152" s="203" t="s">
        <v>1</v>
      </c>
      <c r="N152" s="204" t="s">
        <v>41</v>
      </c>
      <c r="O152" s="78"/>
      <c r="P152" s="205">
        <f t="shared" si="21"/>
        <v>0</v>
      </c>
      <c r="Q152" s="205">
        <v>0</v>
      </c>
      <c r="R152" s="205">
        <f t="shared" si="22"/>
        <v>0</v>
      </c>
      <c r="S152" s="205">
        <v>0</v>
      </c>
      <c r="T152" s="206">
        <f t="shared" si="2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7" t="s">
        <v>650</v>
      </c>
      <c r="AT152" s="207" t="s">
        <v>201</v>
      </c>
      <c r="AU152" s="207" t="s">
        <v>84</v>
      </c>
      <c r="AY152" s="13" t="s">
        <v>199</v>
      </c>
      <c r="BE152" s="208">
        <f t="shared" si="24"/>
        <v>0</v>
      </c>
      <c r="BF152" s="208">
        <f t="shared" si="25"/>
        <v>0</v>
      </c>
      <c r="BG152" s="208">
        <f t="shared" si="26"/>
        <v>0</v>
      </c>
      <c r="BH152" s="208">
        <f t="shared" si="27"/>
        <v>0</v>
      </c>
      <c r="BI152" s="208">
        <f t="shared" si="28"/>
        <v>0</v>
      </c>
      <c r="BJ152" s="13" t="s">
        <v>84</v>
      </c>
      <c r="BK152" s="208">
        <f t="shared" si="29"/>
        <v>0</v>
      </c>
      <c r="BL152" s="13" t="s">
        <v>650</v>
      </c>
      <c r="BM152" s="207" t="s">
        <v>2128</v>
      </c>
    </row>
    <row r="153" spans="1:65" s="36" customFormat="1" ht="21.75" customHeight="1">
      <c r="A153" s="30"/>
      <c r="B153" s="31"/>
      <c r="C153" s="197" t="s">
        <v>426</v>
      </c>
      <c r="D153" s="197" t="s">
        <v>201</v>
      </c>
      <c r="E153" s="198" t="s">
        <v>2129</v>
      </c>
      <c r="F153" s="199" t="s">
        <v>2130</v>
      </c>
      <c r="G153" s="200" t="s">
        <v>252</v>
      </c>
      <c r="H153" s="201">
        <v>160</v>
      </c>
      <c r="I153" s="2"/>
      <c r="J153" s="202">
        <f t="shared" si="20"/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 t="shared" si="21"/>
        <v>0</v>
      </c>
      <c r="Q153" s="205">
        <v>0</v>
      </c>
      <c r="R153" s="205">
        <f t="shared" si="22"/>
        <v>0</v>
      </c>
      <c r="S153" s="205">
        <v>0</v>
      </c>
      <c r="T153" s="206">
        <f t="shared" si="2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 t="shared" si="24"/>
        <v>0</v>
      </c>
      <c r="BF153" s="208">
        <f t="shared" si="25"/>
        <v>0</v>
      </c>
      <c r="BG153" s="208">
        <f t="shared" si="26"/>
        <v>0</v>
      </c>
      <c r="BH153" s="208">
        <f t="shared" si="27"/>
        <v>0</v>
      </c>
      <c r="BI153" s="208">
        <f t="shared" si="28"/>
        <v>0</v>
      </c>
      <c r="BJ153" s="13" t="s">
        <v>84</v>
      </c>
      <c r="BK153" s="208">
        <f t="shared" si="29"/>
        <v>0</v>
      </c>
      <c r="BL153" s="13" t="s">
        <v>650</v>
      </c>
      <c r="BM153" s="207" t="s">
        <v>2131</v>
      </c>
    </row>
    <row r="154" spans="1:65" s="36" customFormat="1" ht="21.75" customHeight="1">
      <c r="A154" s="30"/>
      <c r="B154" s="31"/>
      <c r="C154" s="197" t="s">
        <v>431</v>
      </c>
      <c r="D154" s="197" t="s">
        <v>201</v>
      </c>
      <c r="E154" s="198" t="s">
        <v>2132</v>
      </c>
      <c r="F154" s="199" t="s">
        <v>2133</v>
      </c>
      <c r="G154" s="200" t="s">
        <v>252</v>
      </c>
      <c r="H154" s="201">
        <v>80</v>
      </c>
      <c r="I154" s="2"/>
      <c r="J154" s="202">
        <f t="shared" si="20"/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 t="shared" si="21"/>
        <v>0</v>
      </c>
      <c r="Q154" s="205">
        <v>0</v>
      </c>
      <c r="R154" s="205">
        <f t="shared" si="22"/>
        <v>0</v>
      </c>
      <c r="S154" s="205">
        <v>0</v>
      </c>
      <c r="T154" s="206">
        <f t="shared" si="2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 t="shared" si="24"/>
        <v>0</v>
      </c>
      <c r="BF154" s="208">
        <f t="shared" si="25"/>
        <v>0</v>
      </c>
      <c r="BG154" s="208">
        <f t="shared" si="26"/>
        <v>0</v>
      </c>
      <c r="BH154" s="208">
        <f t="shared" si="27"/>
        <v>0</v>
      </c>
      <c r="BI154" s="208">
        <f t="shared" si="28"/>
        <v>0</v>
      </c>
      <c r="BJ154" s="13" t="s">
        <v>84</v>
      </c>
      <c r="BK154" s="208">
        <f t="shared" si="29"/>
        <v>0</v>
      </c>
      <c r="BL154" s="13" t="s">
        <v>650</v>
      </c>
      <c r="BM154" s="207" t="s">
        <v>2134</v>
      </c>
    </row>
    <row r="155" spans="1:65" s="36" customFormat="1" ht="21.75" customHeight="1">
      <c r="A155" s="30"/>
      <c r="B155" s="31"/>
      <c r="C155" s="197" t="s">
        <v>435</v>
      </c>
      <c r="D155" s="197" t="s">
        <v>201</v>
      </c>
      <c r="E155" s="198" t="s">
        <v>2135</v>
      </c>
      <c r="F155" s="199" t="s">
        <v>2136</v>
      </c>
      <c r="G155" s="200" t="s">
        <v>252</v>
      </c>
      <c r="H155" s="201">
        <v>10</v>
      </c>
      <c r="I155" s="2"/>
      <c r="J155" s="202">
        <f t="shared" si="20"/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 t="shared" si="21"/>
        <v>0</v>
      </c>
      <c r="Q155" s="205">
        <v>0</v>
      </c>
      <c r="R155" s="205">
        <f t="shared" si="22"/>
        <v>0</v>
      </c>
      <c r="S155" s="205">
        <v>0</v>
      </c>
      <c r="T155" s="206">
        <f t="shared" si="2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 t="shared" si="24"/>
        <v>0</v>
      </c>
      <c r="BF155" s="208">
        <f t="shared" si="25"/>
        <v>0</v>
      </c>
      <c r="BG155" s="208">
        <f t="shared" si="26"/>
        <v>0</v>
      </c>
      <c r="BH155" s="208">
        <f t="shared" si="27"/>
        <v>0</v>
      </c>
      <c r="BI155" s="208">
        <f t="shared" si="28"/>
        <v>0</v>
      </c>
      <c r="BJ155" s="13" t="s">
        <v>84</v>
      </c>
      <c r="BK155" s="208">
        <f t="shared" si="29"/>
        <v>0</v>
      </c>
      <c r="BL155" s="13" t="s">
        <v>650</v>
      </c>
      <c r="BM155" s="207" t="s">
        <v>2137</v>
      </c>
    </row>
    <row r="156" spans="1:65" s="36" customFormat="1" ht="21.75" customHeight="1">
      <c r="A156" s="30"/>
      <c r="B156" s="31"/>
      <c r="C156" s="197" t="s">
        <v>440</v>
      </c>
      <c r="D156" s="197" t="s">
        <v>201</v>
      </c>
      <c r="E156" s="198" t="s">
        <v>2138</v>
      </c>
      <c r="F156" s="199" t="s">
        <v>2139</v>
      </c>
      <c r="G156" s="200" t="s">
        <v>252</v>
      </c>
      <c r="H156" s="201">
        <v>280</v>
      </c>
      <c r="I156" s="2"/>
      <c r="J156" s="202">
        <f t="shared" si="20"/>
        <v>0</v>
      </c>
      <c r="K156" s="199" t="s">
        <v>1</v>
      </c>
      <c r="L156" s="31"/>
      <c r="M156" s="203" t="s">
        <v>1</v>
      </c>
      <c r="N156" s="204" t="s">
        <v>41</v>
      </c>
      <c r="O156" s="78"/>
      <c r="P156" s="205">
        <f t="shared" si="21"/>
        <v>0</v>
      </c>
      <c r="Q156" s="205">
        <v>0</v>
      </c>
      <c r="R156" s="205">
        <f t="shared" si="22"/>
        <v>0</v>
      </c>
      <c r="S156" s="205">
        <v>0</v>
      </c>
      <c r="T156" s="206">
        <f t="shared" si="2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650</v>
      </c>
      <c r="AT156" s="207" t="s">
        <v>201</v>
      </c>
      <c r="AU156" s="207" t="s">
        <v>84</v>
      </c>
      <c r="AY156" s="13" t="s">
        <v>199</v>
      </c>
      <c r="BE156" s="208">
        <f t="shared" si="24"/>
        <v>0</v>
      </c>
      <c r="BF156" s="208">
        <f t="shared" si="25"/>
        <v>0</v>
      </c>
      <c r="BG156" s="208">
        <f t="shared" si="26"/>
        <v>0</v>
      </c>
      <c r="BH156" s="208">
        <f t="shared" si="27"/>
        <v>0</v>
      </c>
      <c r="BI156" s="208">
        <f t="shared" si="28"/>
        <v>0</v>
      </c>
      <c r="BJ156" s="13" t="s">
        <v>84</v>
      </c>
      <c r="BK156" s="208">
        <f t="shared" si="29"/>
        <v>0</v>
      </c>
      <c r="BL156" s="13" t="s">
        <v>650</v>
      </c>
      <c r="BM156" s="207" t="s">
        <v>2140</v>
      </c>
    </row>
    <row r="157" spans="1:65" s="36" customFormat="1" ht="21.75" customHeight="1">
      <c r="A157" s="30"/>
      <c r="B157" s="31"/>
      <c r="C157" s="197" t="s">
        <v>446</v>
      </c>
      <c r="D157" s="197" t="s">
        <v>201</v>
      </c>
      <c r="E157" s="198" t="s">
        <v>2141</v>
      </c>
      <c r="F157" s="199" t="s">
        <v>2142</v>
      </c>
      <c r="G157" s="200" t="s">
        <v>252</v>
      </c>
      <c r="H157" s="201">
        <v>160</v>
      </c>
      <c r="I157" s="2"/>
      <c r="J157" s="202">
        <f t="shared" si="20"/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 t="shared" si="21"/>
        <v>0</v>
      </c>
      <c r="Q157" s="205">
        <v>0</v>
      </c>
      <c r="R157" s="205">
        <f t="shared" si="22"/>
        <v>0</v>
      </c>
      <c r="S157" s="205">
        <v>0</v>
      </c>
      <c r="T157" s="206">
        <f t="shared" si="2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 t="shared" si="24"/>
        <v>0</v>
      </c>
      <c r="BF157" s="208">
        <f t="shared" si="25"/>
        <v>0</v>
      </c>
      <c r="BG157" s="208">
        <f t="shared" si="26"/>
        <v>0</v>
      </c>
      <c r="BH157" s="208">
        <f t="shared" si="27"/>
        <v>0</v>
      </c>
      <c r="BI157" s="208">
        <f t="shared" si="28"/>
        <v>0</v>
      </c>
      <c r="BJ157" s="13" t="s">
        <v>84</v>
      </c>
      <c r="BK157" s="208">
        <f t="shared" si="29"/>
        <v>0</v>
      </c>
      <c r="BL157" s="13" t="s">
        <v>650</v>
      </c>
      <c r="BM157" s="207" t="s">
        <v>2143</v>
      </c>
    </row>
    <row r="158" spans="1:65" s="36" customFormat="1" ht="21.75" customHeight="1">
      <c r="A158" s="30"/>
      <c r="B158" s="31"/>
      <c r="C158" s="197" t="s">
        <v>452</v>
      </c>
      <c r="D158" s="197" t="s">
        <v>201</v>
      </c>
      <c r="E158" s="198" t="s">
        <v>2144</v>
      </c>
      <c r="F158" s="199" t="s">
        <v>2145</v>
      </c>
      <c r="G158" s="200" t="s">
        <v>252</v>
      </c>
      <c r="H158" s="201">
        <v>80</v>
      </c>
      <c r="I158" s="2"/>
      <c r="J158" s="202">
        <f t="shared" si="20"/>
        <v>0</v>
      </c>
      <c r="K158" s="199" t="s">
        <v>1</v>
      </c>
      <c r="L158" s="31"/>
      <c r="M158" s="203" t="s">
        <v>1</v>
      </c>
      <c r="N158" s="204" t="s">
        <v>41</v>
      </c>
      <c r="O158" s="78"/>
      <c r="P158" s="205">
        <f t="shared" si="21"/>
        <v>0</v>
      </c>
      <c r="Q158" s="205">
        <v>0</v>
      </c>
      <c r="R158" s="205">
        <f t="shared" si="22"/>
        <v>0</v>
      </c>
      <c r="S158" s="205">
        <v>0</v>
      </c>
      <c r="T158" s="206">
        <f t="shared" si="2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207" t="s">
        <v>650</v>
      </c>
      <c r="AT158" s="207" t="s">
        <v>201</v>
      </c>
      <c r="AU158" s="207" t="s">
        <v>84</v>
      </c>
      <c r="AY158" s="13" t="s">
        <v>199</v>
      </c>
      <c r="BE158" s="208">
        <f t="shared" si="24"/>
        <v>0</v>
      </c>
      <c r="BF158" s="208">
        <f t="shared" si="25"/>
        <v>0</v>
      </c>
      <c r="BG158" s="208">
        <f t="shared" si="26"/>
        <v>0</v>
      </c>
      <c r="BH158" s="208">
        <f t="shared" si="27"/>
        <v>0</v>
      </c>
      <c r="BI158" s="208">
        <f t="shared" si="28"/>
        <v>0</v>
      </c>
      <c r="BJ158" s="13" t="s">
        <v>84</v>
      </c>
      <c r="BK158" s="208">
        <f t="shared" si="29"/>
        <v>0</v>
      </c>
      <c r="BL158" s="13" t="s">
        <v>650</v>
      </c>
      <c r="BM158" s="207" t="s">
        <v>2146</v>
      </c>
    </row>
    <row r="159" spans="1:65" s="36" customFormat="1" ht="21.75" customHeight="1">
      <c r="A159" s="30"/>
      <c r="B159" s="31"/>
      <c r="C159" s="197" t="s">
        <v>456</v>
      </c>
      <c r="D159" s="197" t="s">
        <v>201</v>
      </c>
      <c r="E159" s="198" t="s">
        <v>2147</v>
      </c>
      <c r="F159" s="199" t="s">
        <v>2148</v>
      </c>
      <c r="G159" s="200" t="s">
        <v>252</v>
      </c>
      <c r="H159" s="201">
        <v>10</v>
      </c>
      <c r="I159" s="2"/>
      <c r="J159" s="202">
        <f t="shared" si="20"/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 t="shared" si="21"/>
        <v>0</v>
      </c>
      <c r="Q159" s="205">
        <v>0</v>
      </c>
      <c r="R159" s="205">
        <f t="shared" si="22"/>
        <v>0</v>
      </c>
      <c r="S159" s="205">
        <v>0</v>
      </c>
      <c r="T159" s="206">
        <f t="shared" si="2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 t="shared" si="24"/>
        <v>0</v>
      </c>
      <c r="BF159" s="208">
        <f t="shared" si="25"/>
        <v>0</v>
      </c>
      <c r="BG159" s="208">
        <f t="shared" si="26"/>
        <v>0</v>
      </c>
      <c r="BH159" s="208">
        <f t="shared" si="27"/>
        <v>0</v>
      </c>
      <c r="BI159" s="208">
        <f t="shared" si="28"/>
        <v>0</v>
      </c>
      <c r="BJ159" s="13" t="s">
        <v>84</v>
      </c>
      <c r="BK159" s="208">
        <f t="shared" si="29"/>
        <v>0</v>
      </c>
      <c r="BL159" s="13" t="s">
        <v>650</v>
      </c>
      <c r="BM159" s="207" t="s">
        <v>2149</v>
      </c>
    </row>
    <row r="160" spans="1:65" s="36" customFormat="1" ht="24.2" customHeight="1">
      <c r="A160" s="30"/>
      <c r="B160" s="31"/>
      <c r="C160" s="197" t="s">
        <v>461</v>
      </c>
      <c r="D160" s="197" t="s">
        <v>201</v>
      </c>
      <c r="E160" s="198" t="s">
        <v>2150</v>
      </c>
      <c r="F160" s="199" t="s">
        <v>2151</v>
      </c>
      <c r="G160" s="200" t="s">
        <v>233</v>
      </c>
      <c r="H160" s="201">
        <v>1.87</v>
      </c>
      <c r="I160" s="2"/>
      <c r="J160" s="202">
        <f t="shared" si="20"/>
        <v>0</v>
      </c>
      <c r="K160" s="199" t="s">
        <v>1</v>
      </c>
      <c r="L160" s="31"/>
      <c r="M160" s="203" t="s">
        <v>1</v>
      </c>
      <c r="N160" s="204" t="s">
        <v>41</v>
      </c>
      <c r="O160" s="78"/>
      <c r="P160" s="205">
        <f t="shared" si="21"/>
        <v>0</v>
      </c>
      <c r="Q160" s="205">
        <v>0</v>
      </c>
      <c r="R160" s="205">
        <f t="shared" si="22"/>
        <v>0</v>
      </c>
      <c r="S160" s="205">
        <v>0</v>
      </c>
      <c r="T160" s="206">
        <f t="shared" si="2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650</v>
      </c>
      <c r="AT160" s="207" t="s">
        <v>201</v>
      </c>
      <c r="AU160" s="207" t="s">
        <v>84</v>
      </c>
      <c r="AY160" s="13" t="s">
        <v>199</v>
      </c>
      <c r="BE160" s="208">
        <f t="shared" si="24"/>
        <v>0</v>
      </c>
      <c r="BF160" s="208">
        <f t="shared" si="25"/>
        <v>0</v>
      </c>
      <c r="BG160" s="208">
        <f t="shared" si="26"/>
        <v>0</v>
      </c>
      <c r="BH160" s="208">
        <f t="shared" si="27"/>
        <v>0</v>
      </c>
      <c r="BI160" s="208">
        <f t="shared" si="28"/>
        <v>0</v>
      </c>
      <c r="BJ160" s="13" t="s">
        <v>84</v>
      </c>
      <c r="BK160" s="208">
        <f t="shared" si="29"/>
        <v>0</v>
      </c>
      <c r="BL160" s="13" t="s">
        <v>650</v>
      </c>
      <c r="BM160" s="207" t="s">
        <v>2152</v>
      </c>
    </row>
    <row r="161" spans="1:65" s="36" customFormat="1" ht="24.2" customHeight="1">
      <c r="A161" s="30"/>
      <c r="B161" s="31"/>
      <c r="C161" s="197" t="s">
        <v>466</v>
      </c>
      <c r="D161" s="197" t="s">
        <v>201</v>
      </c>
      <c r="E161" s="198" t="s">
        <v>2153</v>
      </c>
      <c r="F161" s="199" t="s">
        <v>2154</v>
      </c>
      <c r="G161" s="200" t="s">
        <v>233</v>
      </c>
      <c r="H161" s="201">
        <v>1.87</v>
      </c>
      <c r="I161" s="2"/>
      <c r="J161" s="202">
        <f t="shared" si="20"/>
        <v>0</v>
      </c>
      <c r="K161" s="199" t="s">
        <v>1</v>
      </c>
      <c r="L161" s="31"/>
      <c r="M161" s="203" t="s">
        <v>1</v>
      </c>
      <c r="N161" s="204" t="s">
        <v>41</v>
      </c>
      <c r="O161" s="78"/>
      <c r="P161" s="205">
        <f t="shared" si="21"/>
        <v>0</v>
      </c>
      <c r="Q161" s="205">
        <v>0</v>
      </c>
      <c r="R161" s="205">
        <f t="shared" si="22"/>
        <v>0</v>
      </c>
      <c r="S161" s="205">
        <v>0</v>
      </c>
      <c r="T161" s="206">
        <f t="shared" si="2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650</v>
      </c>
      <c r="AT161" s="207" t="s">
        <v>201</v>
      </c>
      <c r="AU161" s="207" t="s">
        <v>84</v>
      </c>
      <c r="AY161" s="13" t="s">
        <v>199</v>
      </c>
      <c r="BE161" s="208">
        <f t="shared" si="24"/>
        <v>0</v>
      </c>
      <c r="BF161" s="208">
        <f t="shared" si="25"/>
        <v>0</v>
      </c>
      <c r="BG161" s="208">
        <f t="shared" si="26"/>
        <v>0</v>
      </c>
      <c r="BH161" s="208">
        <f t="shared" si="27"/>
        <v>0</v>
      </c>
      <c r="BI161" s="208">
        <f t="shared" si="28"/>
        <v>0</v>
      </c>
      <c r="BJ161" s="13" t="s">
        <v>84</v>
      </c>
      <c r="BK161" s="208">
        <f t="shared" si="29"/>
        <v>0</v>
      </c>
      <c r="BL161" s="13" t="s">
        <v>650</v>
      </c>
      <c r="BM161" s="207" t="s">
        <v>2155</v>
      </c>
    </row>
    <row r="162" spans="1:65" s="36" customFormat="1" ht="24.2" customHeight="1">
      <c r="A162" s="30"/>
      <c r="B162" s="31"/>
      <c r="C162" s="197" t="s">
        <v>471</v>
      </c>
      <c r="D162" s="197" t="s">
        <v>201</v>
      </c>
      <c r="E162" s="198" t="s">
        <v>2156</v>
      </c>
      <c r="F162" s="199" t="s">
        <v>719</v>
      </c>
      <c r="G162" s="200" t="s">
        <v>233</v>
      </c>
      <c r="H162" s="201">
        <v>9.34</v>
      </c>
      <c r="I162" s="2"/>
      <c r="J162" s="202">
        <f t="shared" si="20"/>
        <v>0</v>
      </c>
      <c r="K162" s="199" t="s">
        <v>1</v>
      </c>
      <c r="L162" s="31"/>
      <c r="M162" s="203" t="s">
        <v>1</v>
      </c>
      <c r="N162" s="204" t="s">
        <v>41</v>
      </c>
      <c r="O162" s="78"/>
      <c r="P162" s="205">
        <f t="shared" si="21"/>
        <v>0</v>
      </c>
      <c r="Q162" s="205">
        <v>0</v>
      </c>
      <c r="R162" s="205">
        <f t="shared" si="22"/>
        <v>0</v>
      </c>
      <c r="S162" s="205">
        <v>0</v>
      </c>
      <c r="T162" s="206">
        <f t="shared" si="2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7" t="s">
        <v>650</v>
      </c>
      <c r="AT162" s="207" t="s">
        <v>201</v>
      </c>
      <c r="AU162" s="207" t="s">
        <v>84</v>
      </c>
      <c r="AY162" s="13" t="s">
        <v>199</v>
      </c>
      <c r="BE162" s="208">
        <f t="shared" si="24"/>
        <v>0</v>
      </c>
      <c r="BF162" s="208">
        <f t="shared" si="25"/>
        <v>0</v>
      </c>
      <c r="BG162" s="208">
        <f t="shared" si="26"/>
        <v>0</v>
      </c>
      <c r="BH162" s="208">
        <f t="shared" si="27"/>
        <v>0</v>
      </c>
      <c r="BI162" s="208">
        <f t="shared" si="28"/>
        <v>0</v>
      </c>
      <c r="BJ162" s="13" t="s">
        <v>84</v>
      </c>
      <c r="BK162" s="208">
        <f t="shared" si="29"/>
        <v>0</v>
      </c>
      <c r="BL162" s="13" t="s">
        <v>650</v>
      </c>
      <c r="BM162" s="207" t="s">
        <v>2157</v>
      </c>
    </row>
    <row r="163" spans="1:65" s="36" customFormat="1" ht="24.2" customHeight="1">
      <c r="A163" s="30"/>
      <c r="B163" s="31"/>
      <c r="C163" s="197" t="s">
        <v>476</v>
      </c>
      <c r="D163" s="197" t="s">
        <v>201</v>
      </c>
      <c r="E163" s="198" t="s">
        <v>2158</v>
      </c>
      <c r="F163" s="199" t="s">
        <v>2159</v>
      </c>
      <c r="G163" s="200" t="s">
        <v>233</v>
      </c>
      <c r="H163" s="201">
        <v>1.87</v>
      </c>
      <c r="I163" s="2"/>
      <c r="J163" s="202">
        <f t="shared" si="20"/>
        <v>0</v>
      </c>
      <c r="K163" s="199" t="s">
        <v>1</v>
      </c>
      <c r="L163" s="31"/>
      <c r="M163" s="203" t="s">
        <v>1</v>
      </c>
      <c r="N163" s="204" t="s">
        <v>41</v>
      </c>
      <c r="O163" s="78"/>
      <c r="P163" s="205">
        <f t="shared" si="21"/>
        <v>0</v>
      </c>
      <c r="Q163" s="205">
        <v>0</v>
      </c>
      <c r="R163" s="205">
        <f t="shared" si="22"/>
        <v>0</v>
      </c>
      <c r="S163" s="205">
        <v>0</v>
      </c>
      <c r="T163" s="206">
        <f t="shared" si="2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7" t="s">
        <v>650</v>
      </c>
      <c r="AT163" s="207" t="s">
        <v>201</v>
      </c>
      <c r="AU163" s="207" t="s">
        <v>84</v>
      </c>
      <c r="AY163" s="13" t="s">
        <v>199</v>
      </c>
      <c r="BE163" s="208">
        <f t="shared" si="24"/>
        <v>0</v>
      </c>
      <c r="BF163" s="208">
        <f t="shared" si="25"/>
        <v>0</v>
      </c>
      <c r="BG163" s="208">
        <f t="shared" si="26"/>
        <v>0</v>
      </c>
      <c r="BH163" s="208">
        <f t="shared" si="27"/>
        <v>0</v>
      </c>
      <c r="BI163" s="208">
        <f t="shared" si="28"/>
        <v>0</v>
      </c>
      <c r="BJ163" s="13" t="s">
        <v>84</v>
      </c>
      <c r="BK163" s="208">
        <f t="shared" si="29"/>
        <v>0</v>
      </c>
      <c r="BL163" s="13" t="s">
        <v>650</v>
      </c>
      <c r="BM163" s="207" t="s">
        <v>2160</v>
      </c>
    </row>
    <row r="164" spans="2:63" s="184" customFormat="1" ht="25.9" customHeight="1">
      <c r="B164" s="185"/>
      <c r="D164" s="186" t="s">
        <v>75</v>
      </c>
      <c r="E164" s="187" t="s">
        <v>2161</v>
      </c>
      <c r="F164" s="187" t="s">
        <v>2162</v>
      </c>
      <c r="J164" s="188">
        <f>BK164</f>
        <v>0</v>
      </c>
      <c r="L164" s="185"/>
      <c r="M164" s="189"/>
      <c r="N164" s="190"/>
      <c r="O164" s="190"/>
      <c r="P164" s="191">
        <f>SUM(P165:P173)</f>
        <v>0</v>
      </c>
      <c r="Q164" s="190"/>
      <c r="R164" s="191">
        <f>SUM(R165:R173)</f>
        <v>0</v>
      </c>
      <c r="S164" s="190"/>
      <c r="T164" s="192">
        <f>SUM(T165:T173)</f>
        <v>0</v>
      </c>
      <c r="AR164" s="186" t="s">
        <v>84</v>
      </c>
      <c r="AT164" s="193" t="s">
        <v>75</v>
      </c>
      <c r="AU164" s="193" t="s">
        <v>76</v>
      </c>
      <c r="AY164" s="186" t="s">
        <v>199</v>
      </c>
      <c r="BK164" s="194">
        <f>SUM(BK165:BK173)</f>
        <v>0</v>
      </c>
    </row>
    <row r="165" spans="1:65" s="36" customFormat="1" ht="16.5" customHeight="1">
      <c r="A165" s="30"/>
      <c r="B165" s="31"/>
      <c r="C165" s="197" t="s">
        <v>480</v>
      </c>
      <c r="D165" s="197" t="s">
        <v>201</v>
      </c>
      <c r="E165" s="198" t="s">
        <v>2163</v>
      </c>
      <c r="F165" s="199" t="s">
        <v>2164</v>
      </c>
      <c r="G165" s="200" t="s">
        <v>2037</v>
      </c>
      <c r="H165" s="201">
        <v>30</v>
      </c>
      <c r="I165" s="2"/>
      <c r="J165" s="202">
        <f aca="true" t="shared" si="30" ref="J165:J173">ROUND(I165*H165,2)</f>
        <v>0</v>
      </c>
      <c r="K165" s="199" t="s">
        <v>1</v>
      </c>
      <c r="L165" s="31"/>
      <c r="M165" s="203" t="s">
        <v>1</v>
      </c>
      <c r="N165" s="204" t="s">
        <v>41</v>
      </c>
      <c r="O165" s="78"/>
      <c r="P165" s="205">
        <f aca="true" t="shared" si="31" ref="P165:P173">O165*H165</f>
        <v>0</v>
      </c>
      <c r="Q165" s="205">
        <v>0</v>
      </c>
      <c r="R165" s="205">
        <f aca="true" t="shared" si="32" ref="R165:R173">Q165*H165</f>
        <v>0</v>
      </c>
      <c r="S165" s="205">
        <v>0</v>
      </c>
      <c r="T165" s="206">
        <f aca="true" t="shared" si="33" ref="T165:T173"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7" t="s">
        <v>650</v>
      </c>
      <c r="AT165" s="207" t="s">
        <v>201</v>
      </c>
      <c r="AU165" s="207" t="s">
        <v>84</v>
      </c>
      <c r="AY165" s="13" t="s">
        <v>199</v>
      </c>
      <c r="BE165" s="208">
        <f aca="true" t="shared" si="34" ref="BE165:BE173">IF(N165="základní",J165,0)</f>
        <v>0</v>
      </c>
      <c r="BF165" s="208">
        <f aca="true" t="shared" si="35" ref="BF165:BF173">IF(N165="snížená",J165,0)</f>
        <v>0</v>
      </c>
      <c r="BG165" s="208">
        <f aca="true" t="shared" si="36" ref="BG165:BG173">IF(N165="zákl. přenesená",J165,0)</f>
        <v>0</v>
      </c>
      <c r="BH165" s="208">
        <f aca="true" t="shared" si="37" ref="BH165:BH173">IF(N165="sníž. přenesená",J165,0)</f>
        <v>0</v>
      </c>
      <c r="BI165" s="208">
        <f aca="true" t="shared" si="38" ref="BI165:BI173">IF(N165="nulová",J165,0)</f>
        <v>0</v>
      </c>
      <c r="BJ165" s="13" t="s">
        <v>84</v>
      </c>
      <c r="BK165" s="208">
        <f aca="true" t="shared" si="39" ref="BK165:BK173">ROUND(I165*H165,2)</f>
        <v>0</v>
      </c>
      <c r="BL165" s="13" t="s">
        <v>650</v>
      </c>
      <c r="BM165" s="207" t="s">
        <v>2165</v>
      </c>
    </row>
    <row r="166" spans="1:65" s="36" customFormat="1" ht="16.5" customHeight="1">
      <c r="A166" s="30"/>
      <c r="B166" s="31"/>
      <c r="C166" s="197" t="s">
        <v>484</v>
      </c>
      <c r="D166" s="197" t="s">
        <v>201</v>
      </c>
      <c r="E166" s="198" t="s">
        <v>2166</v>
      </c>
      <c r="F166" s="199" t="s">
        <v>2167</v>
      </c>
      <c r="G166" s="200" t="s">
        <v>2037</v>
      </c>
      <c r="H166" s="201">
        <v>10</v>
      </c>
      <c r="I166" s="2"/>
      <c r="J166" s="202">
        <f t="shared" si="30"/>
        <v>0</v>
      </c>
      <c r="K166" s="199" t="s">
        <v>1</v>
      </c>
      <c r="L166" s="31"/>
      <c r="M166" s="203" t="s">
        <v>1</v>
      </c>
      <c r="N166" s="204" t="s">
        <v>41</v>
      </c>
      <c r="O166" s="78"/>
      <c r="P166" s="205">
        <f t="shared" si="31"/>
        <v>0</v>
      </c>
      <c r="Q166" s="205">
        <v>0</v>
      </c>
      <c r="R166" s="205">
        <f t="shared" si="32"/>
        <v>0</v>
      </c>
      <c r="S166" s="205">
        <v>0</v>
      </c>
      <c r="T166" s="206">
        <f t="shared" si="3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207" t="s">
        <v>650</v>
      </c>
      <c r="AT166" s="207" t="s">
        <v>201</v>
      </c>
      <c r="AU166" s="207" t="s">
        <v>84</v>
      </c>
      <c r="AY166" s="13" t="s">
        <v>199</v>
      </c>
      <c r="BE166" s="208">
        <f t="shared" si="34"/>
        <v>0</v>
      </c>
      <c r="BF166" s="208">
        <f t="shared" si="35"/>
        <v>0</v>
      </c>
      <c r="BG166" s="208">
        <f t="shared" si="36"/>
        <v>0</v>
      </c>
      <c r="BH166" s="208">
        <f t="shared" si="37"/>
        <v>0</v>
      </c>
      <c r="BI166" s="208">
        <f t="shared" si="38"/>
        <v>0</v>
      </c>
      <c r="BJ166" s="13" t="s">
        <v>84</v>
      </c>
      <c r="BK166" s="208">
        <f t="shared" si="39"/>
        <v>0</v>
      </c>
      <c r="BL166" s="13" t="s">
        <v>650</v>
      </c>
      <c r="BM166" s="207" t="s">
        <v>2168</v>
      </c>
    </row>
    <row r="167" spans="1:65" s="36" customFormat="1" ht="16.5" customHeight="1">
      <c r="A167" s="30"/>
      <c r="B167" s="31"/>
      <c r="C167" s="197" t="s">
        <v>492</v>
      </c>
      <c r="D167" s="197" t="s">
        <v>201</v>
      </c>
      <c r="E167" s="198" t="s">
        <v>2169</v>
      </c>
      <c r="F167" s="199" t="s">
        <v>2033</v>
      </c>
      <c r="G167" s="200" t="s">
        <v>2037</v>
      </c>
      <c r="H167" s="201">
        <v>10</v>
      </c>
      <c r="I167" s="2"/>
      <c r="J167" s="202">
        <f t="shared" si="30"/>
        <v>0</v>
      </c>
      <c r="K167" s="199" t="s">
        <v>1</v>
      </c>
      <c r="L167" s="31"/>
      <c r="M167" s="203" t="s">
        <v>1</v>
      </c>
      <c r="N167" s="204" t="s">
        <v>41</v>
      </c>
      <c r="O167" s="78"/>
      <c r="P167" s="205">
        <f t="shared" si="31"/>
        <v>0</v>
      </c>
      <c r="Q167" s="205">
        <v>0</v>
      </c>
      <c r="R167" s="205">
        <f t="shared" si="32"/>
        <v>0</v>
      </c>
      <c r="S167" s="205">
        <v>0</v>
      </c>
      <c r="T167" s="206">
        <f t="shared" si="3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7" t="s">
        <v>650</v>
      </c>
      <c r="AT167" s="207" t="s">
        <v>201</v>
      </c>
      <c r="AU167" s="207" t="s">
        <v>84</v>
      </c>
      <c r="AY167" s="13" t="s">
        <v>199</v>
      </c>
      <c r="BE167" s="208">
        <f t="shared" si="34"/>
        <v>0</v>
      </c>
      <c r="BF167" s="208">
        <f t="shared" si="35"/>
        <v>0</v>
      </c>
      <c r="BG167" s="208">
        <f t="shared" si="36"/>
        <v>0</v>
      </c>
      <c r="BH167" s="208">
        <f t="shared" si="37"/>
        <v>0</v>
      </c>
      <c r="BI167" s="208">
        <f t="shared" si="38"/>
        <v>0</v>
      </c>
      <c r="BJ167" s="13" t="s">
        <v>84</v>
      </c>
      <c r="BK167" s="208">
        <f t="shared" si="39"/>
        <v>0</v>
      </c>
      <c r="BL167" s="13" t="s">
        <v>650</v>
      </c>
      <c r="BM167" s="207" t="s">
        <v>2170</v>
      </c>
    </row>
    <row r="168" spans="1:65" s="36" customFormat="1" ht="16.5" customHeight="1">
      <c r="A168" s="30"/>
      <c r="B168" s="31"/>
      <c r="C168" s="197" t="s">
        <v>498</v>
      </c>
      <c r="D168" s="197" t="s">
        <v>201</v>
      </c>
      <c r="E168" s="198" t="s">
        <v>2171</v>
      </c>
      <c r="F168" s="199" t="s">
        <v>2172</v>
      </c>
      <c r="G168" s="200" t="s">
        <v>245</v>
      </c>
      <c r="H168" s="201">
        <v>3</v>
      </c>
      <c r="I168" s="2"/>
      <c r="J168" s="202">
        <f t="shared" si="30"/>
        <v>0</v>
      </c>
      <c r="K168" s="199" t="s">
        <v>1</v>
      </c>
      <c r="L168" s="31"/>
      <c r="M168" s="203" t="s">
        <v>1</v>
      </c>
      <c r="N168" s="204" t="s">
        <v>41</v>
      </c>
      <c r="O168" s="78"/>
      <c r="P168" s="205">
        <f t="shared" si="31"/>
        <v>0</v>
      </c>
      <c r="Q168" s="205">
        <v>0</v>
      </c>
      <c r="R168" s="205">
        <f t="shared" si="32"/>
        <v>0</v>
      </c>
      <c r="S168" s="205">
        <v>0</v>
      </c>
      <c r="T168" s="206">
        <f t="shared" si="3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07" t="s">
        <v>650</v>
      </c>
      <c r="AT168" s="207" t="s">
        <v>201</v>
      </c>
      <c r="AU168" s="207" t="s">
        <v>84</v>
      </c>
      <c r="AY168" s="13" t="s">
        <v>199</v>
      </c>
      <c r="BE168" s="208">
        <f t="shared" si="34"/>
        <v>0</v>
      </c>
      <c r="BF168" s="208">
        <f t="shared" si="35"/>
        <v>0</v>
      </c>
      <c r="BG168" s="208">
        <f t="shared" si="36"/>
        <v>0</v>
      </c>
      <c r="BH168" s="208">
        <f t="shared" si="37"/>
        <v>0</v>
      </c>
      <c r="BI168" s="208">
        <f t="shared" si="38"/>
        <v>0</v>
      </c>
      <c r="BJ168" s="13" t="s">
        <v>84</v>
      </c>
      <c r="BK168" s="208">
        <f t="shared" si="39"/>
        <v>0</v>
      </c>
      <c r="BL168" s="13" t="s">
        <v>650</v>
      </c>
      <c r="BM168" s="207" t="s">
        <v>2173</v>
      </c>
    </row>
    <row r="169" spans="1:65" s="36" customFormat="1" ht="16.5" customHeight="1">
      <c r="A169" s="30"/>
      <c r="B169" s="31"/>
      <c r="C169" s="197" t="s">
        <v>509</v>
      </c>
      <c r="D169" s="197" t="s">
        <v>201</v>
      </c>
      <c r="E169" s="198" t="s">
        <v>2174</v>
      </c>
      <c r="F169" s="199" t="s">
        <v>2175</v>
      </c>
      <c r="G169" s="200" t="s">
        <v>749</v>
      </c>
      <c r="H169" s="4"/>
      <c r="I169" s="2"/>
      <c r="J169" s="202">
        <f t="shared" si="30"/>
        <v>0</v>
      </c>
      <c r="K169" s="199" t="s">
        <v>1</v>
      </c>
      <c r="L169" s="31"/>
      <c r="M169" s="203" t="s">
        <v>1</v>
      </c>
      <c r="N169" s="204" t="s">
        <v>41</v>
      </c>
      <c r="O169" s="78"/>
      <c r="P169" s="205">
        <f t="shared" si="31"/>
        <v>0</v>
      </c>
      <c r="Q169" s="205">
        <v>0</v>
      </c>
      <c r="R169" s="205">
        <f t="shared" si="32"/>
        <v>0</v>
      </c>
      <c r="S169" s="205">
        <v>0</v>
      </c>
      <c r="T169" s="206">
        <f t="shared" si="3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650</v>
      </c>
      <c r="AT169" s="207" t="s">
        <v>201</v>
      </c>
      <c r="AU169" s="207" t="s">
        <v>84</v>
      </c>
      <c r="AY169" s="13" t="s">
        <v>199</v>
      </c>
      <c r="BE169" s="208">
        <f t="shared" si="34"/>
        <v>0</v>
      </c>
      <c r="BF169" s="208">
        <f t="shared" si="35"/>
        <v>0</v>
      </c>
      <c r="BG169" s="208">
        <f t="shared" si="36"/>
        <v>0</v>
      </c>
      <c r="BH169" s="208">
        <f t="shared" si="37"/>
        <v>0</v>
      </c>
      <c r="BI169" s="208">
        <f t="shared" si="38"/>
        <v>0</v>
      </c>
      <c r="BJ169" s="13" t="s">
        <v>84</v>
      </c>
      <c r="BK169" s="208">
        <f t="shared" si="39"/>
        <v>0</v>
      </c>
      <c r="BL169" s="13" t="s">
        <v>650</v>
      </c>
      <c r="BM169" s="207" t="s">
        <v>2176</v>
      </c>
    </row>
    <row r="170" spans="1:65" s="36" customFormat="1" ht="16.5" customHeight="1">
      <c r="A170" s="30"/>
      <c r="B170" s="31"/>
      <c r="C170" s="197" t="s">
        <v>515</v>
      </c>
      <c r="D170" s="197" t="s">
        <v>201</v>
      </c>
      <c r="E170" s="198" t="s">
        <v>2177</v>
      </c>
      <c r="F170" s="199" t="s">
        <v>2178</v>
      </c>
      <c r="G170" s="200" t="s">
        <v>749</v>
      </c>
      <c r="H170" s="4"/>
      <c r="I170" s="2"/>
      <c r="J170" s="202">
        <f t="shared" si="30"/>
        <v>0</v>
      </c>
      <c r="K170" s="199" t="s">
        <v>1</v>
      </c>
      <c r="L170" s="31"/>
      <c r="M170" s="203" t="s">
        <v>1</v>
      </c>
      <c r="N170" s="204" t="s">
        <v>41</v>
      </c>
      <c r="O170" s="78"/>
      <c r="P170" s="205">
        <f t="shared" si="31"/>
        <v>0</v>
      </c>
      <c r="Q170" s="205">
        <v>0</v>
      </c>
      <c r="R170" s="205">
        <f t="shared" si="32"/>
        <v>0</v>
      </c>
      <c r="S170" s="205">
        <v>0</v>
      </c>
      <c r="T170" s="206">
        <f t="shared" si="3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207" t="s">
        <v>650</v>
      </c>
      <c r="AT170" s="207" t="s">
        <v>201</v>
      </c>
      <c r="AU170" s="207" t="s">
        <v>84</v>
      </c>
      <c r="AY170" s="13" t="s">
        <v>199</v>
      </c>
      <c r="BE170" s="208">
        <f t="shared" si="34"/>
        <v>0</v>
      </c>
      <c r="BF170" s="208">
        <f t="shared" si="35"/>
        <v>0</v>
      </c>
      <c r="BG170" s="208">
        <f t="shared" si="36"/>
        <v>0</v>
      </c>
      <c r="BH170" s="208">
        <f t="shared" si="37"/>
        <v>0</v>
      </c>
      <c r="BI170" s="208">
        <f t="shared" si="38"/>
        <v>0</v>
      </c>
      <c r="BJ170" s="13" t="s">
        <v>84</v>
      </c>
      <c r="BK170" s="208">
        <f t="shared" si="39"/>
        <v>0</v>
      </c>
      <c r="BL170" s="13" t="s">
        <v>650</v>
      </c>
      <c r="BM170" s="207" t="s">
        <v>2179</v>
      </c>
    </row>
    <row r="171" spans="1:65" s="36" customFormat="1" ht="16.5" customHeight="1">
      <c r="A171" s="30"/>
      <c r="B171" s="31"/>
      <c r="C171" s="197" t="s">
        <v>522</v>
      </c>
      <c r="D171" s="197" t="s">
        <v>201</v>
      </c>
      <c r="E171" s="198" t="s">
        <v>2180</v>
      </c>
      <c r="F171" s="199" t="s">
        <v>2181</v>
      </c>
      <c r="G171" s="200" t="s">
        <v>749</v>
      </c>
      <c r="H171" s="4"/>
      <c r="I171" s="2"/>
      <c r="J171" s="202">
        <f t="shared" si="30"/>
        <v>0</v>
      </c>
      <c r="K171" s="199" t="s">
        <v>1</v>
      </c>
      <c r="L171" s="31"/>
      <c r="M171" s="203" t="s">
        <v>1</v>
      </c>
      <c r="N171" s="204" t="s">
        <v>41</v>
      </c>
      <c r="O171" s="78"/>
      <c r="P171" s="205">
        <f t="shared" si="31"/>
        <v>0</v>
      </c>
      <c r="Q171" s="205">
        <v>0</v>
      </c>
      <c r="R171" s="205">
        <f t="shared" si="32"/>
        <v>0</v>
      </c>
      <c r="S171" s="205">
        <v>0</v>
      </c>
      <c r="T171" s="206">
        <f t="shared" si="3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7" t="s">
        <v>650</v>
      </c>
      <c r="AT171" s="207" t="s">
        <v>201</v>
      </c>
      <c r="AU171" s="207" t="s">
        <v>84</v>
      </c>
      <c r="AY171" s="13" t="s">
        <v>199</v>
      </c>
      <c r="BE171" s="208">
        <f t="shared" si="34"/>
        <v>0</v>
      </c>
      <c r="BF171" s="208">
        <f t="shared" si="35"/>
        <v>0</v>
      </c>
      <c r="BG171" s="208">
        <f t="shared" si="36"/>
        <v>0</v>
      </c>
      <c r="BH171" s="208">
        <f t="shared" si="37"/>
        <v>0</v>
      </c>
      <c r="BI171" s="208">
        <f t="shared" si="38"/>
        <v>0</v>
      </c>
      <c r="BJ171" s="13" t="s">
        <v>84</v>
      </c>
      <c r="BK171" s="208">
        <f t="shared" si="39"/>
        <v>0</v>
      </c>
      <c r="BL171" s="13" t="s">
        <v>650</v>
      </c>
      <c r="BM171" s="207" t="s">
        <v>2182</v>
      </c>
    </row>
    <row r="172" spans="1:65" s="36" customFormat="1" ht="16.5" customHeight="1">
      <c r="A172" s="30"/>
      <c r="B172" s="31"/>
      <c r="C172" s="197" t="s">
        <v>526</v>
      </c>
      <c r="D172" s="197" t="s">
        <v>201</v>
      </c>
      <c r="E172" s="198" t="s">
        <v>2183</v>
      </c>
      <c r="F172" s="199" t="s">
        <v>2184</v>
      </c>
      <c r="G172" s="200" t="s">
        <v>749</v>
      </c>
      <c r="H172" s="4"/>
      <c r="I172" s="2"/>
      <c r="J172" s="202">
        <f t="shared" si="30"/>
        <v>0</v>
      </c>
      <c r="K172" s="199" t="s">
        <v>1</v>
      </c>
      <c r="L172" s="31"/>
      <c r="M172" s="203" t="s">
        <v>1</v>
      </c>
      <c r="N172" s="204" t="s">
        <v>41</v>
      </c>
      <c r="O172" s="78"/>
      <c r="P172" s="205">
        <f t="shared" si="31"/>
        <v>0</v>
      </c>
      <c r="Q172" s="205">
        <v>0</v>
      </c>
      <c r="R172" s="205">
        <f t="shared" si="32"/>
        <v>0</v>
      </c>
      <c r="S172" s="205">
        <v>0</v>
      </c>
      <c r="T172" s="206">
        <f t="shared" si="3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207" t="s">
        <v>650</v>
      </c>
      <c r="AT172" s="207" t="s">
        <v>201</v>
      </c>
      <c r="AU172" s="207" t="s">
        <v>84</v>
      </c>
      <c r="AY172" s="13" t="s">
        <v>199</v>
      </c>
      <c r="BE172" s="208">
        <f t="shared" si="34"/>
        <v>0</v>
      </c>
      <c r="BF172" s="208">
        <f t="shared" si="35"/>
        <v>0</v>
      </c>
      <c r="BG172" s="208">
        <f t="shared" si="36"/>
        <v>0</v>
      </c>
      <c r="BH172" s="208">
        <f t="shared" si="37"/>
        <v>0</v>
      </c>
      <c r="BI172" s="208">
        <f t="shared" si="38"/>
        <v>0</v>
      </c>
      <c r="BJ172" s="13" t="s">
        <v>84</v>
      </c>
      <c r="BK172" s="208">
        <f t="shared" si="39"/>
        <v>0</v>
      </c>
      <c r="BL172" s="13" t="s">
        <v>650</v>
      </c>
      <c r="BM172" s="207" t="s">
        <v>2185</v>
      </c>
    </row>
    <row r="173" spans="1:65" s="36" customFormat="1" ht="16.5" customHeight="1">
      <c r="A173" s="30"/>
      <c r="B173" s="31"/>
      <c r="C173" s="197" t="s">
        <v>532</v>
      </c>
      <c r="D173" s="197" t="s">
        <v>201</v>
      </c>
      <c r="E173" s="198" t="s">
        <v>2186</v>
      </c>
      <c r="F173" s="199" t="s">
        <v>2187</v>
      </c>
      <c r="G173" s="200" t="s">
        <v>749</v>
      </c>
      <c r="H173" s="4"/>
      <c r="I173" s="2"/>
      <c r="J173" s="202">
        <f t="shared" si="30"/>
        <v>0</v>
      </c>
      <c r="K173" s="199" t="s">
        <v>1</v>
      </c>
      <c r="L173" s="31"/>
      <c r="M173" s="257" t="s">
        <v>1</v>
      </c>
      <c r="N173" s="258" t="s">
        <v>41</v>
      </c>
      <c r="O173" s="259"/>
      <c r="P173" s="260">
        <f t="shared" si="31"/>
        <v>0</v>
      </c>
      <c r="Q173" s="260">
        <v>0</v>
      </c>
      <c r="R173" s="260">
        <f t="shared" si="32"/>
        <v>0</v>
      </c>
      <c r="S173" s="260">
        <v>0</v>
      </c>
      <c r="T173" s="261">
        <f t="shared" si="3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07" t="s">
        <v>650</v>
      </c>
      <c r="AT173" s="207" t="s">
        <v>201</v>
      </c>
      <c r="AU173" s="207" t="s">
        <v>84</v>
      </c>
      <c r="AY173" s="13" t="s">
        <v>199</v>
      </c>
      <c r="BE173" s="208">
        <f t="shared" si="34"/>
        <v>0</v>
      </c>
      <c r="BF173" s="208">
        <f t="shared" si="35"/>
        <v>0</v>
      </c>
      <c r="BG173" s="208">
        <f t="shared" si="36"/>
        <v>0</v>
      </c>
      <c r="BH173" s="208">
        <f t="shared" si="37"/>
        <v>0</v>
      </c>
      <c r="BI173" s="208">
        <f t="shared" si="38"/>
        <v>0</v>
      </c>
      <c r="BJ173" s="13" t="s">
        <v>84</v>
      </c>
      <c r="BK173" s="208">
        <f t="shared" si="39"/>
        <v>0</v>
      </c>
      <c r="BL173" s="13" t="s">
        <v>650</v>
      </c>
      <c r="BM173" s="207" t="s">
        <v>2188</v>
      </c>
    </row>
    <row r="174" spans="1:31" s="36" customFormat="1" ht="6.95" customHeight="1">
      <c r="A174" s="30"/>
      <c r="B174" s="57"/>
      <c r="C174" s="58"/>
      <c r="D174" s="58"/>
      <c r="E174" s="58"/>
      <c r="F174" s="58"/>
      <c r="G174" s="58"/>
      <c r="H174" s="58"/>
      <c r="I174" s="58"/>
      <c r="J174" s="58"/>
      <c r="K174" s="58"/>
      <c r="L174" s="31"/>
      <c r="M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</sheetData>
  <sheetProtection algorithmName="SHA-512" hashValue="lJRfUnnXivSOK2EY9Cgt70YAoNwsYy7yttQfqTrAAXPKq3bvOYOagZ+z+R4X2OHeXQTQJ57AgpecfUw23eHaZQ==" saltValue="GzqUw7uPSWgrL+9vHZIWEw==" spinCount="100000" sheet="1" objects="1" scenarios="1" selectLockedCells="1"/>
  <autoFilter ref="C123:K17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>
      <selection activeCell="J19" sqref="J19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" customHeight="1">
      <c r="B8" s="16"/>
      <c r="D8" s="26" t="s">
        <v>158</v>
      </c>
      <c r="L8" s="16"/>
    </row>
    <row r="9" spans="1:31" s="36" customFormat="1" ht="16.5" customHeight="1">
      <c r="A9" s="30"/>
      <c r="B9" s="31"/>
      <c r="C9" s="30"/>
      <c r="D9" s="30"/>
      <c r="E9" s="138" t="s">
        <v>2040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 customHeight="1">
      <c r="A10" s="30"/>
      <c r="B10" s="31"/>
      <c r="C10" s="30"/>
      <c r="D10" s="26" t="s">
        <v>2041</v>
      </c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6.5" customHeight="1">
      <c r="A11" s="30"/>
      <c r="B11" s="31"/>
      <c r="C11" s="30"/>
      <c r="D11" s="30"/>
      <c r="E11" s="66" t="s">
        <v>2189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2" customHeight="1">
      <c r="A13" s="30"/>
      <c r="B13" s="31"/>
      <c r="C13" s="30"/>
      <c r="D13" s="26" t="s">
        <v>18</v>
      </c>
      <c r="E13" s="30"/>
      <c r="F13" s="27" t="s">
        <v>1</v>
      </c>
      <c r="G13" s="30"/>
      <c r="H13" s="30"/>
      <c r="I13" s="26" t="s">
        <v>19</v>
      </c>
      <c r="J13" s="27" t="s">
        <v>1</v>
      </c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20</v>
      </c>
      <c r="E14" s="30"/>
      <c r="F14" s="27" t="s">
        <v>21</v>
      </c>
      <c r="G14" s="30"/>
      <c r="H14" s="30"/>
      <c r="I14" s="26" t="s">
        <v>22</v>
      </c>
      <c r="J14" s="141" t="str">
        <f>'Rekapitulace stavby'!AN8</f>
        <v>2. 11. 2023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24</v>
      </c>
      <c r="E16" s="30"/>
      <c r="F16" s="30"/>
      <c r="G16" s="30"/>
      <c r="H16" s="30"/>
      <c r="I16" s="26" t="s">
        <v>25</v>
      </c>
      <c r="J16" s="27" t="s">
        <v>1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8" customHeight="1">
      <c r="A17" s="30"/>
      <c r="B17" s="31"/>
      <c r="C17" s="30"/>
      <c r="D17" s="30"/>
      <c r="E17" s="27" t="s">
        <v>26</v>
      </c>
      <c r="F17" s="30"/>
      <c r="G17" s="30"/>
      <c r="H17" s="30"/>
      <c r="I17" s="26" t="s">
        <v>27</v>
      </c>
      <c r="J17" s="27" t="s">
        <v>1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2" customHeight="1">
      <c r="A19" s="30"/>
      <c r="B19" s="31"/>
      <c r="C19" s="30"/>
      <c r="D19" s="26" t="s">
        <v>28</v>
      </c>
      <c r="E19" s="30"/>
      <c r="F19" s="30"/>
      <c r="G19" s="30"/>
      <c r="H19" s="30"/>
      <c r="I19" s="26" t="s">
        <v>25</v>
      </c>
      <c r="J19" s="6" t="str">
        <f>'Rekapitulace stavby'!AN13</f>
        <v>Vyplň údaj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8" customHeight="1">
      <c r="A20" s="30"/>
      <c r="B20" s="31"/>
      <c r="C20" s="30"/>
      <c r="D20" s="30"/>
      <c r="E20" s="8" t="str">
        <f>'Rekapitulace stavby'!E14</f>
        <v>Vyplň údaj</v>
      </c>
      <c r="F20" s="253"/>
      <c r="G20" s="253"/>
      <c r="H20" s="253"/>
      <c r="I20" s="26" t="s">
        <v>27</v>
      </c>
      <c r="J20" s="6" t="str">
        <f>'Rekapitulace stavby'!AN14</f>
        <v>Vyplň údaj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2" customHeight="1">
      <c r="A22" s="30"/>
      <c r="B22" s="31"/>
      <c r="C22" s="30"/>
      <c r="D22" s="26" t="s">
        <v>30</v>
      </c>
      <c r="E22" s="30"/>
      <c r="F22" s="30"/>
      <c r="G22" s="30"/>
      <c r="H22" s="30"/>
      <c r="I22" s="26" t="s">
        <v>25</v>
      </c>
      <c r="J22" s="27" t="s">
        <v>1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8" customHeight="1">
      <c r="A23" s="30"/>
      <c r="B23" s="31"/>
      <c r="C23" s="30"/>
      <c r="D23" s="30"/>
      <c r="E23" s="27" t="s">
        <v>31</v>
      </c>
      <c r="F23" s="30"/>
      <c r="G23" s="30"/>
      <c r="H23" s="30"/>
      <c r="I23" s="26" t="s">
        <v>27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2" customHeight="1">
      <c r="A25" s="30"/>
      <c r="B25" s="31"/>
      <c r="C25" s="30"/>
      <c r="D25" s="26" t="s">
        <v>33</v>
      </c>
      <c r="E25" s="30"/>
      <c r="F25" s="30"/>
      <c r="G25" s="30"/>
      <c r="H25" s="30"/>
      <c r="I25" s="26" t="s">
        <v>25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8" customHeight="1">
      <c r="A26" s="30"/>
      <c r="B26" s="31"/>
      <c r="C26" s="30"/>
      <c r="D26" s="30"/>
      <c r="E26" s="27" t="s">
        <v>34</v>
      </c>
      <c r="F26" s="30"/>
      <c r="G26" s="30"/>
      <c r="H26" s="30"/>
      <c r="I26" s="26" t="s">
        <v>27</v>
      </c>
      <c r="J26" s="27" t="s">
        <v>1</v>
      </c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2" customHeight="1">
      <c r="A28" s="30"/>
      <c r="B28" s="31"/>
      <c r="C28" s="30"/>
      <c r="D28" s="26" t="s">
        <v>35</v>
      </c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45" customFormat="1" ht="16.5" customHeight="1">
      <c r="A29" s="142"/>
      <c r="B29" s="143"/>
      <c r="C29" s="142"/>
      <c r="D29" s="142"/>
      <c r="E29" s="28" t="s">
        <v>1</v>
      </c>
      <c r="F29" s="28"/>
      <c r="G29" s="28"/>
      <c r="H29" s="28"/>
      <c r="I29" s="142"/>
      <c r="J29" s="142"/>
      <c r="K29" s="142"/>
      <c r="L29" s="14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s="36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25.35" customHeight="1">
      <c r="A32" s="30"/>
      <c r="B32" s="31"/>
      <c r="C32" s="30"/>
      <c r="D32" s="146" t="s">
        <v>36</v>
      </c>
      <c r="E32" s="30"/>
      <c r="F32" s="30"/>
      <c r="G32" s="30"/>
      <c r="H32" s="30"/>
      <c r="I32" s="30"/>
      <c r="J32" s="147">
        <f>ROUND(J125,2)</f>
        <v>0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30"/>
      <c r="F34" s="148" t="s">
        <v>38</v>
      </c>
      <c r="G34" s="30"/>
      <c r="H34" s="30"/>
      <c r="I34" s="148" t="s">
        <v>37</v>
      </c>
      <c r="J34" s="148" t="s">
        <v>39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>
      <c r="A35" s="30"/>
      <c r="B35" s="31"/>
      <c r="C35" s="30"/>
      <c r="D35" s="149" t="s">
        <v>40</v>
      </c>
      <c r="E35" s="26" t="s">
        <v>41</v>
      </c>
      <c r="F35" s="150">
        <f>ROUND((SUM(BE125:BE175)),2)</f>
        <v>0</v>
      </c>
      <c r="G35" s="30"/>
      <c r="H35" s="30"/>
      <c r="I35" s="151">
        <v>0.21</v>
      </c>
      <c r="J35" s="150">
        <f>ROUND(((SUM(BE125:BE175))*I35),2)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26" t="s">
        <v>42</v>
      </c>
      <c r="F36" s="150">
        <f>ROUND((SUM(BF125:BF175)),2)</f>
        <v>0</v>
      </c>
      <c r="G36" s="30"/>
      <c r="H36" s="30"/>
      <c r="I36" s="151">
        <v>0.12</v>
      </c>
      <c r="J36" s="150">
        <f>ROUND(((SUM(BF125:BF175))*I36),2)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43</v>
      </c>
      <c r="F37" s="150">
        <f>ROUND((SUM(BG125:BG175)),2)</f>
        <v>0</v>
      </c>
      <c r="G37" s="30"/>
      <c r="H37" s="30"/>
      <c r="I37" s="151">
        <v>0.21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 hidden="1">
      <c r="A38" s="30"/>
      <c r="B38" s="31"/>
      <c r="C38" s="30"/>
      <c r="D38" s="30"/>
      <c r="E38" s="26" t="s">
        <v>44</v>
      </c>
      <c r="F38" s="150">
        <f>ROUND((SUM(BH125:BH175)),2)</f>
        <v>0</v>
      </c>
      <c r="G38" s="30"/>
      <c r="H38" s="30"/>
      <c r="I38" s="151">
        <v>0.12</v>
      </c>
      <c r="J38" s="150">
        <f>0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45</v>
      </c>
      <c r="F39" s="150">
        <f>ROUND((SUM(BI125:BI175)),2)</f>
        <v>0</v>
      </c>
      <c r="G39" s="30"/>
      <c r="H39" s="30"/>
      <c r="I39" s="151">
        <v>0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25.35" customHeight="1">
      <c r="A41" s="30"/>
      <c r="B41" s="31"/>
      <c r="C41" s="152"/>
      <c r="D41" s="153" t="s">
        <v>46</v>
      </c>
      <c r="E41" s="82"/>
      <c r="F41" s="82"/>
      <c r="G41" s="154" t="s">
        <v>47</v>
      </c>
      <c r="H41" s="155" t="s">
        <v>48</v>
      </c>
      <c r="I41" s="82"/>
      <c r="J41" s="156">
        <f>SUM(J32:J39)</f>
        <v>0</v>
      </c>
      <c r="K41" s="157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1:31" s="36" customFormat="1" ht="16.5" customHeight="1">
      <c r="A87" s="30"/>
      <c r="B87" s="31"/>
      <c r="C87" s="30"/>
      <c r="D87" s="30"/>
      <c r="E87" s="138" t="s">
        <v>2040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12" customHeight="1">
      <c r="A88" s="30"/>
      <c r="B88" s="31"/>
      <c r="C88" s="26" t="s">
        <v>2041</v>
      </c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6.5" customHeight="1">
      <c r="A89" s="30"/>
      <c r="B89" s="31"/>
      <c r="C89" s="30"/>
      <c r="D89" s="30"/>
      <c r="E89" s="66" t="str">
        <f>E11</f>
        <v>042 - SP - Silnoproudé instalace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2" customHeight="1">
      <c r="A91" s="30"/>
      <c r="B91" s="31"/>
      <c r="C91" s="26" t="s">
        <v>20</v>
      </c>
      <c r="D91" s="30"/>
      <c r="E91" s="30"/>
      <c r="F91" s="27" t="str">
        <f>F14</f>
        <v>Valašské Meziříčí</v>
      </c>
      <c r="G91" s="30"/>
      <c r="H91" s="30"/>
      <c r="I91" s="26" t="s">
        <v>22</v>
      </c>
      <c r="J91" s="141" t="str">
        <f>IF(J14="","",J14)</f>
        <v>2. 11. 2023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5.2" customHeight="1">
      <c r="A93" s="30"/>
      <c r="B93" s="31"/>
      <c r="C93" s="26" t="s">
        <v>24</v>
      </c>
      <c r="D93" s="30"/>
      <c r="E93" s="30"/>
      <c r="F93" s="27" t="str">
        <f>E17</f>
        <v>Město Valašské Meziříčí</v>
      </c>
      <c r="G93" s="30"/>
      <c r="H93" s="30"/>
      <c r="I93" s="26" t="s">
        <v>30</v>
      </c>
      <c r="J93" s="160" t="str">
        <f>E23</f>
        <v>BP projekt,s.r.o.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15.2" customHeight="1">
      <c r="A94" s="30"/>
      <c r="B94" s="31"/>
      <c r="C94" s="26" t="s">
        <v>28</v>
      </c>
      <c r="D94" s="30"/>
      <c r="E94" s="30"/>
      <c r="F94" s="27" t="str">
        <f>IF(E20="","",E20)</f>
        <v>Vyplň údaj</v>
      </c>
      <c r="G94" s="30"/>
      <c r="H94" s="30"/>
      <c r="I94" s="26" t="s">
        <v>33</v>
      </c>
      <c r="J94" s="160" t="str">
        <f>E26</f>
        <v>Fajfrová Irena</v>
      </c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29.25" customHeight="1">
      <c r="A96" s="30"/>
      <c r="B96" s="31"/>
      <c r="C96" s="161" t="s">
        <v>161</v>
      </c>
      <c r="D96" s="152"/>
      <c r="E96" s="152"/>
      <c r="F96" s="152"/>
      <c r="G96" s="152"/>
      <c r="H96" s="152"/>
      <c r="I96" s="152"/>
      <c r="J96" s="162" t="s">
        <v>162</v>
      </c>
      <c r="K96" s="152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36" customFormat="1" ht="22.9" customHeight="1">
      <c r="A98" s="30"/>
      <c r="B98" s="31"/>
      <c r="C98" s="163" t="s">
        <v>163</v>
      </c>
      <c r="D98" s="30"/>
      <c r="E98" s="30"/>
      <c r="F98" s="30"/>
      <c r="G98" s="30"/>
      <c r="H98" s="30"/>
      <c r="I98" s="30"/>
      <c r="J98" s="147">
        <f>J125</f>
        <v>0</v>
      </c>
      <c r="K98" s="30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164</v>
      </c>
    </row>
    <row r="99" spans="2:12" s="165" customFormat="1" ht="24.95" customHeight="1">
      <c r="B99" s="164"/>
      <c r="D99" s="166" t="s">
        <v>2190</v>
      </c>
      <c r="E99" s="167"/>
      <c r="F99" s="167"/>
      <c r="G99" s="167"/>
      <c r="H99" s="167"/>
      <c r="I99" s="167"/>
      <c r="J99" s="168">
        <f>J126</f>
        <v>0</v>
      </c>
      <c r="L99" s="164"/>
    </row>
    <row r="100" spans="2:12" s="165" customFormat="1" ht="24.95" customHeight="1">
      <c r="B100" s="164"/>
      <c r="D100" s="166" t="s">
        <v>2191</v>
      </c>
      <c r="E100" s="167"/>
      <c r="F100" s="167"/>
      <c r="G100" s="167"/>
      <c r="H100" s="167"/>
      <c r="I100" s="167"/>
      <c r="J100" s="168">
        <f>J146</f>
        <v>0</v>
      </c>
      <c r="L100" s="164"/>
    </row>
    <row r="101" spans="2:12" s="165" customFormat="1" ht="24.95" customHeight="1">
      <c r="B101" s="164"/>
      <c r="D101" s="166" t="s">
        <v>2046</v>
      </c>
      <c r="E101" s="167"/>
      <c r="F101" s="167"/>
      <c r="G101" s="167"/>
      <c r="H101" s="167"/>
      <c r="I101" s="167"/>
      <c r="J101" s="168">
        <f>J152</f>
        <v>0</v>
      </c>
      <c r="L101" s="164"/>
    </row>
    <row r="102" spans="2:12" s="165" customFormat="1" ht="24.95" customHeight="1">
      <c r="B102" s="164"/>
      <c r="D102" s="166" t="s">
        <v>2192</v>
      </c>
      <c r="E102" s="167"/>
      <c r="F102" s="167"/>
      <c r="G102" s="167"/>
      <c r="H102" s="167"/>
      <c r="I102" s="167"/>
      <c r="J102" s="168">
        <f>J158</f>
        <v>0</v>
      </c>
      <c r="L102" s="164"/>
    </row>
    <row r="103" spans="2:12" s="165" customFormat="1" ht="24.95" customHeight="1">
      <c r="B103" s="164"/>
      <c r="D103" s="166" t="s">
        <v>2193</v>
      </c>
      <c r="E103" s="167"/>
      <c r="F103" s="167"/>
      <c r="G103" s="167"/>
      <c r="H103" s="167"/>
      <c r="I103" s="167"/>
      <c r="J103" s="168">
        <f>J166</f>
        <v>0</v>
      </c>
      <c r="L103" s="164"/>
    </row>
    <row r="104" spans="1:31" s="36" customFormat="1" ht="21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52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36" customFormat="1" ht="6.95" customHeight="1">
      <c r="A105" s="30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9" spans="1:31" s="36" customFormat="1" ht="6.95" customHeight="1">
      <c r="A109" s="30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24.95" customHeight="1">
      <c r="A110" s="30"/>
      <c r="B110" s="31"/>
      <c r="C110" s="17" t="s">
        <v>184</v>
      </c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12" customHeight="1">
      <c r="A112" s="30"/>
      <c r="B112" s="31"/>
      <c r="C112" s="26" t="s">
        <v>16</v>
      </c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6.5" customHeight="1">
      <c r="A113" s="30"/>
      <c r="B113" s="31"/>
      <c r="C113" s="30"/>
      <c r="D113" s="30"/>
      <c r="E113" s="138" t="str">
        <f>E7</f>
        <v>Dům sociálních služeb-stavební úpravy 1.NP</v>
      </c>
      <c r="F113" s="139"/>
      <c r="G113" s="139"/>
      <c r="H113" s="139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:12" ht="12" customHeight="1">
      <c r="B114" s="16"/>
      <c r="C114" s="26" t="s">
        <v>158</v>
      </c>
      <c r="L114" s="16"/>
    </row>
    <row r="115" spans="1:31" s="36" customFormat="1" ht="16.5" customHeight="1">
      <c r="A115" s="30"/>
      <c r="B115" s="31"/>
      <c r="C115" s="30"/>
      <c r="D115" s="30"/>
      <c r="E115" s="138" t="s">
        <v>2040</v>
      </c>
      <c r="F115" s="140"/>
      <c r="G115" s="140"/>
      <c r="H115" s="140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6" customFormat="1" ht="12" customHeight="1">
      <c r="A116" s="30"/>
      <c r="B116" s="31"/>
      <c r="C116" s="26" t="s">
        <v>2041</v>
      </c>
      <c r="D116" s="30"/>
      <c r="E116" s="30"/>
      <c r="F116" s="30"/>
      <c r="G116" s="30"/>
      <c r="H116" s="30"/>
      <c r="I116" s="30"/>
      <c r="J116" s="30"/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16.5" customHeight="1">
      <c r="A117" s="30"/>
      <c r="B117" s="31"/>
      <c r="C117" s="30"/>
      <c r="D117" s="30"/>
      <c r="E117" s="66" t="str">
        <f>E11</f>
        <v>042 - SP - Silnoproudé instalace</v>
      </c>
      <c r="F117" s="140"/>
      <c r="G117" s="140"/>
      <c r="H117" s="140"/>
      <c r="I117" s="30"/>
      <c r="J117" s="30"/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20</v>
      </c>
      <c r="D119" s="30"/>
      <c r="E119" s="30"/>
      <c r="F119" s="27" t="str">
        <f>F14</f>
        <v>Valašské Meziříčí</v>
      </c>
      <c r="G119" s="30"/>
      <c r="H119" s="30"/>
      <c r="I119" s="26" t="s">
        <v>22</v>
      </c>
      <c r="J119" s="141" t="str">
        <f>IF(J14="","",J14)</f>
        <v>2. 11. 2023</v>
      </c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5.2" customHeight="1">
      <c r="A121" s="30"/>
      <c r="B121" s="31"/>
      <c r="C121" s="26" t="s">
        <v>24</v>
      </c>
      <c r="D121" s="30"/>
      <c r="E121" s="30"/>
      <c r="F121" s="27" t="str">
        <f>E17</f>
        <v>Město Valašské Meziříčí</v>
      </c>
      <c r="G121" s="30"/>
      <c r="H121" s="30"/>
      <c r="I121" s="26" t="s">
        <v>30</v>
      </c>
      <c r="J121" s="160" t="str">
        <f>E23</f>
        <v>BP projekt,s.r.o.</v>
      </c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5.2" customHeight="1">
      <c r="A122" s="30"/>
      <c r="B122" s="31"/>
      <c r="C122" s="26" t="s">
        <v>28</v>
      </c>
      <c r="D122" s="30"/>
      <c r="E122" s="30"/>
      <c r="F122" s="27" t="str">
        <f>IF(E20="","",E20)</f>
        <v>Vyplň údaj</v>
      </c>
      <c r="G122" s="30"/>
      <c r="H122" s="30"/>
      <c r="I122" s="26" t="s">
        <v>33</v>
      </c>
      <c r="J122" s="160" t="str">
        <f>E26</f>
        <v>Fajfrová Irena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10.3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79" customFormat="1" ht="29.25" customHeight="1">
      <c r="A124" s="173"/>
      <c r="B124" s="174"/>
      <c r="C124" s="175" t="s">
        <v>185</v>
      </c>
      <c r="D124" s="176" t="s">
        <v>61</v>
      </c>
      <c r="E124" s="176" t="s">
        <v>57</v>
      </c>
      <c r="F124" s="176" t="s">
        <v>58</v>
      </c>
      <c r="G124" s="176" t="s">
        <v>186</v>
      </c>
      <c r="H124" s="176" t="s">
        <v>187</v>
      </c>
      <c r="I124" s="176" t="s">
        <v>188</v>
      </c>
      <c r="J124" s="176" t="s">
        <v>162</v>
      </c>
      <c r="K124" s="177" t="s">
        <v>189</v>
      </c>
      <c r="L124" s="178"/>
      <c r="M124" s="87" t="s">
        <v>1</v>
      </c>
      <c r="N124" s="88" t="s">
        <v>40</v>
      </c>
      <c r="O124" s="88" t="s">
        <v>190</v>
      </c>
      <c r="P124" s="88" t="s">
        <v>191</v>
      </c>
      <c r="Q124" s="88" t="s">
        <v>192</v>
      </c>
      <c r="R124" s="88" t="s">
        <v>193</v>
      </c>
      <c r="S124" s="88" t="s">
        <v>194</v>
      </c>
      <c r="T124" s="89" t="s">
        <v>195</v>
      </c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</row>
    <row r="125" spans="1:63" s="36" customFormat="1" ht="22.9" customHeight="1">
      <c r="A125" s="30"/>
      <c r="B125" s="31"/>
      <c r="C125" s="95" t="s">
        <v>196</v>
      </c>
      <c r="D125" s="30"/>
      <c r="E125" s="30"/>
      <c r="F125" s="30"/>
      <c r="G125" s="30"/>
      <c r="H125" s="30"/>
      <c r="I125" s="30"/>
      <c r="J125" s="180">
        <f>BK125</f>
        <v>0</v>
      </c>
      <c r="K125" s="30"/>
      <c r="L125" s="31"/>
      <c r="M125" s="90"/>
      <c r="N125" s="74"/>
      <c r="O125" s="91"/>
      <c r="P125" s="181">
        <f>P126+P146+P152+P158+P166</f>
        <v>0</v>
      </c>
      <c r="Q125" s="91"/>
      <c r="R125" s="181">
        <f>R126+R146+R152+R158+R166</f>
        <v>0</v>
      </c>
      <c r="S125" s="91"/>
      <c r="T125" s="182">
        <f>T126+T146+T152+T158+T166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3" t="s">
        <v>75</v>
      </c>
      <c r="AU125" s="13" t="s">
        <v>164</v>
      </c>
      <c r="BK125" s="183">
        <f>BK126+BK146+BK152+BK158+BK166</f>
        <v>0</v>
      </c>
    </row>
    <row r="126" spans="2:63" s="184" customFormat="1" ht="25.9" customHeight="1">
      <c r="B126" s="185"/>
      <c r="D126" s="186" t="s">
        <v>75</v>
      </c>
      <c r="E126" s="187" t="s">
        <v>2068</v>
      </c>
      <c r="F126" s="187" t="s">
        <v>2194</v>
      </c>
      <c r="J126" s="188">
        <f>BK126</f>
        <v>0</v>
      </c>
      <c r="L126" s="185"/>
      <c r="M126" s="189"/>
      <c r="N126" s="190"/>
      <c r="O126" s="190"/>
      <c r="P126" s="191">
        <f>SUM(P127:P145)</f>
        <v>0</v>
      </c>
      <c r="Q126" s="190"/>
      <c r="R126" s="191">
        <f>SUM(R127:R145)</f>
        <v>0</v>
      </c>
      <c r="S126" s="190"/>
      <c r="T126" s="192">
        <f>SUM(T127:T145)</f>
        <v>0</v>
      </c>
      <c r="AR126" s="186" t="s">
        <v>84</v>
      </c>
      <c r="AT126" s="193" t="s">
        <v>75</v>
      </c>
      <c r="AU126" s="193" t="s">
        <v>76</v>
      </c>
      <c r="AY126" s="186" t="s">
        <v>199</v>
      </c>
      <c r="BK126" s="194">
        <f>SUM(BK127:BK145)</f>
        <v>0</v>
      </c>
    </row>
    <row r="127" spans="1:65" s="36" customFormat="1" ht="24.2" customHeight="1">
      <c r="A127" s="30"/>
      <c r="B127" s="31"/>
      <c r="C127" s="197" t="s">
        <v>321</v>
      </c>
      <c r="D127" s="197" t="s">
        <v>201</v>
      </c>
      <c r="E127" s="198" t="s">
        <v>2195</v>
      </c>
      <c r="F127" s="199" t="s">
        <v>2196</v>
      </c>
      <c r="G127" s="200" t="s">
        <v>2057</v>
      </c>
      <c r="H127" s="201">
        <v>1</v>
      </c>
      <c r="I127" s="2"/>
      <c r="J127" s="202">
        <f aca="true" t="shared" si="0" ref="J127:J145">ROUND(I127*H127,2)</f>
        <v>0</v>
      </c>
      <c r="K127" s="199" t="s">
        <v>1</v>
      </c>
      <c r="L127" s="31"/>
      <c r="M127" s="203" t="s">
        <v>1</v>
      </c>
      <c r="N127" s="204" t="s">
        <v>41</v>
      </c>
      <c r="O127" s="78"/>
      <c r="P127" s="205">
        <f aca="true" t="shared" si="1" ref="P127:P145">O127*H127</f>
        <v>0</v>
      </c>
      <c r="Q127" s="205">
        <v>0</v>
      </c>
      <c r="R127" s="205">
        <f aca="true" t="shared" si="2" ref="R127:R145">Q127*H127</f>
        <v>0</v>
      </c>
      <c r="S127" s="205">
        <v>0</v>
      </c>
      <c r="T127" s="206">
        <f aca="true" t="shared" si="3" ref="T127:T145"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07" t="s">
        <v>650</v>
      </c>
      <c r="AT127" s="207" t="s">
        <v>201</v>
      </c>
      <c r="AU127" s="207" t="s">
        <v>84</v>
      </c>
      <c r="AY127" s="13" t="s">
        <v>199</v>
      </c>
      <c r="BE127" s="208">
        <f aca="true" t="shared" si="4" ref="BE127:BE145">IF(N127="základní",J127,0)</f>
        <v>0</v>
      </c>
      <c r="BF127" s="208">
        <f aca="true" t="shared" si="5" ref="BF127:BF145">IF(N127="snížená",J127,0)</f>
        <v>0</v>
      </c>
      <c r="BG127" s="208">
        <f aca="true" t="shared" si="6" ref="BG127:BG145">IF(N127="zákl. přenesená",J127,0)</f>
        <v>0</v>
      </c>
      <c r="BH127" s="208">
        <f aca="true" t="shared" si="7" ref="BH127:BH145">IF(N127="sníž. přenesená",J127,0)</f>
        <v>0</v>
      </c>
      <c r="BI127" s="208">
        <f aca="true" t="shared" si="8" ref="BI127:BI145">IF(N127="nulová",J127,0)</f>
        <v>0</v>
      </c>
      <c r="BJ127" s="13" t="s">
        <v>84</v>
      </c>
      <c r="BK127" s="208">
        <f aca="true" t="shared" si="9" ref="BK127:BK145">ROUND(I127*H127,2)</f>
        <v>0</v>
      </c>
      <c r="BL127" s="13" t="s">
        <v>650</v>
      </c>
      <c r="BM127" s="207" t="s">
        <v>2197</v>
      </c>
    </row>
    <row r="128" spans="1:65" s="36" customFormat="1" ht="21.75" customHeight="1">
      <c r="A128" s="30"/>
      <c r="B128" s="31"/>
      <c r="C128" s="197" t="s">
        <v>363</v>
      </c>
      <c r="D128" s="197" t="s">
        <v>201</v>
      </c>
      <c r="E128" s="198" t="s">
        <v>2198</v>
      </c>
      <c r="F128" s="199" t="s">
        <v>2199</v>
      </c>
      <c r="G128" s="200" t="s">
        <v>2057</v>
      </c>
      <c r="H128" s="201">
        <v>5</v>
      </c>
      <c r="I128" s="2"/>
      <c r="J128" s="202">
        <f t="shared" si="0"/>
        <v>0</v>
      </c>
      <c r="K128" s="199" t="s">
        <v>1</v>
      </c>
      <c r="L128" s="31"/>
      <c r="M128" s="203" t="s">
        <v>1</v>
      </c>
      <c r="N128" s="204" t="s">
        <v>41</v>
      </c>
      <c r="O128" s="78"/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07" t="s">
        <v>650</v>
      </c>
      <c r="AT128" s="207" t="s">
        <v>201</v>
      </c>
      <c r="AU128" s="207" t="s">
        <v>84</v>
      </c>
      <c r="AY128" s="13" t="s">
        <v>199</v>
      </c>
      <c r="BE128" s="208">
        <f t="shared" si="4"/>
        <v>0</v>
      </c>
      <c r="BF128" s="208">
        <f t="shared" si="5"/>
        <v>0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13" t="s">
        <v>84</v>
      </c>
      <c r="BK128" s="208">
        <f t="shared" si="9"/>
        <v>0</v>
      </c>
      <c r="BL128" s="13" t="s">
        <v>650</v>
      </c>
      <c r="BM128" s="207" t="s">
        <v>2200</v>
      </c>
    </row>
    <row r="129" spans="1:65" s="36" customFormat="1" ht="16.5" customHeight="1">
      <c r="A129" s="30"/>
      <c r="B129" s="31"/>
      <c r="C129" s="197" t="s">
        <v>372</v>
      </c>
      <c r="D129" s="197" t="s">
        <v>201</v>
      </c>
      <c r="E129" s="198" t="s">
        <v>2201</v>
      </c>
      <c r="F129" s="199" t="s">
        <v>2202</v>
      </c>
      <c r="G129" s="200" t="s">
        <v>2057</v>
      </c>
      <c r="H129" s="201">
        <v>117</v>
      </c>
      <c r="I129" s="2"/>
      <c r="J129" s="202">
        <f t="shared" si="0"/>
        <v>0</v>
      </c>
      <c r="K129" s="199" t="s">
        <v>1</v>
      </c>
      <c r="L129" s="31"/>
      <c r="M129" s="203" t="s">
        <v>1</v>
      </c>
      <c r="N129" s="204" t="s">
        <v>41</v>
      </c>
      <c r="O129" s="78"/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207" t="s">
        <v>650</v>
      </c>
      <c r="AT129" s="207" t="s">
        <v>201</v>
      </c>
      <c r="AU129" s="207" t="s">
        <v>84</v>
      </c>
      <c r="AY129" s="13" t="s">
        <v>199</v>
      </c>
      <c r="BE129" s="208">
        <f t="shared" si="4"/>
        <v>0</v>
      </c>
      <c r="BF129" s="208">
        <f t="shared" si="5"/>
        <v>0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13" t="s">
        <v>84</v>
      </c>
      <c r="BK129" s="208">
        <f t="shared" si="9"/>
        <v>0</v>
      </c>
      <c r="BL129" s="13" t="s">
        <v>650</v>
      </c>
      <c r="BM129" s="207" t="s">
        <v>2203</v>
      </c>
    </row>
    <row r="130" spans="1:65" s="36" customFormat="1" ht="16.5" customHeight="1">
      <c r="A130" s="30"/>
      <c r="B130" s="31"/>
      <c r="C130" s="197" t="s">
        <v>377</v>
      </c>
      <c r="D130" s="197" t="s">
        <v>201</v>
      </c>
      <c r="E130" s="198" t="s">
        <v>2204</v>
      </c>
      <c r="F130" s="199" t="s">
        <v>2205</v>
      </c>
      <c r="G130" s="200" t="s">
        <v>2057</v>
      </c>
      <c r="H130" s="201">
        <v>1</v>
      </c>
      <c r="I130" s="2"/>
      <c r="J130" s="202">
        <f t="shared" si="0"/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3" t="s">
        <v>84</v>
      </c>
      <c r="BK130" s="208">
        <f t="shared" si="9"/>
        <v>0</v>
      </c>
      <c r="BL130" s="13" t="s">
        <v>650</v>
      </c>
      <c r="BM130" s="207" t="s">
        <v>2206</v>
      </c>
    </row>
    <row r="131" spans="1:65" s="36" customFormat="1" ht="16.5" customHeight="1">
      <c r="A131" s="30"/>
      <c r="B131" s="31"/>
      <c r="C131" s="197" t="s">
        <v>7</v>
      </c>
      <c r="D131" s="197" t="s">
        <v>201</v>
      </c>
      <c r="E131" s="198" t="s">
        <v>2207</v>
      </c>
      <c r="F131" s="199" t="s">
        <v>2208</v>
      </c>
      <c r="G131" s="200" t="s">
        <v>2057</v>
      </c>
      <c r="H131" s="201">
        <v>62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2209</v>
      </c>
    </row>
    <row r="132" spans="1:65" s="36" customFormat="1" ht="16.5" customHeight="1">
      <c r="A132" s="30"/>
      <c r="B132" s="31"/>
      <c r="C132" s="197" t="s">
        <v>407</v>
      </c>
      <c r="D132" s="197" t="s">
        <v>201</v>
      </c>
      <c r="E132" s="198" t="s">
        <v>2210</v>
      </c>
      <c r="F132" s="199" t="s">
        <v>2211</v>
      </c>
      <c r="G132" s="200" t="s">
        <v>2057</v>
      </c>
      <c r="H132" s="201">
        <v>9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2212</v>
      </c>
    </row>
    <row r="133" spans="1:65" s="36" customFormat="1" ht="16.5" customHeight="1">
      <c r="A133" s="30"/>
      <c r="B133" s="31"/>
      <c r="C133" s="197" t="s">
        <v>411</v>
      </c>
      <c r="D133" s="197" t="s">
        <v>201</v>
      </c>
      <c r="E133" s="198" t="s">
        <v>2213</v>
      </c>
      <c r="F133" s="199" t="s">
        <v>2214</v>
      </c>
      <c r="G133" s="200" t="s">
        <v>2057</v>
      </c>
      <c r="H133" s="201">
        <v>6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2215</v>
      </c>
    </row>
    <row r="134" spans="1:65" s="36" customFormat="1" ht="16.5" customHeight="1">
      <c r="A134" s="30"/>
      <c r="B134" s="31"/>
      <c r="C134" s="197" t="s">
        <v>418</v>
      </c>
      <c r="D134" s="197" t="s">
        <v>201</v>
      </c>
      <c r="E134" s="198" t="s">
        <v>2216</v>
      </c>
      <c r="F134" s="199" t="s">
        <v>2217</v>
      </c>
      <c r="G134" s="200" t="s">
        <v>2057</v>
      </c>
      <c r="H134" s="201">
        <v>68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2218</v>
      </c>
    </row>
    <row r="135" spans="1:65" s="36" customFormat="1" ht="16.5" customHeight="1">
      <c r="A135" s="30"/>
      <c r="B135" s="31"/>
      <c r="C135" s="197" t="s">
        <v>422</v>
      </c>
      <c r="D135" s="197" t="s">
        <v>201</v>
      </c>
      <c r="E135" s="198" t="s">
        <v>2219</v>
      </c>
      <c r="F135" s="199" t="s">
        <v>2220</v>
      </c>
      <c r="G135" s="200" t="s">
        <v>2057</v>
      </c>
      <c r="H135" s="201">
        <v>9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2221</v>
      </c>
    </row>
    <row r="136" spans="1:65" s="36" customFormat="1" ht="16.5" customHeight="1">
      <c r="A136" s="30"/>
      <c r="B136" s="31"/>
      <c r="C136" s="197" t="s">
        <v>426</v>
      </c>
      <c r="D136" s="197" t="s">
        <v>201</v>
      </c>
      <c r="E136" s="198" t="s">
        <v>2222</v>
      </c>
      <c r="F136" s="199" t="s">
        <v>2223</v>
      </c>
      <c r="G136" s="200" t="s">
        <v>2057</v>
      </c>
      <c r="H136" s="201">
        <v>1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2224</v>
      </c>
    </row>
    <row r="137" spans="1:65" s="36" customFormat="1" ht="16.5" customHeight="1">
      <c r="A137" s="30"/>
      <c r="B137" s="31"/>
      <c r="C137" s="197" t="s">
        <v>431</v>
      </c>
      <c r="D137" s="197" t="s">
        <v>201</v>
      </c>
      <c r="E137" s="198" t="s">
        <v>2225</v>
      </c>
      <c r="F137" s="199" t="s">
        <v>2226</v>
      </c>
      <c r="G137" s="200" t="s">
        <v>2057</v>
      </c>
      <c r="H137" s="201">
        <v>1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2227</v>
      </c>
    </row>
    <row r="138" spans="1:65" s="36" customFormat="1" ht="16.5" customHeight="1">
      <c r="A138" s="30"/>
      <c r="B138" s="31"/>
      <c r="C138" s="197" t="s">
        <v>435</v>
      </c>
      <c r="D138" s="197" t="s">
        <v>201</v>
      </c>
      <c r="E138" s="198" t="s">
        <v>2228</v>
      </c>
      <c r="F138" s="199" t="s">
        <v>2229</v>
      </c>
      <c r="G138" s="200" t="s">
        <v>2057</v>
      </c>
      <c r="H138" s="201">
        <v>32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2230</v>
      </c>
    </row>
    <row r="139" spans="1:65" s="36" customFormat="1" ht="16.5" customHeight="1">
      <c r="A139" s="30"/>
      <c r="B139" s="31"/>
      <c r="C139" s="197" t="s">
        <v>440</v>
      </c>
      <c r="D139" s="197" t="s">
        <v>201</v>
      </c>
      <c r="E139" s="198" t="s">
        <v>2231</v>
      </c>
      <c r="F139" s="199" t="s">
        <v>2232</v>
      </c>
      <c r="G139" s="200" t="s">
        <v>2057</v>
      </c>
      <c r="H139" s="201">
        <v>8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2233</v>
      </c>
    </row>
    <row r="140" spans="1:65" s="36" customFormat="1" ht="16.5" customHeight="1">
      <c r="A140" s="30"/>
      <c r="B140" s="31"/>
      <c r="C140" s="197" t="s">
        <v>446</v>
      </c>
      <c r="D140" s="197" t="s">
        <v>201</v>
      </c>
      <c r="E140" s="198" t="s">
        <v>2234</v>
      </c>
      <c r="F140" s="199" t="s">
        <v>2235</v>
      </c>
      <c r="G140" s="200" t="s">
        <v>2057</v>
      </c>
      <c r="H140" s="201">
        <v>15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2236</v>
      </c>
    </row>
    <row r="141" spans="1:65" s="36" customFormat="1" ht="16.5" customHeight="1">
      <c r="A141" s="30"/>
      <c r="B141" s="31"/>
      <c r="C141" s="197" t="s">
        <v>452</v>
      </c>
      <c r="D141" s="197" t="s">
        <v>201</v>
      </c>
      <c r="E141" s="198" t="s">
        <v>2237</v>
      </c>
      <c r="F141" s="199" t="s">
        <v>2238</v>
      </c>
      <c r="G141" s="200" t="s">
        <v>2057</v>
      </c>
      <c r="H141" s="201">
        <v>9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2239</v>
      </c>
    </row>
    <row r="142" spans="1:65" s="36" customFormat="1" ht="16.5" customHeight="1">
      <c r="A142" s="30"/>
      <c r="B142" s="31"/>
      <c r="C142" s="197" t="s">
        <v>456</v>
      </c>
      <c r="D142" s="197" t="s">
        <v>201</v>
      </c>
      <c r="E142" s="198" t="s">
        <v>2240</v>
      </c>
      <c r="F142" s="199" t="s">
        <v>2241</v>
      </c>
      <c r="G142" s="200" t="s">
        <v>2057</v>
      </c>
      <c r="H142" s="201">
        <v>1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2242</v>
      </c>
    </row>
    <row r="143" spans="1:65" s="36" customFormat="1" ht="16.5" customHeight="1">
      <c r="A143" s="30"/>
      <c r="B143" s="31"/>
      <c r="C143" s="197" t="s">
        <v>461</v>
      </c>
      <c r="D143" s="197" t="s">
        <v>201</v>
      </c>
      <c r="E143" s="198" t="s">
        <v>2243</v>
      </c>
      <c r="F143" s="199" t="s">
        <v>2244</v>
      </c>
      <c r="G143" s="200" t="s">
        <v>2057</v>
      </c>
      <c r="H143" s="201">
        <v>6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2245</v>
      </c>
    </row>
    <row r="144" spans="1:65" s="36" customFormat="1" ht="16.5" customHeight="1">
      <c r="A144" s="30"/>
      <c r="B144" s="31"/>
      <c r="C144" s="197" t="s">
        <v>466</v>
      </c>
      <c r="D144" s="197" t="s">
        <v>201</v>
      </c>
      <c r="E144" s="198" t="s">
        <v>2246</v>
      </c>
      <c r="F144" s="199" t="s">
        <v>2247</v>
      </c>
      <c r="G144" s="200" t="s">
        <v>2057</v>
      </c>
      <c r="H144" s="201">
        <v>1</v>
      </c>
      <c r="I144" s="2"/>
      <c r="J144" s="202">
        <f t="shared" si="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2248</v>
      </c>
    </row>
    <row r="145" spans="1:65" s="36" customFormat="1" ht="16.5" customHeight="1">
      <c r="A145" s="30"/>
      <c r="B145" s="31"/>
      <c r="C145" s="197" t="s">
        <v>471</v>
      </c>
      <c r="D145" s="197" t="s">
        <v>201</v>
      </c>
      <c r="E145" s="198" t="s">
        <v>2249</v>
      </c>
      <c r="F145" s="199" t="s">
        <v>2250</v>
      </c>
      <c r="G145" s="200" t="s">
        <v>1154</v>
      </c>
      <c r="H145" s="201">
        <v>1</v>
      </c>
      <c r="I145" s="2"/>
      <c r="J145" s="202">
        <f t="shared" si="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650</v>
      </c>
      <c r="BM145" s="207" t="s">
        <v>2251</v>
      </c>
    </row>
    <row r="146" spans="2:63" s="184" customFormat="1" ht="25.9" customHeight="1">
      <c r="B146" s="185"/>
      <c r="D146" s="186" t="s">
        <v>75</v>
      </c>
      <c r="E146" s="187" t="s">
        <v>2115</v>
      </c>
      <c r="F146" s="187" t="s">
        <v>2162</v>
      </c>
      <c r="J146" s="188">
        <f>BK146</f>
        <v>0</v>
      </c>
      <c r="L146" s="185"/>
      <c r="M146" s="189"/>
      <c r="N146" s="190"/>
      <c r="O146" s="190"/>
      <c r="P146" s="191">
        <f>SUM(P147:P151)</f>
        <v>0</v>
      </c>
      <c r="Q146" s="190"/>
      <c r="R146" s="191">
        <f>SUM(R147:R151)</f>
        <v>0</v>
      </c>
      <c r="S146" s="190"/>
      <c r="T146" s="192">
        <f>SUM(T147:T151)</f>
        <v>0</v>
      </c>
      <c r="AR146" s="186" t="s">
        <v>84</v>
      </c>
      <c r="AT146" s="193" t="s">
        <v>75</v>
      </c>
      <c r="AU146" s="193" t="s">
        <v>76</v>
      </c>
      <c r="AY146" s="186" t="s">
        <v>199</v>
      </c>
      <c r="BK146" s="194">
        <f>SUM(BK147:BK151)</f>
        <v>0</v>
      </c>
    </row>
    <row r="147" spans="1:65" s="36" customFormat="1" ht="16.5" customHeight="1">
      <c r="A147" s="30"/>
      <c r="B147" s="31"/>
      <c r="C147" s="197" t="s">
        <v>484</v>
      </c>
      <c r="D147" s="197" t="s">
        <v>201</v>
      </c>
      <c r="E147" s="198" t="s">
        <v>2166</v>
      </c>
      <c r="F147" s="199" t="s">
        <v>2167</v>
      </c>
      <c r="G147" s="200" t="s">
        <v>2037</v>
      </c>
      <c r="H147" s="201">
        <v>4</v>
      </c>
      <c r="I147" s="2"/>
      <c r="J147" s="202">
        <f>ROUND(I147*H147,2)</f>
        <v>0</v>
      </c>
      <c r="K147" s="199" t="s">
        <v>1</v>
      </c>
      <c r="L147" s="31"/>
      <c r="M147" s="203" t="s">
        <v>1</v>
      </c>
      <c r="N147" s="204" t="s">
        <v>41</v>
      </c>
      <c r="O147" s="78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3" t="s">
        <v>84</v>
      </c>
      <c r="BK147" s="208">
        <f>ROUND(I147*H147,2)</f>
        <v>0</v>
      </c>
      <c r="BL147" s="13" t="s">
        <v>650</v>
      </c>
      <c r="BM147" s="207" t="s">
        <v>2252</v>
      </c>
    </row>
    <row r="148" spans="1:65" s="36" customFormat="1" ht="16.5" customHeight="1">
      <c r="A148" s="30"/>
      <c r="B148" s="31"/>
      <c r="C148" s="197" t="s">
        <v>498</v>
      </c>
      <c r="D148" s="197" t="s">
        <v>201</v>
      </c>
      <c r="E148" s="198" t="s">
        <v>2169</v>
      </c>
      <c r="F148" s="199" t="s">
        <v>2033</v>
      </c>
      <c r="G148" s="200" t="s">
        <v>2037</v>
      </c>
      <c r="H148" s="201">
        <v>6</v>
      </c>
      <c r="I148" s="2"/>
      <c r="J148" s="202">
        <f>ROUND(I148*H148,2)</f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3" t="s">
        <v>84</v>
      </c>
      <c r="BK148" s="208">
        <f>ROUND(I148*H148,2)</f>
        <v>0</v>
      </c>
      <c r="BL148" s="13" t="s">
        <v>650</v>
      </c>
      <c r="BM148" s="207" t="s">
        <v>2253</v>
      </c>
    </row>
    <row r="149" spans="1:65" s="36" customFormat="1" ht="16.5" customHeight="1">
      <c r="A149" s="30"/>
      <c r="B149" s="31"/>
      <c r="C149" s="197" t="s">
        <v>476</v>
      </c>
      <c r="D149" s="197" t="s">
        <v>201</v>
      </c>
      <c r="E149" s="198" t="s">
        <v>2254</v>
      </c>
      <c r="F149" s="199" t="s">
        <v>2255</v>
      </c>
      <c r="G149" s="200" t="s">
        <v>2037</v>
      </c>
      <c r="H149" s="201">
        <v>15</v>
      </c>
      <c r="I149" s="2"/>
      <c r="J149" s="202">
        <f>ROUND(I149*H149,2)</f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3" t="s">
        <v>84</v>
      </c>
      <c r="BK149" s="208">
        <f>ROUND(I149*H149,2)</f>
        <v>0</v>
      </c>
      <c r="BL149" s="13" t="s">
        <v>650</v>
      </c>
      <c r="BM149" s="207" t="s">
        <v>2256</v>
      </c>
    </row>
    <row r="150" spans="1:65" s="36" customFormat="1" ht="21.75" customHeight="1">
      <c r="A150" s="30"/>
      <c r="B150" s="31"/>
      <c r="C150" s="197" t="s">
        <v>480</v>
      </c>
      <c r="D150" s="197" t="s">
        <v>201</v>
      </c>
      <c r="E150" s="198" t="s">
        <v>2257</v>
      </c>
      <c r="F150" s="199" t="s">
        <v>2258</v>
      </c>
      <c r="G150" s="200" t="s">
        <v>1154</v>
      </c>
      <c r="H150" s="201">
        <v>1</v>
      </c>
      <c r="I150" s="2"/>
      <c r="J150" s="202">
        <f>ROUND(I150*H150,2)</f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3" t="s">
        <v>84</v>
      </c>
      <c r="BK150" s="208">
        <f>ROUND(I150*H150,2)</f>
        <v>0</v>
      </c>
      <c r="BL150" s="13" t="s">
        <v>650</v>
      </c>
      <c r="BM150" s="207" t="s">
        <v>2259</v>
      </c>
    </row>
    <row r="151" spans="1:65" s="36" customFormat="1" ht="16.5" customHeight="1">
      <c r="A151" s="30"/>
      <c r="B151" s="31"/>
      <c r="C151" s="197" t="s">
        <v>492</v>
      </c>
      <c r="D151" s="197" t="s">
        <v>201</v>
      </c>
      <c r="E151" s="198" t="s">
        <v>2260</v>
      </c>
      <c r="F151" s="199" t="s">
        <v>2261</v>
      </c>
      <c r="G151" s="200" t="s">
        <v>2037</v>
      </c>
      <c r="H151" s="201">
        <v>24</v>
      </c>
      <c r="I151" s="2"/>
      <c r="J151" s="202">
        <f>ROUND(I151*H151,2)</f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3" t="s">
        <v>84</v>
      </c>
      <c r="BK151" s="208">
        <f>ROUND(I151*H151,2)</f>
        <v>0</v>
      </c>
      <c r="BL151" s="13" t="s">
        <v>650</v>
      </c>
      <c r="BM151" s="207" t="s">
        <v>2262</v>
      </c>
    </row>
    <row r="152" spans="2:63" s="184" customFormat="1" ht="25.9" customHeight="1">
      <c r="B152" s="185"/>
      <c r="D152" s="186" t="s">
        <v>75</v>
      </c>
      <c r="E152" s="187" t="s">
        <v>2161</v>
      </c>
      <c r="F152" s="187" t="s">
        <v>2162</v>
      </c>
      <c r="J152" s="188">
        <f>BK152</f>
        <v>0</v>
      </c>
      <c r="L152" s="185"/>
      <c r="M152" s="189"/>
      <c r="N152" s="190"/>
      <c r="O152" s="190"/>
      <c r="P152" s="191">
        <f>SUM(P153:P157)</f>
        <v>0</v>
      </c>
      <c r="Q152" s="190"/>
      <c r="R152" s="191">
        <f>SUM(R153:R157)</f>
        <v>0</v>
      </c>
      <c r="S152" s="190"/>
      <c r="T152" s="192">
        <f>SUM(T153:T157)</f>
        <v>0</v>
      </c>
      <c r="AR152" s="186" t="s">
        <v>84</v>
      </c>
      <c r="AT152" s="193" t="s">
        <v>75</v>
      </c>
      <c r="AU152" s="193" t="s">
        <v>76</v>
      </c>
      <c r="AY152" s="186" t="s">
        <v>199</v>
      </c>
      <c r="BK152" s="194">
        <f>SUM(BK153:BK157)</f>
        <v>0</v>
      </c>
    </row>
    <row r="153" spans="1:65" s="36" customFormat="1" ht="16.5" customHeight="1">
      <c r="A153" s="30"/>
      <c r="B153" s="31"/>
      <c r="C153" s="197" t="s">
        <v>509</v>
      </c>
      <c r="D153" s="197" t="s">
        <v>201</v>
      </c>
      <c r="E153" s="198" t="s">
        <v>2174</v>
      </c>
      <c r="F153" s="199" t="s">
        <v>2175</v>
      </c>
      <c r="G153" s="200" t="s">
        <v>749</v>
      </c>
      <c r="H153" s="4"/>
      <c r="I153" s="2"/>
      <c r="J153" s="202">
        <f>ROUND(I153*H153,2)</f>
        <v>0</v>
      </c>
      <c r="K153" s="199" t="s">
        <v>1</v>
      </c>
      <c r="L153" s="31"/>
      <c r="M153" s="203" t="s">
        <v>1</v>
      </c>
      <c r="N153" s="204" t="s">
        <v>41</v>
      </c>
      <c r="O153" s="78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7" t="s">
        <v>650</v>
      </c>
      <c r="AT153" s="207" t="s">
        <v>201</v>
      </c>
      <c r="AU153" s="207" t="s">
        <v>84</v>
      </c>
      <c r="AY153" s="13" t="s">
        <v>199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3" t="s">
        <v>84</v>
      </c>
      <c r="BK153" s="208">
        <f>ROUND(I153*H153,2)</f>
        <v>0</v>
      </c>
      <c r="BL153" s="13" t="s">
        <v>650</v>
      </c>
      <c r="BM153" s="207" t="s">
        <v>2263</v>
      </c>
    </row>
    <row r="154" spans="1:65" s="36" customFormat="1" ht="16.5" customHeight="1">
      <c r="A154" s="30"/>
      <c r="B154" s="31"/>
      <c r="C154" s="197" t="s">
        <v>515</v>
      </c>
      <c r="D154" s="197" t="s">
        <v>201</v>
      </c>
      <c r="E154" s="198" t="s">
        <v>2177</v>
      </c>
      <c r="F154" s="199" t="s">
        <v>2178</v>
      </c>
      <c r="G154" s="200" t="s">
        <v>749</v>
      </c>
      <c r="H154" s="4"/>
      <c r="I154" s="2"/>
      <c r="J154" s="202">
        <f>ROUND(I154*H154,2)</f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84</v>
      </c>
      <c r="AY154" s="13" t="s">
        <v>199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3" t="s">
        <v>84</v>
      </c>
      <c r="BK154" s="208">
        <f>ROUND(I154*H154,2)</f>
        <v>0</v>
      </c>
      <c r="BL154" s="13" t="s">
        <v>650</v>
      </c>
      <c r="BM154" s="207" t="s">
        <v>2264</v>
      </c>
    </row>
    <row r="155" spans="1:65" s="36" customFormat="1" ht="16.5" customHeight="1">
      <c r="A155" s="30"/>
      <c r="B155" s="31"/>
      <c r="C155" s="197" t="s">
        <v>522</v>
      </c>
      <c r="D155" s="197" t="s">
        <v>201</v>
      </c>
      <c r="E155" s="198" t="s">
        <v>2180</v>
      </c>
      <c r="F155" s="199" t="s">
        <v>2181</v>
      </c>
      <c r="G155" s="200" t="s">
        <v>749</v>
      </c>
      <c r="H155" s="4"/>
      <c r="I155" s="2"/>
      <c r="J155" s="202">
        <f>ROUND(I155*H155,2)</f>
        <v>0</v>
      </c>
      <c r="K155" s="199" t="s">
        <v>1</v>
      </c>
      <c r="L155" s="31"/>
      <c r="M155" s="203" t="s">
        <v>1</v>
      </c>
      <c r="N155" s="204" t="s">
        <v>41</v>
      </c>
      <c r="O155" s="78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84</v>
      </c>
      <c r="AY155" s="13" t="s">
        <v>199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3" t="s">
        <v>84</v>
      </c>
      <c r="BK155" s="208">
        <f>ROUND(I155*H155,2)</f>
        <v>0</v>
      </c>
      <c r="BL155" s="13" t="s">
        <v>650</v>
      </c>
      <c r="BM155" s="207" t="s">
        <v>2265</v>
      </c>
    </row>
    <row r="156" spans="1:65" s="36" customFormat="1" ht="16.5" customHeight="1">
      <c r="A156" s="30"/>
      <c r="B156" s="31"/>
      <c r="C156" s="197" t="s">
        <v>526</v>
      </c>
      <c r="D156" s="197" t="s">
        <v>201</v>
      </c>
      <c r="E156" s="198" t="s">
        <v>2183</v>
      </c>
      <c r="F156" s="199" t="s">
        <v>2184</v>
      </c>
      <c r="G156" s="200" t="s">
        <v>749</v>
      </c>
      <c r="H156" s="4"/>
      <c r="I156" s="2"/>
      <c r="J156" s="202">
        <f>ROUND(I156*H156,2)</f>
        <v>0</v>
      </c>
      <c r="K156" s="199" t="s">
        <v>1</v>
      </c>
      <c r="L156" s="31"/>
      <c r="M156" s="203" t="s">
        <v>1</v>
      </c>
      <c r="N156" s="204" t="s">
        <v>41</v>
      </c>
      <c r="O156" s="78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7" t="s">
        <v>650</v>
      </c>
      <c r="AT156" s="207" t="s">
        <v>201</v>
      </c>
      <c r="AU156" s="207" t="s">
        <v>84</v>
      </c>
      <c r="AY156" s="13" t="s">
        <v>199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3" t="s">
        <v>84</v>
      </c>
      <c r="BK156" s="208">
        <f>ROUND(I156*H156,2)</f>
        <v>0</v>
      </c>
      <c r="BL156" s="13" t="s">
        <v>650</v>
      </c>
      <c r="BM156" s="207" t="s">
        <v>2266</v>
      </c>
    </row>
    <row r="157" spans="1:65" s="36" customFormat="1" ht="16.5" customHeight="1">
      <c r="A157" s="30"/>
      <c r="B157" s="31"/>
      <c r="C157" s="197" t="s">
        <v>532</v>
      </c>
      <c r="D157" s="197" t="s">
        <v>201</v>
      </c>
      <c r="E157" s="198" t="s">
        <v>2186</v>
      </c>
      <c r="F157" s="199" t="s">
        <v>2187</v>
      </c>
      <c r="G157" s="200" t="s">
        <v>749</v>
      </c>
      <c r="H157" s="4"/>
      <c r="I157" s="2"/>
      <c r="J157" s="202">
        <f>ROUND(I157*H157,2)</f>
        <v>0</v>
      </c>
      <c r="K157" s="199" t="s">
        <v>1</v>
      </c>
      <c r="L157" s="31"/>
      <c r="M157" s="203" t="s">
        <v>1</v>
      </c>
      <c r="N157" s="204" t="s">
        <v>41</v>
      </c>
      <c r="O157" s="78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7" t="s">
        <v>650</v>
      </c>
      <c r="AT157" s="207" t="s">
        <v>201</v>
      </c>
      <c r="AU157" s="207" t="s">
        <v>84</v>
      </c>
      <c r="AY157" s="13" t="s">
        <v>199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3" t="s">
        <v>84</v>
      </c>
      <c r="BK157" s="208">
        <f>ROUND(I157*H157,2)</f>
        <v>0</v>
      </c>
      <c r="BL157" s="13" t="s">
        <v>650</v>
      </c>
      <c r="BM157" s="207" t="s">
        <v>2267</v>
      </c>
    </row>
    <row r="158" spans="2:63" s="184" customFormat="1" ht="25.9" customHeight="1">
      <c r="B158" s="185"/>
      <c r="D158" s="186" t="s">
        <v>75</v>
      </c>
      <c r="E158" s="187" t="s">
        <v>2268</v>
      </c>
      <c r="F158" s="187" t="s">
        <v>1</v>
      </c>
      <c r="J158" s="188">
        <f>BK158</f>
        <v>0</v>
      </c>
      <c r="L158" s="185"/>
      <c r="M158" s="189"/>
      <c r="N158" s="190"/>
      <c r="O158" s="190"/>
      <c r="P158" s="191">
        <f>SUM(P159:P165)</f>
        <v>0</v>
      </c>
      <c r="Q158" s="190"/>
      <c r="R158" s="191">
        <f>SUM(R159:R165)</f>
        <v>0</v>
      </c>
      <c r="S158" s="190"/>
      <c r="T158" s="192">
        <f>SUM(T159:T165)</f>
        <v>0</v>
      </c>
      <c r="AR158" s="186" t="s">
        <v>114</v>
      </c>
      <c r="AT158" s="193" t="s">
        <v>75</v>
      </c>
      <c r="AU158" s="193" t="s">
        <v>76</v>
      </c>
      <c r="AY158" s="186" t="s">
        <v>199</v>
      </c>
      <c r="BK158" s="194">
        <f>SUM(BK159:BK165)</f>
        <v>0</v>
      </c>
    </row>
    <row r="159" spans="1:65" s="36" customFormat="1" ht="16.5" customHeight="1">
      <c r="A159" s="30"/>
      <c r="B159" s="31"/>
      <c r="C159" s="197" t="s">
        <v>84</v>
      </c>
      <c r="D159" s="197" t="s">
        <v>201</v>
      </c>
      <c r="E159" s="198" t="s">
        <v>2269</v>
      </c>
      <c r="F159" s="199" t="s">
        <v>2270</v>
      </c>
      <c r="G159" s="200" t="s">
        <v>2057</v>
      </c>
      <c r="H159" s="201">
        <v>1</v>
      </c>
      <c r="I159" s="2"/>
      <c r="J159" s="202">
        <f aca="true" t="shared" si="10" ref="J159:J165">ROUND(I159*H159,2)</f>
        <v>0</v>
      </c>
      <c r="K159" s="199" t="s">
        <v>1</v>
      </c>
      <c r="L159" s="31"/>
      <c r="M159" s="203" t="s">
        <v>1</v>
      </c>
      <c r="N159" s="204" t="s">
        <v>41</v>
      </c>
      <c r="O159" s="78"/>
      <c r="P159" s="205">
        <f aca="true" t="shared" si="11" ref="P159:P165">O159*H159</f>
        <v>0</v>
      </c>
      <c r="Q159" s="205">
        <v>0</v>
      </c>
      <c r="R159" s="205">
        <f aca="true" t="shared" si="12" ref="R159:R165">Q159*H159</f>
        <v>0</v>
      </c>
      <c r="S159" s="205">
        <v>0</v>
      </c>
      <c r="T159" s="206">
        <f aca="true" t="shared" si="13" ref="T159:T165"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7" t="s">
        <v>650</v>
      </c>
      <c r="AT159" s="207" t="s">
        <v>201</v>
      </c>
      <c r="AU159" s="207" t="s">
        <v>84</v>
      </c>
      <c r="AY159" s="13" t="s">
        <v>199</v>
      </c>
      <c r="BE159" s="208">
        <f aca="true" t="shared" si="14" ref="BE159:BE165">IF(N159="základní",J159,0)</f>
        <v>0</v>
      </c>
      <c r="BF159" s="208">
        <f aca="true" t="shared" si="15" ref="BF159:BF165">IF(N159="snížená",J159,0)</f>
        <v>0</v>
      </c>
      <c r="BG159" s="208">
        <f aca="true" t="shared" si="16" ref="BG159:BG165">IF(N159="zákl. přenesená",J159,0)</f>
        <v>0</v>
      </c>
      <c r="BH159" s="208">
        <f aca="true" t="shared" si="17" ref="BH159:BH165">IF(N159="sníž. přenesená",J159,0)</f>
        <v>0</v>
      </c>
      <c r="BI159" s="208">
        <f aca="true" t="shared" si="18" ref="BI159:BI165">IF(N159="nulová",J159,0)</f>
        <v>0</v>
      </c>
      <c r="BJ159" s="13" t="s">
        <v>84</v>
      </c>
      <c r="BK159" s="208">
        <f aca="true" t="shared" si="19" ref="BK159:BK165">ROUND(I159*H159,2)</f>
        <v>0</v>
      </c>
      <c r="BL159" s="13" t="s">
        <v>650</v>
      </c>
      <c r="BM159" s="207" t="s">
        <v>2271</v>
      </c>
    </row>
    <row r="160" spans="1:65" s="36" customFormat="1" ht="16.5" customHeight="1">
      <c r="A160" s="30"/>
      <c r="B160" s="31"/>
      <c r="C160" s="197" t="s">
        <v>86</v>
      </c>
      <c r="D160" s="197" t="s">
        <v>201</v>
      </c>
      <c r="E160" s="198" t="s">
        <v>2272</v>
      </c>
      <c r="F160" s="199" t="s">
        <v>2273</v>
      </c>
      <c r="G160" s="200" t="s">
        <v>2057</v>
      </c>
      <c r="H160" s="201">
        <v>1</v>
      </c>
      <c r="I160" s="2"/>
      <c r="J160" s="202">
        <f t="shared" si="10"/>
        <v>0</v>
      </c>
      <c r="K160" s="199" t="s">
        <v>1</v>
      </c>
      <c r="L160" s="31"/>
      <c r="M160" s="203" t="s">
        <v>1</v>
      </c>
      <c r="N160" s="204" t="s">
        <v>41</v>
      </c>
      <c r="O160" s="78"/>
      <c r="P160" s="205">
        <f t="shared" si="11"/>
        <v>0</v>
      </c>
      <c r="Q160" s="205">
        <v>0</v>
      </c>
      <c r="R160" s="205">
        <f t="shared" si="12"/>
        <v>0</v>
      </c>
      <c r="S160" s="205">
        <v>0</v>
      </c>
      <c r="T160" s="206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7" t="s">
        <v>650</v>
      </c>
      <c r="AT160" s="207" t="s">
        <v>201</v>
      </c>
      <c r="AU160" s="207" t="s">
        <v>84</v>
      </c>
      <c r="AY160" s="13" t="s">
        <v>199</v>
      </c>
      <c r="BE160" s="208">
        <f t="shared" si="14"/>
        <v>0</v>
      </c>
      <c r="BF160" s="208">
        <f t="shared" si="15"/>
        <v>0</v>
      </c>
      <c r="BG160" s="208">
        <f t="shared" si="16"/>
        <v>0</v>
      </c>
      <c r="BH160" s="208">
        <f t="shared" si="17"/>
        <v>0</v>
      </c>
      <c r="BI160" s="208">
        <f t="shared" si="18"/>
        <v>0</v>
      </c>
      <c r="BJ160" s="13" t="s">
        <v>84</v>
      </c>
      <c r="BK160" s="208">
        <f t="shared" si="19"/>
        <v>0</v>
      </c>
      <c r="BL160" s="13" t="s">
        <v>650</v>
      </c>
      <c r="BM160" s="207" t="s">
        <v>2274</v>
      </c>
    </row>
    <row r="161" spans="1:65" s="36" customFormat="1" ht="16.5" customHeight="1">
      <c r="A161" s="30"/>
      <c r="B161" s="31"/>
      <c r="C161" s="197" t="s">
        <v>114</v>
      </c>
      <c r="D161" s="197" t="s">
        <v>201</v>
      </c>
      <c r="E161" s="198" t="s">
        <v>2275</v>
      </c>
      <c r="F161" s="199" t="s">
        <v>2276</v>
      </c>
      <c r="G161" s="200" t="s">
        <v>2057</v>
      </c>
      <c r="H161" s="201">
        <v>2</v>
      </c>
      <c r="I161" s="2"/>
      <c r="J161" s="202">
        <f t="shared" si="10"/>
        <v>0</v>
      </c>
      <c r="K161" s="199" t="s">
        <v>1</v>
      </c>
      <c r="L161" s="31"/>
      <c r="M161" s="203" t="s">
        <v>1</v>
      </c>
      <c r="N161" s="204" t="s">
        <v>41</v>
      </c>
      <c r="O161" s="78"/>
      <c r="P161" s="205">
        <f t="shared" si="11"/>
        <v>0</v>
      </c>
      <c r="Q161" s="205">
        <v>0</v>
      </c>
      <c r="R161" s="205">
        <f t="shared" si="12"/>
        <v>0</v>
      </c>
      <c r="S161" s="205">
        <v>0</v>
      </c>
      <c r="T161" s="206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7" t="s">
        <v>650</v>
      </c>
      <c r="AT161" s="207" t="s">
        <v>201</v>
      </c>
      <c r="AU161" s="207" t="s">
        <v>84</v>
      </c>
      <c r="AY161" s="13" t="s">
        <v>199</v>
      </c>
      <c r="BE161" s="208">
        <f t="shared" si="14"/>
        <v>0</v>
      </c>
      <c r="BF161" s="208">
        <f t="shared" si="15"/>
        <v>0</v>
      </c>
      <c r="BG161" s="208">
        <f t="shared" si="16"/>
        <v>0</v>
      </c>
      <c r="BH161" s="208">
        <f t="shared" si="17"/>
        <v>0</v>
      </c>
      <c r="BI161" s="208">
        <f t="shared" si="18"/>
        <v>0</v>
      </c>
      <c r="BJ161" s="13" t="s">
        <v>84</v>
      </c>
      <c r="BK161" s="208">
        <f t="shared" si="19"/>
        <v>0</v>
      </c>
      <c r="BL161" s="13" t="s">
        <v>650</v>
      </c>
      <c r="BM161" s="207" t="s">
        <v>2277</v>
      </c>
    </row>
    <row r="162" spans="1:65" s="36" customFormat="1" ht="16.5" customHeight="1">
      <c r="A162" s="30"/>
      <c r="B162" s="31"/>
      <c r="C162" s="197" t="s">
        <v>206</v>
      </c>
      <c r="D162" s="197" t="s">
        <v>201</v>
      </c>
      <c r="E162" s="198" t="s">
        <v>2278</v>
      </c>
      <c r="F162" s="199" t="s">
        <v>2279</v>
      </c>
      <c r="G162" s="200" t="s">
        <v>2057</v>
      </c>
      <c r="H162" s="201">
        <v>1</v>
      </c>
      <c r="I162" s="2"/>
      <c r="J162" s="202">
        <f t="shared" si="10"/>
        <v>0</v>
      </c>
      <c r="K162" s="199" t="s">
        <v>1</v>
      </c>
      <c r="L162" s="31"/>
      <c r="M162" s="203" t="s">
        <v>1</v>
      </c>
      <c r="N162" s="204" t="s">
        <v>41</v>
      </c>
      <c r="O162" s="78"/>
      <c r="P162" s="205">
        <f t="shared" si="11"/>
        <v>0</v>
      </c>
      <c r="Q162" s="205">
        <v>0</v>
      </c>
      <c r="R162" s="205">
        <f t="shared" si="12"/>
        <v>0</v>
      </c>
      <c r="S162" s="205">
        <v>0</v>
      </c>
      <c r="T162" s="206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7" t="s">
        <v>650</v>
      </c>
      <c r="AT162" s="207" t="s">
        <v>201</v>
      </c>
      <c r="AU162" s="207" t="s">
        <v>84</v>
      </c>
      <c r="AY162" s="13" t="s">
        <v>199</v>
      </c>
      <c r="BE162" s="208">
        <f t="shared" si="14"/>
        <v>0</v>
      </c>
      <c r="BF162" s="208">
        <f t="shared" si="15"/>
        <v>0</v>
      </c>
      <c r="BG162" s="208">
        <f t="shared" si="16"/>
        <v>0</v>
      </c>
      <c r="BH162" s="208">
        <f t="shared" si="17"/>
        <v>0</v>
      </c>
      <c r="BI162" s="208">
        <f t="shared" si="18"/>
        <v>0</v>
      </c>
      <c r="BJ162" s="13" t="s">
        <v>84</v>
      </c>
      <c r="BK162" s="208">
        <f t="shared" si="19"/>
        <v>0</v>
      </c>
      <c r="BL162" s="13" t="s">
        <v>650</v>
      </c>
      <c r="BM162" s="207" t="s">
        <v>2280</v>
      </c>
    </row>
    <row r="163" spans="1:65" s="36" customFormat="1" ht="16.5" customHeight="1">
      <c r="A163" s="30"/>
      <c r="B163" s="31"/>
      <c r="C163" s="197" t="s">
        <v>242</v>
      </c>
      <c r="D163" s="197" t="s">
        <v>201</v>
      </c>
      <c r="E163" s="198" t="s">
        <v>2281</v>
      </c>
      <c r="F163" s="199" t="s">
        <v>2282</v>
      </c>
      <c r="G163" s="200" t="s">
        <v>2057</v>
      </c>
      <c r="H163" s="201">
        <v>1</v>
      </c>
      <c r="I163" s="2"/>
      <c r="J163" s="202">
        <f t="shared" si="10"/>
        <v>0</v>
      </c>
      <c r="K163" s="199" t="s">
        <v>1</v>
      </c>
      <c r="L163" s="31"/>
      <c r="M163" s="203" t="s">
        <v>1</v>
      </c>
      <c r="N163" s="204" t="s">
        <v>41</v>
      </c>
      <c r="O163" s="78"/>
      <c r="P163" s="205">
        <f t="shared" si="11"/>
        <v>0</v>
      </c>
      <c r="Q163" s="205">
        <v>0</v>
      </c>
      <c r="R163" s="205">
        <f t="shared" si="12"/>
        <v>0</v>
      </c>
      <c r="S163" s="205">
        <v>0</v>
      </c>
      <c r="T163" s="206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7" t="s">
        <v>650</v>
      </c>
      <c r="AT163" s="207" t="s">
        <v>201</v>
      </c>
      <c r="AU163" s="207" t="s">
        <v>84</v>
      </c>
      <c r="AY163" s="13" t="s">
        <v>199</v>
      </c>
      <c r="BE163" s="208">
        <f t="shared" si="14"/>
        <v>0</v>
      </c>
      <c r="BF163" s="208">
        <f t="shared" si="15"/>
        <v>0</v>
      </c>
      <c r="BG163" s="208">
        <f t="shared" si="16"/>
        <v>0</v>
      </c>
      <c r="BH163" s="208">
        <f t="shared" si="17"/>
        <v>0</v>
      </c>
      <c r="BI163" s="208">
        <f t="shared" si="18"/>
        <v>0</v>
      </c>
      <c r="BJ163" s="13" t="s">
        <v>84</v>
      </c>
      <c r="BK163" s="208">
        <f t="shared" si="19"/>
        <v>0</v>
      </c>
      <c r="BL163" s="13" t="s">
        <v>650</v>
      </c>
      <c r="BM163" s="207" t="s">
        <v>2283</v>
      </c>
    </row>
    <row r="164" spans="1:65" s="36" customFormat="1" ht="16.5" customHeight="1">
      <c r="A164" s="30"/>
      <c r="B164" s="31"/>
      <c r="C164" s="197" t="s">
        <v>249</v>
      </c>
      <c r="D164" s="197" t="s">
        <v>201</v>
      </c>
      <c r="E164" s="198" t="s">
        <v>2284</v>
      </c>
      <c r="F164" s="199" t="s">
        <v>2285</v>
      </c>
      <c r="G164" s="200" t="s">
        <v>2037</v>
      </c>
      <c r="H164" s="201">
        <v>6</v>
      </c>
      <c r="I164" s="2"/>
      <c r="J164" s="202">
        <f t="shared" si="10"/>
        <v>0</v>
      </c>
      <c r="K164" s="199" t="s">
        <v>1</v>
      </c>
      <c r="L164" s="31"/>
      <c r="M164" s="203" t="s">
        <v>1</v>
      </c>
      <c r="N164" s="204" t="s">
        <v>41</v>
      </c>
      <c r="O164" s="78"/>
      <c r="P164" s="205">
        <f t="shared" si="11"/>
        <v>0</v>
      </c>
      <c r="Q164" s="205">
        <v>0</v>
      </c>
      <c r="R164" s="205">
        <f t="shared" si="12"/>
        <v>0</v>
      </c>
      <c r="S164" s="205">
        <v>0</v>
      </c>
      <c r="T164" s="206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207" t="s">
        <v>650</v>
      </c>
      <c r="AT164" s="207" t="s">
        <v>201</v>
      </c>
      <c r="AU164" s="207" t="s">
        <v>84</v>
      </c>
      <c r="AY164" s="13" t="s">
        <v>199</v>
      </c>
      <c r="BE164" s="208">
        <f t="shared" si="14"/>
        <v>0</v>
      </c>
      <c r="BF164" s="208">
        <f t="shared" si="15"/>
        <v>0</v>
      </c>
      <c r="BG164" s="208">
        <f t="shared" si="16"/>
        <v>0</v>
      </c>
      <c r="BH164" s="208">
        <f t="shared" si="17"/>
        <v>0</v>
      </c>
      <c r="BI164" s="208">
        <f t="shared" si="18"/>
        <v>0</v>
      </c>
      <c r="BJ164" s="13" t="s">
        <v>84</v>
      </c>
      <c r="BK164" s="208">
        <f t="shared" si="19"/>
        <v>0</v>
      </c>
      <c r="BL164" s="13" t="s">
        <v>650</v>
      </c>
      <c r="BM164" s="207" t="s">
        <v>2286</v>
      </c>
    </row>
    <row r="165" spans="1:65" s="36" customFormat="1" ht="24.2" customHeight="1">
      <c r="A165" s="30"/>
      <c r="B165" s="31"/>
      <c r="C165" s="197" t="s">
        <v>257</v>
      </c>
      <c r="D165" s="197" t="s">
        <v>201</v>
      </c>
      <c r="E165" s="198" t="s">
        <v>2287</v>
      </c>
      <c r="F165" s="199" t="s">
        <v>2288</v>
      </c>
      <c r="G165" s="200" t="s">
        <v>1154</v>
      </c>
      <c r="H165" s="201">
        <v>1</v>
      </c>
      <c r="I165" s="2"/>
      <c r="J165" s="202">
        <f t="shared" si="10"/>
        <v>0</v>
      </c>
      <c r="K165" s="199" t="s">
        <v>1</v>
      </c>
      <c r="L165" s="31"/>
      <c r="M165" s="203" t="s">
        <v>1</v>
      </c>
      <c r="N165" s="204" t="s">
        <v>41</v>
      </c>
      <c r="O165" s="78"/>
      <c r="P165" s="205">
        <f t="shared" si="11"/>
        <v>0</v>
      </c>
      <c r="Q165" s="205">
        <v>0</v>
      </c>
      <c r="R165" s="205">
        <f t="shared" si="12"/>
        <v>0</v>
      </c>
      <c r="S165" s="205">
        <v>0</v>
      </c>
      <c r="T165" s="206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7" t="s">
        <v>650</v>
      </c>
      <c r="AT165" s="207" t="s">
        <v>201</v>
      </c>
      <c r="AU165" s="207" t="s">
        <v>84</v>
      </c>
      <c r="AY165" s="13" t="s">
        <v>199</v>
      </c>
      <c r="BE165" s="208">
        <f t="shared" si="14"/>
        <v>0</v>
      </c>
      <c r="BF165" s="208">
        <f t="shared" si="15"/>
        <v>0</v>
      </c>
      <c r="BG165" s="208">
        <f t="shared" si="16"/>
        <v>0</v>
      </c>
      <c r="BH165" s="208">
        <f t="shared" si="17"/>
        <v>0</v>
      </c>
      <c r="BI165" s="208">
        <f t="shared" si="18"/>
        <v>0</v>
      </c>
      <c r="BJ165" s="13" t="s">
        <v>84</v>
      </c>
      <c r="BK165" s="208">
        <f t="shared" si="19"/>
        <v>0</v>
      </c>
      <c r="BL165" s="13" t="s">
        <v>650</v>
      </c>
      <c r="BM165" s="207" t="s">
        <v>2289</v>
      </c>
    </row>
    <row r="166" spans="2:63" s="184" customFormat="1" ht="25.9" customHeight="1">
      <c r="B166" s="185"/>
      <c r="D166" s="186" t="s">
        <v>75</v>
      </c>
      <c r="E166" s="187" t="s">
        <v>2290</v>
      </c>
      <c r="F166" s="187" t="s">
        <v>1</v>
      </c>
      <c r="J166" s="188">
        <f>BK166</f>
        <v>0</v>
      </c>
      <c r="L166" s="185"/>
      <c r="M166" s="189"/>
      <c r="N166" s="190"/>
      <c r="O166" s="190"/>
      <c r="P166" s="191">
        <f>SUM(P167:P175)</f>
        <v>0</v>
      </c>
      <c r="Q166" s="190"/>
      <c r="R166" s="191">
        <f>SUM(R167:R175)</f>
        <v>0</v>
      </c>
      <c r="S166" s="190"/>
      <c r="T166" s="192">
        <f>SUM(T167:T175)</f>
        <v>0</v>
      </c>
      <c r="AR166" s="186" t="s">
        <v>114</v>
      </c>
      <c r="AT166" s="193" t="s">
        <v>75</v>
      </c>
      <c r="AU166" s="193" t="s">
        <v>76</v>
      </c>
      <c r="AY166" s="186" t="s">
        <v>199</v>
      </c>
      <c r="BK166" s="194">
        <f>SUM(BK167:BK175)</f>
        <v>0</v>
      </c>
    </row>
    <row r="167" spans="1:65" s="36" customFormat="1" ht="16.5" customHeight="1">
      <c r="A167" s="30"/>
      <c r="B167" s="31"/>
      <c r="C167" s="197" t="s">
        <v>287</v>
      </c>
      <c r="D167" s="197" t="s">
        <v>201</v>
      </c>
      <c r="E167" s="198" t="s">
        <v>2272</v>
      </c>
      <c r="F167" s="199" t="s">
        <v>2273</v>
      </c>
      <c r="G167" s="200" t="s">
        <v>2057</v>
      </c>
      <c r="H167" s="201">
        <v>1</v>
      </c>
      <c r="I167" s="2"/>
      <c r="J167" s="202">
        <f aca="true" t="shared" si="20" ref="J167:J175">ROUND(I167*H167,2)</f>
        <v>0</v>
      </c>
      <c r="K167" s="199" t="s">
        <v>1</v>
      </c>
      <c r="L167" s="31"/>
      <c r="M167" s="203" t="s">
        <v>1</v>
      </c>
      <c r="N167" s="204" t="s">
        <v>41</v>
      </c>
      <c r="O167" s="78"/>
      <c r="P167" s="205">
        <f aca="true" t="shared" si="21" ref="P167:P175">O167*H167</f>
        <v>0</v>
      </c>
      <c r="Q167" s="205">
        <v>0</v>
      </c>
      <c r="R167" s="205">
        <f aca="true" t="shared" si="22" ref="R167:R175">Q167*H167</f>
        <v>0</v>
      </c>
      <c r="S167" s="205">
        <v>0</v>
      </c>
      <c r="T167" s="206">
        <f aca="true" t="shared" si="23" ref="T167:T175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7" t="s">
        <v>650</v>
      </c>
      <c r="AT167" s="207" t="s">
        <v>201</v>
      </c>
      <c r="AU167" s="207" t="s">
        <v>84</v>
      </c>
      <c r="AY167" s="13" t="s">
        <v>199</v>
      </c>
      <c r="BE167" s="208">
        <f aca="true" t="shared" si="24" ref="BE167:BE175">IF(N167="základní",J167,0)</f>
        <v>0</v>
      </c>
      <c r="BF167" s="208">
        <f aca="true" t="shared" si="25" ref="BF167:BF175">IF(N167="snížená",J167,0)</f>
        <v>0</v>
      </c>
      <c r="BG167" s="208">
        <f aca="true" t="shared" si="26" ref="BG167:BG175">IF(N167="zákl. přenesená",J167,0)</f>
        <v>0</v>
      </c>
      <c r="BH167" s="208">
        <f aca="true" t="shared" si="27" ref="BH167:BH175">IF(N167="sníž. přenesená",J167,0)</f>
        <v>0</v>
      </c>
      <c r="BI167" s="208">
        <f aca="true" t="shared" si="28" ref="BI167:BI175">IF(N167="nulová",J167,0)</f>
        <v>0</v>
      </c>
      <c r="BJ167" s="13" t="s">
        <v>84</v>
      </c>
      <c r="BK167" s="208">
        <f aca="true" t="shared" si="29" ref="BK167:BK175">ROUND(I167*H167,2)</f>
        <v>0</v>
      </c>
      <c r="BL167" s="13" t="s">
        <v>650</v>
      </c>
      <c r="BM167" s="207" t="s">
        <v>2291</v>
      </c>
    </row>
    <row r="168" spans="1:65" s="36" customFormat="1" ht="16.5" customHeight="1">
      <c r="A168" s="30"/>
      <c r="B168" s="31"/>
      <c r="C168" s="197" t="s">
        <v>296</v>
      </c>
      <c r="D168" s="197" t="s">
        <v>201</v>
      </c>
      <c r="E168" s="198" t="s">
        <v>2278</v>
      </c>
      <c r="F168" s="199" t="s">
        <v>2279</v>
      </c>
      <c r="G168" s="200" t="s">
        <v>2057</v>
      </c>
      <c r="H168" s="201">
        <v>1</v>
      </c>
      <c r="I168" s="2"/>
      <c r="J168" s="202">
        <f t="shared" si="20"/>
        <v>0</v>
      </c>
      <c r="K168" s="199" t="s">
        <v>1</v>
      </c>
      <c r="L168" s="31"/>
      <c r="M168" s="203" t="s">
        <v>1</v>
      </c>
      <c r="N168" s="204" t="s">
        <v>41</v>
      </c>
      <c r="O168" s="78"/>
      <c r="P168" s="205">
        <f t="shared" si="21"/>
        <v>0</v>
      </c>
      <c r="Q168" s="205">
        <v>0</v>
      </c>
      <c r="R168" s="205">
        <f t="shared" si="22"/>
        <v>0</v>
      </c>
      <c r="S168" s="205">
        <v>0</v>
      </c>
      <c r="T168" s="206">
        <f t="shared" si="2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07" t="s">
        <v>650</v>
      </c>
      <c r="AT168" s="207" t="s">
        <v>201</v>
      </c>
      <c r="AU168" s="207" t="s">
        <v>84</v>
      </c>
      <c r="AY168" s="13" t="s">
        <v>199</v>
      </c>
      <c r="BE168" s="208">
        <f t="shared" si="24"/>
        <v>0</v>
      </c>
      <c r="BF168" s="208">
        <f t="shared" si="25"/>
        <v>0</v>
      </c>
      <c r="BG168" s="208">
        <f t="shared" si="26"/>
        <v>0</v>
      </c>
      <c r="BH168" s="208">
        <f t="shared" si="27"/>
        <v>0</v>
      </c>
      <c r="BI168" s="208">
        <f t="shared" si="28"/>
        <v>0</v>
      </c>
      <c r="BJ168" s="13" t="s">
        <v>84</v>
      </c>
      <c r="BK168" s="208">
        <f t="shared" si="29"/>
        <v>0</v>
      </c>
      <c r="BL168" s="13" t="s">
        <v>650</v>
      </c>
      <c r="BM168" s="207" t="s">
        <v>2292</v>
      </c>
    </row>
    <row r="169" spans="1:65" s="36" customFormat="1" ht="16.5" customHeight="1">
      <c r="A169" s="30"/>
      <c r="B169" s="31"/>
      <c r="C169" s="197" t="s">
        <v>302</v>
      </c>
      <c r="D169" s="197" t="s">
        <v>201</v>
      </c>
      <c r="E169" s="198" t="s">
        <v>2281</v>
      </c>
      <c r="F169" s="199" t="s">
        <v>2282</v>
      </c>
      <c r="G169" s="200" t="s">
        <v>2057</v>
      </c>
      <c r="H169" s="201">
        <v>1</v>
      </c>
      <c r="I169" s="2"/>
      <c r="J169" s="202">
        <f t="shared" si="20"/>
        <v>0</v>
      </c>
      <c r="K169" s="199" t="s">
        <v>1</v>
      </c>
      <c r="L169" s="31"/>
      <c r="M169" s="203" t="s">
        <v>1</v>
      </c>
      <c r="N169" s="204" t="s">
        <v>41</v>
      </c>
      <c r="O169" s="78"/>
      <c r="P169" s="205">
        <f t="shared" si="21"/>
        <v>0</v>
      </c>
      <c r="Q169" s="205">
        <v>0</v>
      </c>
      <c r="R169" s="205">
        <f t="shared" si="22"/>
        <v>0</v>
      </c>
      <c r="S169" s="205">
        <v>0</v>
      </c>
      <c r="T169" s="206">
        <f t="shared" si="2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7" t="s">
        <v>650</v>
      </c>
      <c r="AT169" s="207" t="s">
        <v>201</v>
      </c>
      <c r="AU169" s="207" t="s">
        <v>84</v>
      </c>
      <c r="AY169" s="13" t="s">
        <v>199</v>
      </c>
      <c r="BE169" s="208">
        <f t="shared" si="24"/>
        <v>0</v>
      </c>
      <c r="BF169" s="208">
        <f t="shared" si="25"/>
        <v>0</v>
      </c>
      <c r="BG169" s="208">
        <f t="shared" si="26"/>
        <v>0</v>
      </c>
      <c r="BH169" s="208">
        <f t="shared" si="27"/>
        <v>0</v>
      </c>
      <c r="BI169" s="208">
        <f t="shared" si="28"/>
        <v>0</v>
      </c>
      <c r="BJ169" s="13" t="s">
        <v>84</v>
      </c>
      <c r="BK169" s="208">
        <f t="shared" si="29"/>
        <v>0</v>
      </c>
      <c r="BL169" s="13" t="s">
        <v>650</v>
      </c>
      <c r="BM169" s="207" t="s">
        <v>2293</v>
      </c>
    </row>
    <row r="170" spans="1:65" s="36" customFormat="1" ht="16.5" customHeight="1">
      <c r="A170" s="30"/>
      <c r="B170" s="31"/>
      <c r="C170" s="197" t="s">
        <v>267</v>
      </c>
      <c r="D170" s="197" t="s">
        <v>201</v>
      </c>
      <c r="E170" s="198" t="s">
        <v>2294</v>
      </c>
      <c r="F170" s="199" t="s">
        <v>2295</v>
      </c>
      <c r="G170" s="200" t="s">
        <v>2057</v>
      </c>
      <c r="H170" s="201">
        <v>1</v>
      </c>
      <c r="I170" s="2"/>
      <c r="J170" s="202">
        <f t="shared" si="20"/>
        <v>0</v>
      </c>
      <c r="K170" s="199" t="s">
        <v>1</v>
      </c>
      <c r="L170" s="31"/>
      <c r="M170" s="203" t="s">
        <v>1</v>
      </c>
      <c r="N170" s="204" t="s">
        <v>41</v>
      </c>
      <c r="O170" s="78"/>
      <c r="P170" s="205">
        <f t="shared" si="21"/>
        <v>0</v>
      </c>
      <c r="Q170" s="205">
        <v>0</v>
      </c>
      <c r="R170" s="205">
        <f t="shared" si="22"/>
        <v>0</v>
      </c>
      <c r="S170" s="205">
        <v>0</v>
      </c>
      <c r="T170" s="206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207" t="s">
        <v>650</v>
      </c>
      <c r="AT170" s="207" t="s">
        <v>201</v>
      </c>
      <c r="AU170" s="207" t="s">
        <v>84</v>
      </c>
      <c r="AY170" s="13" t="s">
        <v>199</v>
      </c>
      <c r="BE170" s="208">
        <f t="shared" si="24"/>
        <v>0</v>
      </c>
      <c r="BF170" s="208">
        <f t="shared" si="25"/>
        <v>0</v>
      </c>
      <c r="BG170" s="208">
        <f t="shared" si="26"/>
        <v>0</v>
      </c>
      <c r="BH170" s="208">
        <f t="shared" si="27"/>
        <v>0</v>
      </c>
      <c r="BI170" s="208">
        <f t="shared" si="28"/>
        <v>0</v>
      </c>
      <c r="BJ170" s="13" t="s">
        <v>84</v>
      </c>
      <c r="BK170" s="208">
        <f t="shared" si="29"/>
        <v>0</v>
      </c>
      <c r="BL170" s="13" t="s">
        <v>650</v>
      </c>
      <c r="BM170" s="207" t="s">
        <v>2296</v>
      </c>
    </row>
    <row r="171" spans="1:65" s="36" customFormat="1" ht="16.5" customHeight="1">
      <c r="A171" s="30"/>
      <c r="B171" s="31"/>
      <c r="C171" s="197" t="s">
        <v>273</v>
      </c>
      <c r="D171" s="197" t="s">
        <v>201</v>
      </c>
      <c r="E171" s="198" t="s">
        <v>2297</v>
      </c>
      <c r="F171" s="199" t="s">
        <v>2298</v>
      </c>
      <c r="G171" s="200" t="s">
        <v>2057</v>
      </c>
      <c r="H171" s="201">
        <v>1</v>
      </c>
      <c r="I171" s="2"/>
      <c r="J171" s="202">
        <f t="shared" si="20"/>
        <v>0</v>
      </c>
      <c r="K171" s="199" t="s">
        <v>1</v>
      </c>
      <c r="L171" s="31"/>
      <c r="M171" s="203" t="s">
        <v>1</v>
      </c>
      <c r="N171" s="204" t="s">
        <v>41</v>
      </c>
      <c r="O171" s="78"/>
      <c r="P171" s="205">
        <f t="shared" si="21"/>
        <v>0</v>
      </c>
      <c r="Q171" s="205">
        <v>0</v>
      </c>
      <c r="R171" s="205">
        <f t="shared" si="22"/>
        <v>0</v>
      </c>
      <c r="S171" s="205">
        <v>0</v>
      </c>
      <c r="T171" s="206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7" t="s">
        <v>650</v>
      </c>
      <c r="AT171" s="207" t="s">
        <v>201</v>
      </c>
      <c r="AU171" s="207" t="s">
        <v>84</v>
      </c>
      <c r="AY171" s="13" t="s">
        <v>199</v>
      </c>
      <c r="BE171" s="208">
        <f t="shared" si="24"/>
        <v>0</v>
      </c>
      <c r="BF171" s="208">
        <f t="shared" si="25"/>
        <v>0</v>
      </c>
      <c r="BG171" s="208">
        <f t="shared" si="26"/>
        <v>0</v>
      </c>
      <c r="BH171" s="208">
        <f t="shared" si="27"/>
        <v>0</v>
      </c>
      <c r="BI171" s="208">
        <f t="shared" si="28"/>
        <v>0</v>
      </c>
      <c r="BJ171" s="13" t="s">
        <v>84</v>
      </c>
      <c r="BK171" s="208">
        <f t="shared" si="29"/>
        <v>0</v>
      </c>
      <c r="BL171" s="13" t="s">
        <v>650</v>
      </c>
      <c r="BM171" s="207" t="s">
        <v>2299</v>
      </c>
    </row>
    <row r="172" spans="1:65" s="36" customFormat="1" ht="16.5" customHeight="1">
      <c r="A172" s="30"/>
      <c r="B172" s="31"/>
      <c r="C172" s="197" t="s">
        <v>279</v>
      </c>
      <c r="D172" s="197" t="s">
        <v>201</v>
      </c>
      <c r="E172" s="198" t="s">
        <v>2300</v>
      </c>
      <c r="F172" s="199" t="s">
        <v>2301</v>
      </c>
      <c r="G172" s="200" t="s">
        <v>2057</v>
      </c>
      <c r="H172" s="201">
        <v>2</v>
      </c>
      <c r="I172" s="2"/>
      <c r="J172" s="202">
        <f t="shared" si="20"/>
        <v>0</v>
      </c>
      <c r="K172" s="199" t="s">
        <v>1</v>
      </c>
      <c r="L172" s="31"/>
      <c r="M172" s="203" t="s">
        <v>1</v>
      </c>
      <c r="N172" s="204" t="s">
        <v>41</v>
      </c>
      <c r="O172" s="78"/>
      <c r="P172" s="205">
        <f t="shared" si="21"/>
        <v>0</v>
      </c>
      <c r="Q172" s="205">
        <v>0</v>
      </c>
      <c r="R172" s="205">
        <f t="shared" si="22"/>
        <v>0</v>
      </c>
      <c r="S172" s="205">
        <v>0</v>
      </c>
      <c r="T172" s="206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207" t="s">
        <v>650</v>
      </c>
      <c r="AT172" s="207" t="s">
        <v>201</v>
      </c>
      <c r="AU172" s="207" t="s">
        <v>84</v>
      </c>
      <c r="AY172" s="13" t="s">
        <v>199</v>
      </c>
      <c r="BE172" s="208">
        <f t="shared" si="24"/>
        <v>0</v>
      </c>
      <c r="BF172" s="208">
        <f t="shared" si="25"/>
        <v>0</v>
      </c>
      <c r="BG172" s="208">
        <f t="shared" si="26"/>
        <v>0</v>
      </c>
      <c r="BH172" s="208">
        <f t="shared" si="27"/>
        <v>0</v>
      </c>
      <c r="BI172" s="208">
        <f t="shared" si="28"/>
        <v>0</v>
      </c>
      <c r="BJ172" s="13" t="s">
        <v>84</v>
      </c>
      <c r="BK172" s="208">
        <f t="shared" si="29"/>
        <v>0</v>
      </c>
      <c r="BL172" s="13" t="s">
        <v>650</v>
      </c>
      <c r="BM172" s="207" t="s">
        <v>2302</v>
      </c>
    </row>
    <row r="173" spans="1:65" s="36" customFormat="1" ht="16.5" customHeight="1">
      <c r="A173" s="30"/>
      <c r="B173" s="31"/>
      <c r="C173" s="197" t="s">
        <v>8</v>
      </c>
      <c r="D173" s="197" t="s">
        <v>201</v>
      </c>
      <c r="E173" s="198" t="s">
        <v>2303</v>
      </c>
      <c r="F173" s="199" t="s">
        <v>2304</v>
      </c>
      <c r="G173" s="200" t="s">
        <v>2057</v>
      </c>
      <c r="H173" s="201">
        <v>1</v>
      </c>
      <c r="I173" s="2"/>
      <c r="J173" s="202">
        <f t="shared" si="20"/>
        <v>0</v>
      </c>
      <c r="K173" s="199" t="s">
        <v>1</v>
      </c>
      <c r="L173" s="31"/>
      <c r="M173" s="203" t="s">
        <v>1</v>
      </c>
      <c r="N173" s="204" t="s">
        <v>41</v>
      </c>
      <c r="O173" s="78"/>
      <c r="P173" s="205">
        <f t="shared" si="21"/>
        <v>0</v>
      </c>
      <c r="Q173" s="205">
        <v>0</v>
      </c>
      <c r="R173" s="205">
        <f t="shared" si="22"/>
        <v>0</v>
      </c>
      <c r="S173" s="205">
        <v>0</v>
      </c>
      <c r="T173" s="206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207" t="s">
        <v>650</v>
      </c>
      <c r="AT173" s="207" t="s">
        <v>201</v>
      </c>
      <c r="AU173" s="207" t="s">
        <v>84</v>
      </c>
      <c r="AY173" s="13" t="s">
        <v>199</v>
      </c>
      <c r="BE173" s="208">
        <f t="shared" si="24"/>
        <v>0</v>
      </c>
      <c r="BF173" s="208">
        <f t="shared" si="25"/>
        <v>0</v>
      </c>
      <c r="BG173" s="208">
        <f t="shared" si="26"/>
        <v>0</v>
      </c>
      <c r="BH173" s="208">
        <f t="shared" si="27"/>
        <v>0</v>
      </c>
      <c r="BI173" s="208">
        <f t="shared" si="28"/>
        <v>0</v>
      </c>
      <c r="BJ173" s="13" t="s">
        <v>84</v>
      </c>
      <c r="BK173" s="208">
        <f t="shared" si="29"/>
        <v>0</v>
      </c>
      <c r="BL173" s="13" t="s">
        <v>650</v>
      </c>
      <c r="BM173" s="207" t="s">
        <v>2305</v>
      </c>
    </row>
    <row r="174" spans="1:65" s="36" customFormat="1" ht="16.5" customHeight="1">
      <c r="A174" s="30"/>
      <c r="B174" s="31"/>
      <c r="C174" s="197" t="s">
        <v>307</v>
      </c>
      <c r="D174" s="197" t="s">
        <v>201</v>
      </c>
      <c r="E174" s="198" t="s">
        <v>2306</v>
      </c>
      <c r="F174" s="199" t="s">
        <v>2307</v>
      </c>
      <c r="G174" s="200" t="s">
        <v>1154</v>
      </c>
      <c r="H174" s="201">
        <v>1</v>
      </c>
      <c r="I174" s="2"/>
      <c r="J174" s="202">
        <f t="shared" si="20"/>
        <v>0</v>
      </c>
      <c r="K174" s="199" t="s">
        <v>1</v>
      </c>
      <c r="L174" s="31"/>
      <c r="M174" s="203" t="s">
        <v>1</v>
      </c>
      <c r="N174" s="204" t="s">
        <v>41</v>
      </c>
      <c r="O174" s="78"/>
      <c r="P174" s="205">
        <f t="shared" si="21"/>
        <v>0</v>
      </c>
      <c r="Q174" s="205">
        <v>0</v>
      </c>
      <c r="R174" s="205">
        <f t="shared" si="22"/>
        <v>0</v>
      </c>
      <c r="S174" s="205">
        <v>0</v>
      </c>
      <c r="T174" s="206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07" t="s">
        <v>650</v>
      </c>
      <c r="AT174" s="207" t="s">
        <v>201</v>
      </c>
      <c r="AU174" s="207" t="s">
        <v>84</v>
      </c>
      <c r="AY174" s="13" t="s">
        <v>199</v>
      </c>
      <c r="BE174" s="208">
        <f t="shared" si="24"/>
        <v>0</v>
      </c>
      <c r="BF174" s="208">
        <f t="shared" si="25"/>
        <v>0</v>
      </c>
      <c r="BG174" s="208">
        <f t="shared" si="26"/>
        <v>0</v>
      </c>
      <c r="BH174" s="208">
        <f t="shared" si="27"/>
        <v>0</v>
      </c>
      <c r="BI174" s="208">
        <f t="shared" si="28"/>
        <v>0</v>
      </c>
      <c r="BJ174" s="13" t="s">
        <v>84</v>
      </c>
      <c r="BK174" s="208">
        <f t="shared" si="29"/>
        <v>0</v>
      </c>
      <c r="BL174" s="13" t="s">
        <v>650</v>
      </c>
      <c r="BM174" s="207" t="s">
        <v>2308</v>
      </c>
    </row>
    <row r="175" spans="1:65" s="36" customFormat="1" ht="16.5" customHeight="1">
      <c r="A175" s="30"/>
      <c r="B175" s="31"/>
      <c r="C175" s="197" t="s">
        <v>313</v>
      </c>
      <c r="D175" s="197" t="s">
        <v>201</v>
      </c>
      <c r="E175" s="198" t="s">
        <v>2309</v>
      </c>
      <c r="F175" s="199" t="s">
        <v>2310</v>
      </c>
      <c r="G175" s="200" t="s">
        <v>2037</v>
      </c>
      <c r="H175" s="201">
        <v>5</v>
      </c>
      <c r="I175" s="2"/>
      <c r="J175" s="202">
        <f t="shared" si="20"/>
        <v>0</v>
      </c>
      <c r="K175" s="199" t="s">
        <v>1</v>
      </c>
      <c r="L175" s="31"/>
      <c r="M175" s="257" t="s">
        <v>1</v>
      </c>
      <c r="N175" s="258" t="s">
        <v>41</v>
      </c>
      <c r="O175" s="259"/>
      <c r="P175" s="260">
        <f t="shared" si="21"/>
        <v>0</v>
      </c>
      <c r="Q175" s="260">
        <v>0</v>
      </c>
      <c r="R175" s="260">
        <f t="shared" si="22"/>
        <v>0</v>
      </c>
      <c r="S175" s="260">
        <v>0</v>
      </c>
      <c r="T175" s="261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207" t="s">
        <v>650</v>
      </c>
      <c r="AT175" s="207" t="s">
        <v>201</v>
      </c>
      <c r="AU175" s="207" t="s">
        <v>84</v>
      </c>
      <c r="AY175" s="13" t="s">
        <v>199</v>
      </c>
      <c r="BE175" s="208">
        <f t="shared" si="24"/>
        <v>0</v>
      </c>
      <c r="BF175" s="208">
        <f t="shared" si="25"/>
        <v>0</v>
      </c>
      <c r="BG175" s="208">
        <f t="shared" si="26"/>
        <v>0</v>
      </c>
      <c r="BH175" s="208">
        <f t="shared" si="27"/>
        <v>0</v>
      </c>
      <c r="BI175" s="208">
        <f t="shared" si="28"/>
        <v>0</v>
      </c>
      <c r="BJ175" s="13" t="s">
        <v>84</v>
      </c>
      <c r="BK175" s="208">
        <f t="shared" si="29"/>
        <v>0</v>
      </c>
      <c r="BL175" s="13" t="s">
        <v>650</v>
      </c>
      <c r="BM175" s="207" t="s">
        <v>2311</v>
      </c>
    </row>
    <row r="176" spans="1:31" s="36" customFormat="1" ht="6.95" customHeight="1">
      <c r="A176" s="30"/>
      <c r="B176" s="57"/>
      <c r="C176" s="58"/>
      <c r="D176" s="58"/>
      <c r="E176" s="58"/>
      <c r="F176" s="58"/>
      <c r="G176" s="58"/>
      <c r="H176" s="58"/>
      <c r="I176" s="58"/>
      <c r="J176" s="58"/>
      <c r="K176" s="58"/>
      <c r="L176" s="31"/>
      <c r="M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</sheetData>
  <sheetProtection algorithmName="SHA-512" hashValue="/MSlq/K6ZUtthEErMLQqO0fCmnI1WkeqOy0eLSXc1itOBjJLIPspktN37yZs8nAJWqcgJqRA50aF8IVsvdaCNg==" saltValue="eAbnIQOJIDdGQojfAsfrhw==" spinCount="100000" sheet="1" objects="1" scenarios="1" selectLockedCells="1"/>
  <autoFilter ref="C124:K17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>
      <selection activeCell="J19" sqref="J19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105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" customHeight="1">
      <c r="B8" s="16"/>
      <c r="D8" s="26" t="s">
        <v>158</v>
      </c>
      <c r="L8" s="16"/>
    </row>
    <row r="9" spans="1:31" s="36" customFormat="1" ht="16.5" customHeight="1">
      <c r="A9" s="30"/>
      <c r="B9" s="31"/>
      <c r="C9" s="30"/>
      <c r="D9" s="30"/>
      <c r="E9" s="138" t="s">
        <v>2040</v>
      </c>
      <c r="F9" s="140"/>
      <c r="G9" s="140"/>
      <c r="H9" s="140"/>
      <c r="I9" s="30"/>
      <c r="J9" s="30"/>
      <c r="K9" s="30"/>
      <c r="L9" s="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6" customFormat="1" ht="12" customHeight="1">
      <c r="A10" s="30"/>
      <c r="B10" s="31"/>
      <c r="C10" s="30"/>
      <c r="D10" s="26" t="s">
        <v>2041</v>
      </c>
      <c r="E10" s="30"/>
      <c r="F10" s="30"/>
      <c r="G10" s="30"/>
      <c r="H10" s="30"/>
      <c r="I10" s="30"/>
      <c r="J10" s="30"/>
      <c r="K10" s="30"/>
      <c r="L10" s="5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6" customFormat="1" ht="16.5" customHeight="1">
      <c r="A11" s="30"/>
      <c r="B11" s="31"/>
      <c r="C11" s="30"/>
      <c r="D11" s="30"/>
      <c r="E11" s="66" t="s">
        <v>2312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2" customHeight="1">
      <c r="A13" s="30"/>
      <c r="B13" s="31"/>
      <c r="C13" s="30"/>
      <c r="D13" s="26" t="s">
        <v>18</v>
      </c>
      <c r="E13" s="30"/>
      <c r="F13" s="27" t="s">
        <v>1</v>
      </c>
      <c r="G13" s="30"/>
      <c r="H13" s="30"/>
      <c r="I13" s="26" t="s">
        <v>19</v>
      </c>
      <c r="J13" s="27" t="s">
        <v>1</v>
      </c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 customHeight="1">
      <c r="A14" s="30"/>
      <c r="B14" s="31"/>
      <c r="C14" s="30"/>
      <c r="D14" s="26" t="s">
        <v>20</v>
      </c>
      <c r="E14" s="30"/>
      <c r="F14" s="27" t="s">
        <v>21</v>
      </c>
      <c r="G14" s="30"/>
      <c r="H14" s="30"/>
      <c r="I14" s="26" t="s">
        <v>22</v>
      </c>
      <c r="J14" s="141" t="str">
        <f>'Rekapitulace stavby'!AN8</f>
        <v>2. 11. 2023</v>
      </c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24</v>
      </c>
      <c r="E16" s="30"/>
      <c r="F16" s="30"/>
      <c r="G16" s="30"/>
      <c r="H16" s="30"/>
      <c r="I16" s="26" t="s">
        <v>25</v>
      </c>
      <c r="J16" s="27" t="s">
        <v>1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8" customHeight="1">
      <c r="A17" s="30"/>
      <c r="B17" s="31"/>
      <c r="C17" s="30"/>
      <c r="D17" s="30"/>
      <c r="E17" s="27" t="s">
        <v>26</v>
      </c>
      <c r="F17" s="30"/>
      <c r="G17" s="30"/>
      <c r="H17" s="30"/>
      <c r="I17" s="26" t="s">
        <v>27</v>
      </c>
      <c r="J17" s="27" t="s">
        <v>1</v>
      </c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2" customHeight="1">
      <c r="A19" s="30"/>
      <c r="B19" s="31"/>
      <c r="C19" s="30"/>
      <c r="D19" s="26" t="s">
        <v>28</v>
      </c>
      <c r="E19" s="30"/>
      <c r="F19" s="30"/>
      <c r="G19" s="30"/>
      <c r="H19" s="30"/>
      <c r="I19" s="26" t="s">
        <v>25</v>
      </c>
      <c r="J19" s="6" t="str">
        <f>'Rekapitulace stavby'!AN13</f>
        <v>Vyplň údaj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18" customHeight="1">
      <c r="A20" s="30"/>
      <c r="B20" s="31"/>
      <c r="C20" s="30"/>
      <c r="D20" s="30"/>
      <c r="E20" s="8" t="str">
        <f>'Rekapitulace stavby'!E14</f>
        <v>Vyplň údaj</v>
      </c>
      <c r="F20" s="253"/>
      <c r="G20" s="253"/>
      <c r="H20" s="253"/>
      <c r="I20" s="26" t="s">
        <v>27</v>
      </c>
      <c r="J20" s="6" t="str">
        <f>'Rekapitulace stavby'!AN14</f>
        <v>Vyplň údaj</v>
      </c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2" customHeight="1">
      <c r="A22" s="30"/>
      <c r="B22" s="31"/>
      <c r="C22" s="30"/>
      <c r="D22" s="26" t="s">
        <v>30</v>
      </c>
      <c r="E22" s="30"/>
      <c r="F22" s="30"/>
      <c r="G22" s="30"/>
      <c r="H22" s="30"/>
      <c r="I22" s="26" t="s">
        <v>25</v>
      </c>
      <c r="J22" s="27" t="s">
        <v>1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18" customHeight="1">
      <c r="A23" s="30"/>
      <c r="B23" s="31"/>
      <c r="C23" s="30"/>
      <c r="D23" s="30"/>
      <c r="E23" s="27" t="s">
        <v>31</v>
      </c>
      <c r="F23" s="30"/>
      <c r="G23" s="30"/>
      <c r="H23" s="30"/>
      <c r="I23" s="26" t="s">
        <v>27</v>
      </c>
      <c r="J23" s="27" t="s">
        <v>1</v>
      </c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2" customHeight="1">
      <c r="A25" s="30"/>
      <c r="B25" s="31"/>
      <c r="C25" s="30"/>
      <c r="D25" s="26" t="s">
        <v>33</v>
      </c>
      <c r="E25" s="30"/>
      <c r="F25" s="30"/>
      <c r="G25" s="30"/>
      <c r="H25" s="30"/>
      <c r="I25" s="26" t="s">
        <v>25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18" customHeight="1">
      <c r="A26" s="30"/>
      <c r="B26" s="31"/>
      <c r="C26" s="30"/>
      <c r="D26" s="30"/>
      <c r="E26" s="27" t="s">
        <v>34</v>
      </c>
      <c r="F26" s="30"/>
      <c r="G26" s="30"/>
      <c r="H26" s="30"/>
      <c r="I26" s="26" t="s">
        <v>27</v>
      </c>
      <c r="J26" s="27" t="s">
        <v>1</v>
      </c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2" customHeight="1">
      <c r="A28" s="30"/>
      <c r="B28" s="31"/>
      <c r="C28" s="30"/>
      <c r="D28" s="26" t="s">
        <v>35</v>
      </c>
      <c r="E28" s="30"/>
      <c r="F28" s="30"/>
      <c r="G28" s="30"/>
      <c r="H28" s="30"/>
      <c r="I28" s="30"/>
      <c r="J28" s="30"/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45" customFormat="1" ht="16.5" customHeight="1">
      <c r="A29" s="142"/>
      <c r="B29" s="143"/>
      <c r="C29" s="142"/>
      <c r="D29" s="142"/>
      <c r="E29" s="28" t="s">
        <v>1</v>
      </c>
      <c r="F29" s="28"/>
      <c r="G29" s="28"/>
      <c r="H29" s="28"/>
      <c r="I29" s="142"/>
      <c r="J29" s="142"/>
      <c r="K29" s="142"/>
      <c r="L29" s="14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</row>
    <row r="30" spans="1:31" s="36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36" customFormat="1" ht="6.95" customHeight="1">
      <c r="A31" s="30"/>
      <c r="B31" s="31"/>
      <c r="C31" s="30"/>
      <c r="D31" s="91"/>
      <c r="E31" s="91"/>
      <c r="F31" s="91"/>
      <c r="G31" s="91"/>
      <c r="H31" s="91"/>
      <c r="I31" s="91"/>
      <c r="J31" s="91"/>
      <c r="K31" s="91"/>
      <c r="L31" s="5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36" customFormat="1" ht="25.35" customHeight="1">
      <c r="A32" s="30"/>
      <c r="B32" s="31"/>
      <c r="C32" s="30"/>
      <c r="D32" s="146" t="s">
        <v>36</v>
      </c>
      <c r="E32" s="30"/>
      <c r="F32" s="30"/>
      <c r="G32" s="30"/>
      <c r="H32" s="30"/>
      <c r="I32" s="30"/>
      <c r="J32" s="147">
        <f>ROUND(J123,2)</f>
        <v>0</v>
      </c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14.45" customHeight="1">
      <c r="A34" s="30"/>
      <c r="B34" s="31"/>
      <c r="C34" s="30"/>
      <c r="D34" s="30"/>
      <c r="E34" s="30"/>
      <c r="F34" s="148" t="s">
        <v>38</v>
      </c>
      <c r="G34" s="30"/>
      <c r="H34" s="30"/>
      <c r="I34" s="148" t="s">
        <v>37</v>
      </c>
      <c r="J34" s="148" t="s">
        <v>39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14.45" customHeight="1">
      <c r="A35" s="30"/>
      <c r="B35" s="31"/>
      <c r="C35" s="30"/>
      <c r="D35" s="149" t="s">
        <v>40</v>
      </c>
      <c r="E35" s="26" t="s">
        <v>41</v>
      </c>
      <c r="F35" s="150">
        <f>ROUND((SUM(BE123:BE147)),2)</f>
        <v>0</v>
      </c>
      <c r="G35" s="30"/>
      <c r="H35" s="30"/>
      <c r="I35" s="151">
        <v>0.21</v>
      </c>
      <c r="J35" s="150">
        <f>ROUND(((SUM(BE123:BE147))*I35),2)</f>
        <v>0</v>
      </c>
      <c r="K35" s="30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26" t="s">
        <v>42</v>
      </c>
      <c r="F36" s="150">
        <f>ROUND((SUM(BF123:BF147)),2)</f>
        <v>0</v>
      </c>
      <c r="G36" s="30"/>
      <c r="H36" s="30"/>
      <c r="I36" s="151">
        <v>0.12</v>
      </c>
      <c r="J36" s="150">
        <f>ROUND(((SUM(BF123:BF147))*I36),2)</f>
        <v>0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 hidden="1">
      <c r="A37" s="30"/>
      <c r="B37" s="31"/>
      <c r="C37" s="30"/>
      <c r="D37" s="30"/>
      <c r="E37" s="26" t="s">
        <v>43</v>
      </c>
      <c r="F37" s="150">
        <f>ROUND((SUM(BG123:BG147)),2)</f>
        <v>0</v>
      </c>
      <c r="G37" s="30"/>
      <c r="H37" s="30"/>
      <c r="I37" s="151">
        <v>0.21</v>
      </c>
      <c r="J37" s="150">
        <f>0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 hidden="1">
      <c r="A38" s="30"/>
      <c r="B38" s="31"/>
      <c r="C38" s="30"/>
      <c r="D38" s="30"/>
      <c r="E38" s="26" t="s">
        <v>44</v>
      </c>
      <c r="F38" s="150">
        <f>ROUND((SUM(BH123:BH147)),2)</f>
        <v>0</v>
      </c>
      <c r="G38" s="30"/>
      <c r="H38" s="30"/>
      <c r="I38" s="151">
        <v>0.12</v>
      </c>
      <c r="J38" s="150">
        <f>0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45</v>
      </c>
      <c r="F39" s="150">
        <f>ROUND((SUM(BI123:BI147)),2)</f>
        <v>0</v>
      </c>
      <c r="G39" s="30"/>
      <c r="H39" s="30"/>
      <c r="I39" s="151">
        <v>0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25.35" customHeight="1">
      <c r="A41" s="30"/>
      <c r="B41" s="31"/>
      <c r="C41" s="152"/>
      <c r="D41" s="153" t="s">
        <v>46</v>
      </c>
      <c r="E41" s="82"/>
      <c r="F41" s="82"/>
      <c r="G41" s="154" t="s">
        <v>47</v>
      </c>
      <c r="H41" s="155" t="s">
        <v>48</v>
      </c>
      <c r="I41" s="82"/>
      <c r="J41" s="156">
        <f>SUM(J32:J39)</f>
        <v>0</v>
      </c>
      <c r="K41" s="157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1:31" s="36" customFormat="1" ht="16.5" customHeight="1">
      <c r="A87" s="30"/>
      <c r="B87" s="31"/>
      <c r="C87" s="30"/>
      <c r="D87" s="30"/>
      <c r="E87" s="138" t="s">
        <v>2040</v>
      </c>
      <c r="F87" s="140"/>
      <c r="G87" s="140"/>
      <c r="H87" s="140"/>
      <c r="I87" s="30"/>
      <c r="J87" s="30"/>
      <c r="K87" s="30"/>
      <c r="L87" s="5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36" customFormat="1" ht="12" customHeight="1">
      <c r="A88" s="30"/>
      <c r="B88" s="31"/>
      <c r="C88" s="26" t="s">
        <v>2041</v>
      </c>
      <c r="D88" s="30"/>
      <c r="E88" s="30"/>
      <c r="F88" s="30"/>
      <c r="G88" s="30"/>
      <c r="H88" s="30"/>
      <c r="I88" s="30"/>
      <c r="J88" s="30"/>
      <c r="K88" s="30"/>
      <c r="L88" s="5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36" customFormat="1" ht="16.5" customHeight="1">
      <c r="A89" s="30"/>
      <c r="B89" s="31"/>
      <c r="C89" s="30"/>
      <c r="D89" s="30"/>
      <c r="E89" s="66" t="str">
        <f>E11</f>
        <v>043 - SV - Svítidla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2" customHeight="1">
      <c r="A91" s="30"/>
      <c r="B91" s="31"/>
      <c r="C91" s="26" t="s">
        <v>20</v>
      </c>
      <c r="D91" s="30"/>
      <c r="E91" s="30"/>
      <c r="F91" s="27" t="str">
        <f>F14</f>
        <v>Valašské Meziříčí</v>
      </c>
      <c r="G91" s="30"/>
      <c r="H91" s="30"/>
      <c r="I91" s="26" t="s">
        <v>22</v>
      </c>
      <c r="J91" s="141" t="str">
        <f>IF(J14="","",J14)</f>
        <v>2. 11. 2023</v>
      </c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5.2" customHeight="1">
      <c r="A93" s="30"/>
      <c r="B93" s="31"/>
      <c r="C93" s="26" t="s">
        <v>24</v>
      </c>
      <c r="D93" s="30"/>
      <c r="E93" s="30"/>
      <c r="F93" s="27" t="str">
        <f>E17</f>
        <v>Město Valašské Meziříčí</v>
      </c>
      <c r="G93" s="30"/>
      <c r="H93" s="30"/>
      <c r="I93" s="26" t="s">
        <v>30</v>
      </c>
      <c r="J93" s="160" t="str">
        <f>E23</f>
        <v>BP projekt,s.r.o.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15.2" customHeight="1">
      <c r="A94" s="30"/>
      <c r="B94" s="31"/>
      <c r="C94" s="26" t="s">
        <v>28</v>
      </c>
      <c r="D94" s="30"/>
      <c r="E94" s="30"/>
      <c r="F94" s="27" t="str">
        <f>IF(E20="","",E20)</f>
        <v>Vyplň údaj</v>
      </c>
      <c r="G94" s="30"/>
      <c r="H94" s="30"/>
      <c r="I94" s="26" t="s">
        <v>33</v>
      </c>
      <c r="J94" s="160" t="str">
        <f>E26</f>
        <v>Fajfrová Irena</v>
      </c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29.25" customHeight="1">
      <c r="A96" s="30"/>
      <c r="B96" s="31"/>
      <c r="C96" s="161" t="s">
        <v>161</v>
      </c>
      <c r="D96" s="152"/>
      <c r="E96" s="152"/>
      <c r="F96" s="152"/>
      <c r="G96" s="152"/>
      <c r="H96" s="152"/>
      <c r="I96" s="152"/>
      <c r="J96" s="162" t="s">
        <v>162</v>
      </c>
      <c r="K96" s="152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36" customFormat="1" ht="22.9" customHeight="1">
      <c r="A98" s="30"/>
      <c r="B98" s="31"/>
      <c r="C98" s="163" t="s">
        <v>163</v>
      </c>
      <c r="D98" s="30"/>
      <c r="E98" s="30"/>
      <c r="F98" s="30"/>
      <c r="G98" s="30"/>
      <c r="H98" s="30"/>
      <c r="I98" s="30"/>
      <c r="J98" s="147">
        <f>J123</f>
        <v>0</v>
      </c>
      <c r="K98" s="30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3" t="s">
        <v>164</v>
      </c>
    </row>
    <row r="99" spans="2:12" s="165" customFormat="1" ht="24.95" customHeight="1">
      <c r="B99" s="164"/>
      <c r="D99" s="166" t="s">
        <v>2313</v>
      </c>
      <c r="E99" s="167"/>
      <c r="F99" s="167"/>
      <c r="G99" s="167"/>
      <c r="H99" s="167"/>
      <c r="I99" s="167"/>
      <c r="J99" s="168">
        <f>J124</f>
        <v>0</v>
      </c>
      <c r="L99" s="164"/>
    </row>
    <row r="100" spans="2:12" s="165" customFormat="1" ht="24.95" customHeight="1">
      <c r="B100" s="164"/>
      <c r="D100" s="166" t="s">
        <v>2314</v>
      </c>
      <c r="E100" s="167"/>
      <c r="F100" s="167"/>
      <c r="G100" s="167"/>
      <c r="H100" s="167"/>
      <c r="I100" s="167"/>
      <c r="J100" s="168">
        <f>J137</f>
        <v>0</v>
      </c>
      <c r="L100" s="164"/>
    </row>
    <row r="101" spans="2:12" s="165" customFormat="1" ht="24.95" customHeight="1">
      <c r="B101" s="164"/>
      <c r="D101" s="166" t="s">
        <v>2046</v>
      </c>
      <c r="E101" s="167"/>
      <c r="F101" s="167"/>
      <c r="G101" s="167"/>
      <c r="H101" s="167"/>
      <c r="I101" s="167"/>
      <c r="J101" s="168">
        <f>J142</f>
        <v>0</v>
      </c>
      <c r="L101" s="164"/>
    </row>
    <row r="102" spans="1:31" s="36" customFormat="1" ht="21.75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52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36" customFormat="1" ht="6.95" customHeight="1">
      <c r="A103" s="30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36" customFormat="1" ht="6.95" customHeight="1">
      <c r="A107" s="30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36" customFormat="1" ht="24.95" customHeight="1">
      <c r="A108" s="30"/>
      <c r="B108" s="31"/>
      <c r="C108" s="17" t="s">
        <v>184</v>
      </c>
      <c r="D108" s="30"/>
      <c r="E108" s="30"/>
      <c r="F108" s="30"/>
      <c r="G108" s="30"/>
      <c r="H108" s="30"/>
      <c r="I108" s="30"/>
      <c r="J108" s="30"/>
      <c r="K108" s="30"/>
      <c r="L108" s="5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36" customFormat="1" ht="6.9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5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6" customFormat="1" ht="12" customHeight="1">
      <c r="A110" s="30"/>
      <c r="B110" s="31"/>
      <c r="C110" s="26" t="s">
        <v>16</v>
      </c>
      <c r="D110" s="30"/>
      <c r="E110" s="30"/>
      <c r="F110" s="30"/>
      <c r="G110" s="30"/>
      <c r="H110" s="30"/>
      <c r="I110" s="30"/>
      <c r="J110" s="30"/>
      <c r="K110" s="3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16.5" customHeight="1">
      <c r="A111" s="30"/>
      <c r="B111" s="31"/>
      <c r="C111" s="30"/>
      <c r="D111" s="30"/>
      <c r="E111" s="138" t="str">
        <f>E7</f>
        <v>Dům sociálních služeb-stavební úpravy 1.NP</v>
      </c>
      <c r="F111" s="139"/>
      <c r="G111" s="139"/>
      <c r="H111" s="139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2:12" ht="12" customHeight="1">
      <c r="B112" s="16"/>
      <c r="C112" s="26" t="s">
        <v>158</v>
      </c>
      <c r="L112" s="16"/>
    </row>
    <row r="113" spans="1:31" s="36" customFormat="1" ht="16.5" customHeight="1">
      <c r="A113" s="30"/>
      <c r="B113" s="31"/>
      <c r="C113" s="30"/>
      <c r="D113" s="30"/>
      <c r="E113" s="138" t="s">
        <v>2040</v>
      </c>
      <c r="F113" s="140"/>
      <c r="G113" s="140"/>
      <c r="H113" s="14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2" customHeight="1">
      <c r="A114" s="30"/>
      <c r="B114" s="31"/>
      <c r="C114" s="26" t="s">
        <v>2041</v>
      </c>
      <c r="D114" s="30"/>
      <c r="E114" s="30"/>
      <c r="F114" s="30"/>
      <c r="G114" s="30"/>
      <c r="H114" s="30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6" customFormat="1" ht="16.5" customHeight="1">
      <c r="A115" s="30"/>
      <c r="B115" s="31"/>
      <c r="C115" s="30"/>
      <c r="D115" s="30"/>
      <c r="E115" s="66" t="str">
        <f>E11</f>
        <v>043 - SV - Svítidla</v>
      </c>
      <c r="F115" s="140"/>
      <c r="G115" s="140"/>
      <c r="H115" s="140"/>
      <c r="I115" s="30"/>
      <c r="J115" s="30"/>
      <c r="K115" s="30"/>
      <c r="L115" s="5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6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5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6" customFormat="1" ht="12" customHeight="1">
      <c r="A117" s="30"/>
      <c r="B117" s="31"/>
      <c r="C117" s="26" t="s">
        <v>20</v>
      </c>
      <c r="D117" s="30"/>
      <c r="E117" s="30"/>
      <c r="F117" s="27" t="str">
        <f>F14</f>
        <v>Valašské Meziříčí</v>
      </c>
      <c r="G117" s="30"/>
      <c r="H117" s="30"/>
      <c r="I117" s="26" t="s">
        <v>22</v>
      </c>
      <c r="J117" s="141" t="str">
        <f>IF(J14="","",J14)</f>
        <v>2. 11. 2023</v>
      </c>
      <c r="K117" s="30"/>
      <c r="L117" s="5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6" customFormat="1" ht="6.9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5.2" customHeight="1">
      <c r="A119" s="30"/>
      <c r="B119" s="31"/>
      <c r="C119" s="26" t="s">
        <v>24</v>
      </c>
      <c r="D119" s="30"/>
      <c r="E119" s="30"/>
      <c r="F119" s="27" t="str">
        <f>E17</f>
        <v>Město Valašské Meziříčí</v>
      </c>
      <c r="G119" s="30"/>
      <c r="H119" s="30"/>
      <c r="I119" s="26" t="s">
        <v>30</v>
      </c>
      <c r="J119" s="160" t="str">
        <f>E23</f>
        <v>BP projekt,s.r.o.</v>
      </c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5.2" customHeight="1">
      <c r="A120" s="30"/>
      <c r="B120" s="31"/>
      <c r="C120" s="26" t="s">
        <v>28</v>
      </c>
      <c r="D120" s="30"/>
      <c r="E120" s="30"/>
      <c r="F120" s="27" t="str">
        <f>IF(E20="","",E20)</f>
        <v>Vyplň údaj</v>
      </c>
      <c r="G120" s="30"/>
      <c r="H120" s="30"/>
      <c r="I120" s="26" t="s">
        <v>33</v>
      </c>
      <c r="J120" s="160" t="str">
        <f>E26</f>
        <v>Fajfrová Irena</v>
      </c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10.3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79" customFormat="1" ht="29.25" customHeight="1">
      <c r="A122" s="173"/>
      <c r="B122" s="174"/>
      <c r="C122" s="175" t="s">
        <v>185</v>
      </c>
      <c r="D122" s="176" t="s">
        <v>61</v>
      </c>
      <c r="E122" s="176" t="s">
        <v>57</v>
      </c>
      <c r="F122" s="176" t="s">
        <v>58</v>
      </c>
      <c r="G122" s="176" t="s">
        <v>186</v>
      </c>
      <c r="H122" s="176" t="s">
        <v>187</v>
      </c>
      <c r="I122" s="176" t="s">
        <v>188</v>
      </c>
      <c r="J122" s="176" t="s">
        <v>162</v>
      </c>
      <c r="K122" s="177" t="s">
        <v>189</v>
      </c>
      <c r="L122" s="178"/>
      <c r="M122" s="87" t="s">
        <v>1</v>
      </c>
      <c r="N122" s="88" t="s">
        <v>40</v>
      </c>
      <c r="O122" s="88" t="s">
        <v>190</v>
      </c>
      <c r="P122" s="88" t="s">
        <v>191</v>
      </c>
      <c r="Q122" s="88" t="s">
        <v>192</v>
      </c>
      <c r="R122" s="88" t="s">
        <v>193</v>
      </c>
      <c r="S122" s="88" t="s">
        <v>194</v>
      </c>
      <c r="T122" s="89" t="s">
        <v>195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1:63" s="36" customFormat="1" ht="22.9" customHeight="1">
      <c r="A123" s="30"/>
      <c r="B123" s="31"/>
      <c r="C123" s="95" t="s">
        <v>196</v>
      </c>
      <c r="D123" s="30"/>
      <c r="E123" s="30"/>
      <c r="F123" s="30"/>
      <c r="G123" s="30"/>
      <c r="H123" s="30"/>
      <c r="I123" s="30"/>
      <c r="J123" s="180">
        <f>BK123</f>
        <v>0</v>
      </c>
      <c r="K123" s="30"/>
      <c r="L123" s="31"/>
      <c r="M123" s="90"/>
      <c r="N123" s="74"/>
      <c r="O123" s="91"/>
      <c r="P123" s="181">
        <f>P124+P137+P142</f>
        <v>0</v>
      </c>
      <c r="Q123" s="91"/>
      <c r="R123" s="181">
        <f>R124+R137+R142</f>
        <v>0</v>
      </c>
      <c r="S123" s="91"/>
      <c r="T123" s="182">
        <f>T124+T137+T142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T123" s="13" t="s">
        <v>75</v>
      </c>
      <c r="AU123" s="13" t="s">
        <v>164</v>
      </c>
      <c r="BK123" s="183">
        <f>BK124+BK137+BK142</f>
        <v>0</v>
      </c>
    </row>
    <row r="124" spans="2:63" s="184" customFormat="1" ht="25.9" customHeight="1">
      <c r="B124" s="185"/>
      <c r="D124" s="186" t="s">
        <v>75</v>
      </c>
      <c r="E124" s="187" t="s">
        <v>2047</v>
      </c>
      <c r="F124" s="187" t="s">
        <v>2315</v>
      </c>
      <c r="J124" s="188">
        <f>BK124</f>
        <v>0</v>
      </c>
      <c r="L124" s="185"/>
      <c r="M124" s="189"/>
      <c r="N124" s="190"/>
      <c r="O124" s="190"/>
      <c r="P124" s="191">
        <f>SUM(P125:P136)</f>
        <v>0</v>
      </c>
      <c r="Q124" s="190"/>
      <c r="R124" s="191">
        <f>SUM(R125:R136)</f>
        <v>0</v>
      </c>
      <c r="S124" s="190"/>
      <c r="T124" s="192">
        <f>SUM(T125:T136)</f>
        <v>0</v>
      </c>
      <c r="AR124" s="186" t="s">
        <v>84</v>
      </c>
      <c r="AT124" s="193" t="s">
        <v>75</v>
      </c>
      <c r="AU124" s="193" t="s">
        <v>76</v>
      </c>
      <c r="AY124" s="186" t="s">
        <v>199</v>
      </c>
      <c r="BK124" s="194">
        <f>SUM(BK125:BK136)</f>
        <v>0</v>
      </c>
    </row>
    <row r="125" spans="1:65" s="36" customFormat="1" ht="24.2" customHeight="1">
      <c r="A125" s="30"/>
      <c r="B125" s="31"/>
      <c r="C125" s="197" t="s">
        <v>84</v>
      </c>
      <c r="D125" s="197" t="s">
        <v>201</v>
      </c>
      <c r="E125" s="198" t="s">
        <v>2316</v>
      </c>
      <c r="F125" s="199" t="s">
        <v>2317</v>
      </c>
      <c r="G125" s="200" t="s">
        <v>2057</v>
      </c>
      <c r="H125" s="201">
        <v>13</v>
      </c>
      <c r="I125" s="2"/>
      <c r="J125" s="202">
        <f aca="true" t="shared" si="0" ref="J125:J136">ROUND(I125*H125,2)</f>
        <v>0</v>
      </c>
      <c r="K125" s="199" t="s">
        <v>1</v>
      </c>
      <c r="L125" s="31"/>
      <c r="M125" s="203" t="s">
        <v>1</v>
      </c>
      <c r="N125" s="204" t="s">
        <v>41</v>
      </c>
      <c r="O125" s="78"/>
      <c r="P125" s="205">
        <f aca="true" t="shared" si="1" ref="P125:P136">O125*H125</f>
        <v>0</v>
      </c>
      <c r="Q125" s="205">
        <v>0</v>
      </c>
      <c r="R125" s="205">
        <f aca="true" t="shared" si="2" ref="R125:R136">Q125*H125</f>
        <v>0</v>
      </c>
      <c r="S125" s="205">
        <v>0</v>
      </c>
      <c r="T125" s="206">
        <f aca="true" t="shared" si="3" ref="T125:T136"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207" t="s">
        <v>650</v>
      </c>
      <c r="AT125" s="207" t="s">
        <v>201</v>
      </c>
      <c r="AU125" s="207" t="s">
        <v>84</v>
      </c>
      <c r="AY125" s="13" t="s">
        <v>199</v>
      </c>
      <c r="BE125" s="208">
        <f aca="true" t="shared" si="4" ref="BE125:BE136">IF(N125="základní",J125,0)</f>
        <v>0</v>
      </c>
      <c r="BF125" s="208">
        <f aca="true" t="shared" si="5" ref="BF125:BF136">IF(N125="snížená",J125,0)</f>
        <v>0</v>
      </c>
      <c r="BG125" s="208">
        <f aca="true" t="shared" si="6" ref="BG125:BG136">IF(N125="zákl. přenesená",J125,0)</f>
        <v>0</v>
      </c>
      <c r="BH125" s="208">
        <f aca="true" t="shared" si="7" ref="BH125:BH136">IF(N125="sníž. přenesená",J125,0)</f>
        <v>0</v>
      </c>
      <c r="BI125" s="208">
        <f aca="true" t="shared" si="8" ref="BI125:BI136">IF(N125="nulová",J125,0)</f>
        <v>0</v>
      </c>
      <c r="BJ125" s="13" t="s">
        <v>84</v>
      </c>
      <c r="BK125" s="208">
        <f aca="true" t="shared" si="9" ref="BK125:BK136">ROUND(I125*H125,2)</f>
        <v>0</v>
      </c>
      <c r="BL125" s="13" t="s">
        <v>650</v>
      </c>
      <c r="BM125" s="207" t="s">
        <v>2318</v>
      </c>
    </row>
    <row r="126" spans="1:65" s="36" customFormat="1" ht="24.2" customHeight="1">
      <c r="A126" s="30"/>
      <c r="B126" s="31"/>
      <c r="C126" s="197" t="s">
        <v>86</v>
      </c>
      <c r="D126" s="197" t="s">
        <v>201</v>
      </c>
      <c r="E126" s="198" t="s">
        <v>2319</v>
      </c>
      <c r="F126" s="199" t="s">
        <v>2320</v>
      </c>
      <c r="G126" s="200" t="s">
        <v>2057</v>
      </c>
      <c r="H126" s="201">
        <v>5</v>
      </c>
      <c r="I126" s="2"/>
      <c r="J126" s="202">
        <f t="shared" si="0"/>
        <v>0</v>
      </c>
      <c r="K126" s="199" t="s">
        <v>1</v>
      </c>
      <c r="L126" s="31"/>
      <c r="M126" s="203" t="s">
        <v>1</v>
      </c>
      <c r="N126" s="204" t="s">
        <v>41</v>
      </c>
      <c r="O126" s="78"/>
      <c r="P126" s="205">
        <f t="shared" si="1"/>
        <v>0</v>
      </c>
      <c r="Q126" s="205">
        <v>0</v>
      </c>
      <c r="R126" s="205">
        <f t="shared" si="2"/>
        <v>0</v>
      </c>
      <c r="S126" s="205">
        <v>0</v>
      </c>
      <c r="T126" s="206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207" t="s">
        <v>650</v>
      </c>
      <c r="AT126" s="207" t="s">
        <v>201</v>
      </c>
      <c r="AU126" s="207" t="s">
        <v>84</v>
      </c>
      <c r="AY126" s="13" t="s">
        <v>199</v>
      </c>
      <c r="BE126" s="208">
        <f t="shared" si="4"/>
        <v>0</v>
      </c>
      <c r="BF126" s="208">
        <f t="shared" si="5"/>
        <v>0</v>
      </c>
      <c r="BG126" s="208">
        <f t="shared" si="6"/>
        <v>0</v>
      </c>
      <c r="BH126" s="208">
        <f t="shared" si="7"/>
        <v>0</v>
      </c>
      <c r="BI126" s="208">
        <f t="shared" si="8"/>
        <v>0</v>
      </c>
      <c r="BJ126" s="13" t="s">
        <v>84</v>
      </c>
      <c r="BK126" s="208">
        <f t="shared" si="9"/>
        <v>0</v>
      </c>
      <c r="BL126" s="13" t="s">
        <v>650</v>
      </c>
      <c r="BM126" s="207" t="s">
        <v>2321</v>
      </c>
    </row>
    <row r="127" spans="1:65" s="36" customFormat="1" ht="24.2" customHeight="1">
      <c r="A127" s="30"/>
      <c r="B127" s="31"/>
      <c r="C127" s="197" t="s">
        <v>114</v>
      </c>
      <c r="D127" s="197" t="s">
        <v>201</v>
      </c>
      <c r="E127" s="198" t="s">
        <v>2322</v>
      </c>
      <c r="F127" s="199" t="s">
        <v>2323</v>
      </c>
      <c r="G127" s="200" t="s">
        <v>2057</v>
      </c>
      <c r="H127" s="201">
        <v>7</v>
      </c>
      <c r="I127" s="2"/>
      <c r="J127" s="202">
        <f t="shared" si="0"/>
        <v>0</v>
      </c>
      <c r="K127" s="199" t="s">
        <v>1</v>
      </c>
      <c r="L127" s="31"/>
      <c r="M127" s="203" t="s">
        <v>1</v>
      </c>
      <c r="N127" s="204" t="s">
        <v>41</v>
      </c>
      <c r="O127" s="78"/>
      <c r="P127" s="205">
        <f t="shared" si="1"/>
        <v>0</v>
      </c>
      <c r="Q127" s="205">
        <v>0</v>
      </c>
      <c r="R127" s="205">
        <f t="shared" si="2"/>
        <v>0</v>
      </c>
      <c r="S127" s="205">
        <v>0</v>
      </c>
      <c r="T127" s="206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207" t="s">
        <v>650</v>
      </c>
      <c r="AT127" s="207" t="s">
        <v>201</v>
      </c>
      <c r="AU127" s="207" t="s">
        <v>84</v>
      </c>
      <c r="AY127" s="13" t="s">
        <v>199</v>
      </c>
      <c r="BE127" s="208">
        <f t="shared" si="4"/>
        <v>0</v>
      </c>
      <c r="BF127" s="208">
        <f t="shared" si="5"/>
        <v>0</v>
      </c>
      <c r="BG127" s="208">
        <f t="shared" si="6"/>
        <v>0</v>
      </c>
      <c r="BH127" s="208">
        <f t="shared" si="7"/>
        <v>0</v>
      </c>
      <c r="BI127" s="208">
        <f t="shared" si="8"/>
        <v>0</v>
      </c>
      <c r="BJ127" s="13" t="s">
        <v>84</v>
      </c>
      <c r="BK127" s="208">
        <f t="shared" si="9"/>
        <v>0</v>
      </c>
      <c r="BL127" s="13" t="s">
        <v>650</v>
      </c>
      <c r="BM127" s="207" t="s">
        <v>2324</v>
      </c>
    </row>
    <row r="128" spans="1:65" s="36" customFormat="1" ht="24.2" customHeight="1">
      <c r="A128" s="30"/>
      <c r="B128" s="31"/>
      <c r="C128" s="197" t="s">
        <v>206</v>
      </c>
      <c r="D128" s="197" t="s">
        <v>201</v>
      </c>
      <c r="E128" s="198" t="s">
        <v>2325</v>
      </c>
      <c r="F128" s="199" t="s">
        <v>2326</v>
      </c>
      <c r="G128" s="200" t="s">
        <v>2057</v>
      </c>
      <c r="H128" s="201">
        <v>9</v>
      </c>
      <c r="I128" s="2"/>
      <c r="J128" s="202">
        <f t="shared" si="0"/>
        <v>0</v>
      </c>
      <c r="K128" s="199" t="s">
        <v>1</v>
      </c>
      <c r="L128" s="31"/>
      <c r="M128" s="203" t="s">
        <v>1</v>
      </c>
      <c r="N128" s="204" t="s">
        <v>41</v>
      </c>
      <c r="O128" s="78"/>
      <c r="P128" s="205">
        <f t="shared" si="1"/>
        <v>0</v>
      </c>
      <c r="Q128" s="205">
        <v>0</v>
      </c>
      <c r="R128" s="205">
        <f t="shared" si="2"/>
        <v>0</v>
      </c>
      <c r="S128" s="205">
        <v>0</v>
      </c>
      <c r="T128" s="206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207" t="s">
        <v>650</v>
      </c>
      <c r="AT128" s="207" t="s">
        <v>201</v>
      </c>
      <c r="AU128" s="207" t="s">
        <v>84</v>
      </c>
      <c r="AY128" s="13" t="s">
        <v>199</v>
      </c>
      <c r="BE128" s="208">
        <f t="shared" si="4"/>
        <v>0</v>
      </c>
      <c r="BF128" s="208">
        <f t="shared" si="5"/>
        <v>0</v>
      </c>
      <c r="BG128" s="208">
        <f t="shared" si="6"/>
        <v>0</v>
      </c>
      <c r="BH128" s="208">
        <f t="shared" si="7"/>
        <v>0</v>
      </c>
      <c r="BI128" s="208">
        <f t="shared" si="8"/>
        <v>0</v>
      </c>
      <c r="BJ128" s="13" t="s">
        <v>84</v>
      </c>
      <c r="BK128" s="208">
        <f t="shared" si="9"/>
        <v>0</v>
      </c>
      <c r="BL128" s="13" t="s">
        <v>650</v>
      </c>
      <c r="BM128" s="207" t="s">
        <v>2327</v>
      </c>
    </row>
    <row r="129" spans="1:65" s="36" customFormat="1" ht="21.75" customHeight="1">
      <c r="A129" s="30"/>
      <c r="B129" s="31"/>
      <c r="C129" s="197" t="s">
        <v>242</v>
      </c>
      <c r="D129" s="197" t="s">
        <v>201</v>
      </c>
      <c r="E129" s="198" t="s">
        <v>2328</v>
      </c>
      <c r="F129" s="199" t="s">
        <v>2329</v>
      </c>
      <c r="G129" s="200" t="s">
        <v>2057</v>
      </c>
      <c r="H129" s="201">
        <v>24</v>
      </c>
      <c r="I129" s="2"/>
      <c r="J129" s="202">
        <f t="shared" si="0"/>
        <v>0</v>
      </c>
      <c r="K129" s="199" t="s">
        <v>1</v>
      </c>
      <c r="L129" s="31"/>
      <c r="M129" s="203" t="s">
        <v>1</v>
      </c>
      <c r="N129" s="204" t="s">
        <v>41</v>
      </c>
      <c r="O129" s="78"/>
      <c r="P129" s="205">
        <f t="shared" si="1"/>
        <v>0</v>
      </c>
      <c r="Q129" s="205">
        <v>0</v>
      </c>
      <c r="R129" s="205">
        <f t="shared" si="2"/>
        <v>0</v>
      </c>
      <c r="S129" s="205">
        <v>0</v>
      </c>
      <c r="T129" s="206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207" t="s">
        <v>650</v>
      </c>
      <c r="AT129" s="207" t="s">
        <v>201</v>
      </c>
      <c r="AU129" s="207" t="s">
        <v>84</v>
      </c>
      <c r="AY129" s="13" t="s">
        <v>199</v>
      </c>
      <c r="BE129" s="208">
        <f t="shared" si="4"/>
        <v>0</v>
      </c>
      <c r="BF129" s="208">
        <f t="shared" si="5"/>
        <v>0</v>
      </c>
      <c r="BG129" s="208">
        <f t="shared" si="6"/>
        <v>0</v>
      </c>
      <c r="BH129" s="208">
        <f t="shared" si="7"/>
        <v>0</v>
      </c>
      <c r="BI129" s="208">
        <f t="shared" si="8"/>
        <v>0</v>
      </c>
      <c r="BJ129" s="13" t="s">
        <v>84</v>
      </c>
      <c r="BK129" s="208">
        <f t="shared" si="9"/>
        <v>0</v>
      </c>
      <c r="BL129" s="13" t="s">
        <v>650</v>
      </c>
      <c r="BM129" s="207" t="s">
        <v>2330</v>
      </c>
    </row>
    <row r="130" spans="1:65" s="36" customFormat="1" ht="49.15" customHeight="1">
      <c r="A130" s="30"/>
      <c r="B130" s="31"/>
      <c r="C130" s="197" t="s">
        <v>249</v>
      </c>
      <c r="D130" s="197" t="s">
        <v>201</v>
      </c>
      <c r="E130" s="198" t="s">
        <v>2331</v>
      </c>
      <c r="F130" s="199" t="s">
        <v>2332</v>
      </c>
      <c r="G130" s="200" t="s">
        <v>2057</v>
      </c>
      <c r="H130" s="201">
        <v>6</v>
      </c>
      <c r="I130" s="2"/>
      <c r="J130" s="202">
        <f t="shared" si="0"/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t="shared" si="1"/>
        <v>0</v>
      </c>
      <c r="Q130" s="205">
        <v>0</v>
      </c>
      <c r="R130" s="205">
        <f t="shared" si="2"/>
        <v>0</v>
      </c>
      <c r="S130" s="205">
        <v>0</v>
      </c>
      <c r="T130" s="206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3" t="s">
        <v>84</v>
      </c>
      <c r="BK130" s="208">
        <f t="shared" si="9"/>
        <v>0</v>
      </c>
      <c r="BL130" s="13" t="s">
        <v>650</v>
      </c>
      <c r="BM130" s="207" t="s">
        <v>2333</v>
      </c>
    </row>
    <row r="131" spans="1:65" s="36" customFormat="1" ht="24.2" customHeight="1">
      <c r="A131" s="30"/>
      <c r="B131" s="31"/>
      <c r="C131" s="197" t="s">
        <v>257</v>
      </c>
      <c r="D131" s="197" t="s">
        <v>201</v>
      </c>
      <c r="E131" s="198" t="s">
        <v>2334</v>
      </c>
      <c r="F131" s="199" t="s">
        <v>2335</v>
      </c>
      <c r="G131" s="200" t="s">
        <v>2057</v>
      </c>
      <c r="H131" s="201">
        <v>14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2336</v>
      </c>
    </row>
    <row r="132" spans="1:65" s="36" customFormat="1" ht="16.5" customHeight="1">
      <c r="A132" s="30"/>
      <c r="B132" s="31"/>
      <c r="C132" s="197" t="s">
        <v>267</v>
      </c>
      <c r="D132" s="197" t="s">
        <v>201</v>
      </c>
      <c r="E132" s="198" t="s">
        <v>2337</v>
      </c>
      <c r="F132" s="199" t="s">
        <v>2338</v>
      </c>
      <c r="G132" s="200" t="s">
        <v>2057</v>
      </c>
      <c r="H132" s="201">
        <v>3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2339</v>
      </c>
    </row>
    <row r="133" spans="1:65" s="36" customFormat="1" ht="24.2" customHeight="1">
      <c r="A133" s="30"/>
      <c r="B133" s="31"/>
      <c r="C133" s="197" t="s">
        <v>273</v>
      </c>
      <c r="D133" s="197" t="s">
        <v>201</v>
      </c>
      <c r="E133" s="198" t="s">
        <v>2340</v>
      </c>
      <c r="F133" s="199" t="s">
        <v>2341</v>
      </c>
      <c r="G133" s="200" t="s">
        <v>2057</v>
      </c>
      <c r="H133" s="201">
        <v>9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2342</v>
      </c>
    </row>
    <row r="134" spans="1:65" s="36" customFormat="1" ht="24.2" customHeight="1">
      <c r="A134" s="30"/>
      <c r="B134" s="31"/>
      <c r="C134" s="197" t="s">
        <v>279</v>
      </c>
      <c r="D134" s="197" t="s">
        <v>201</v>
      </c>
      <c r="E134" s="198" t="s">
        <v>2343</v>
      </c>
      <c r="F134" s="199" t="s">
        <v>2344</v>
      </c>
      <c r="G134" s="200" t="s">
        <v>2057</v>
      </c>
      <c r="H134" s="201">
        <v>13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2345</v>
      </c>
    </row>
    <row r="135" spans="1:65" s="36" customFormat="1" ht="24.2" customHeight="1">
      <c r="A135" s="30"/>
      <c r="B135" s="31"/>
      <c r="C135" s="197" t="s">
        <v>287</v>
      </c>
      <c r="D135" s="197" t="s">
        <v>201</v>
      </c>
      <c r="E135" s="198" t="s">
        <v>2346</v>
      </c>
      <c r="F135" s="199" t="s">
        <v>2347</v>
      </c>
      <c r="G135" s="200" t="s">
        <v>2057</v>
      </c>
      <c r="H135" s="201">
        <v>2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2348</v>
      </c>
    </row>
    <row r="136" spans="1:65" s="36" customFormat="1" ht="16.5" customHeight="1">
      <c r="A136" s="30"/>
      <c r="B136" s="31"/>
      <c r="C136" s="197" t="s">
        <v>8</v>
      </c>
      <c r="D136" s="197" t="s">
        <v>201</v>
      </c>
      <c r="E136" s="198" t="s">
        <v>2349</v>
      </c>
      <c r="F136" s="199" t="s">
        <v>2350</v>
      </c>
      <c r="G136" s="200" t="s">
        <v>1154</v>
      </c>
      <c r="H136" s="201">
        <v>1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2351</v>
      </c>
    </row>
    <row r="137" spans="2:63" s="184" customFormat="1" ht="25.9" customHeight="1">
      <c r="B137" s="185"/>
      <c r="D137" s="186" t="s">
        <v>75</v>
      </c>
      <c r="E137" s="187" t="s">
        <v>2068</v>
      </c>
      <c r="F137" s="187" t="s">
        <v>2162</v>
      </c>
      <c r="J137" s="188">
        <f>BK137</f>
        <v>0</v>
      </c>
      <c r="L137" s="185"/>
      <c r="M137" s="189"/>
      <c r="N137" s="190"/>
      <c r="O137" s="190"/>
      <c r="P137" s="191">
        <f>SUM(P138:P141)</f>
        <v>0</v>
      </c>
      <c r="Q137" s="190"/>
      <c r="R137" s="191">
        <f>SUM(R138:R141)</f>
        <v>0</v>
      </c>
      <c r="S137" s="190"/>
      <c r="T137" s="192">
        <f>SUM(T138:T141)</f>
        <v>0</v>
      </c>
      <c r="AR137" s="186" t="s">
        <v>84</v>
      </c>
      <c r="AT137" s="193" t="s">
        <v>75</v>
      </c>
      <c r="AU137" s="193" t="s">
        <v>76</v>
      </c>
      <c r="AY137" s="186" t="s">
        <v>199</v>
      </c>
      <c r="BK137" s="194">
        <f>SUM(BK138:BK141)</f>
        <v>0</v>
      </c>
    </row>
    <row r="138" spans="1:65" s="36" customFormat="1" ht="16.5" customHeight="1">
      <c r="A138" s="30"/>
      <c r="B138" s="31"/>
      <c r="C138" s="197" t="s">
        <v>307</v>
      </c>
      <c r="D138" s="197" t="s">
        <v>201</v>
      </c>
      <c r="E138" s="198" t="s">
        <v>2166</v>
      </c>
      <c r="F138" s="199" t="s">
        <v>2167</v>
      </c>
      <c r="G138" s="200" t="s">
        <v>2037</v>
      </c>
      <c r="H138" s="201">
        <v>3</v>
      </c>
      <c r="I138" s="2"/>
      <c r="J138" s="202">
        <f>ROUND(I138*H138,2)</f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3" t="s">
        <v>84</v>
      </c>
      <c r="BK138" s="208">
        <f>ROUND(I138*H138,2)</f>
        <v>0</v>
      </c>
      <c r="BL138" s="13" t="s">
        <v>650</v>
      </c>
      <c r="BM138" s="207" t="s">
        <v>2352</v>
      </c>
    </row>
    <row r="139" spans="1:65" s="36" customFormat="1" ht="16.5" customHeight="1">
      <c r="A139" s="30"/>
      <c r="B139" s="31"/>
      <c r="C139" s="197" t="s">
        <v>313</v>
      </c>
      <c r="D139" s="197" t="s">
        <v>201</v>
      </c>
      <c r="E139" s="198" t="s">
        <v>2169</v>
      </c>
      <c r="F139" s="199" t="s">
        <v>2033</v>
      </c>
      <c r="G139" s="200" t="s">
        <v>2037</v>
      </c>
      <c r="H139" s="201">
        <v>5</v>
      </c>
      <c r="I139" s="2"/>
      <c r="J139" s="202">
        <f>ROUND(I139*H139,2)</f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3" t="s">
        <v>84</v>
      </c>
      <c r="BK139" s="208">
        <f>ROUND(I139*H139,2)</f>
        <v>0</v>
      </c>
      <c r="BL139" s="13" t="s">
        <v>650</v>
      </c>
      <c r="BM139" s="207" t="s">
        <v>2353</v>
      </c>
    </row>
    <row r="140" spans="1:65" s="36" customFormat="1" ht="16.5" customHeight="1">
      <c r="A140" s="30"/>
      <c r="B140" s="31"/>
      <c r="C140" s="197" t="s">
        <v>296</v>
      </c>
      <c r="D140" s="197" t="s">
        <v>201</v>
      </c>
      <c r="E140" s="198" t="s">
        <v>2354</v>
      </c>
      <c r="F140" s="199" t="s">
        <v>2355</v>
      </c>
      <c r="G140" s="200" t="s">
        <v>2037</v>
      </c>
      <c r="H140" s="201">
        <v>5</v>
      </c>
      <c r="I140" s="2"/>
      <c r="J140" s="202">
        <f>ROUND(I140*H140,2)</f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3" t="s">
        <v>84</v>
      </c>
      <c r="BK140" s="208">
        <f>ROUND(I140*H140,2)</f>
        <v>0</v>
      </c>
      <c r="BL140" s="13" t="s">
        <v>650</v>
      </c>
      <c r="BM140" s="207" t="s">
        <v>2356</v>
      </c>
    </row>
    <row r="141" spans="1:65" s="36" customFormat="1" ht="16.5" customHeight="1">
      <c r="A141" s="30"/>
      <c r="B141" s="31"/>
      <c r="C141" s="197" t="s">
        <v>302</v>
      </c>
      <c r="D141" s="197" t="s">
        <v>201</v>
      </c>
      <c r="E141" s="198" t="s">
        <v>2357</v>
      </c>
      <c r="F141" s="199" t="s">
        <v>2358</v>
      </c>
      <c r="G141" s="200" t="s">
        <v>2037</v>
      </c>
      <c r="H141" s="201">
        <v>4</v>
      </c>
      <c r="I141" s="2"/>
      <c r="J141" s="202">
        <f>ROUND(I141*H141,2)</f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3" t="s">
        <v>84</v>
      </c>
      <c r="BK141" s="208">
        <f>ROUND(I141*H141,2)</f>
        <v>0</v>
      </c>
      <c r="BL141" s="13" t="s">
        <v>650</v>
      </c>
      <c r="BM141" s="207" t="s">
        <v>2359</v>
      </c>
    </row>
    <row r="142" spans="2:63" s="184" customFormat="1" ht="25.9" customHeight="1">
      <c r="B142" s="185"/>
      <c r="D142" s="186" t="s">
        <v>75</v>
      </c>
      <c r="E142" s="187" t="s">
        <v>2161</v>
      </c>
      <c r="F142" s="187" t="s">
        <v>2162</v>
      </c>
      <c r="J142" s="188">
        <f>BK142</f>
        <v>0</v>
      </c>
      <c r="L142" s="185"/>
      <c r="M142" s="189"/>
      <c r="N142" s="190"/>
      <c r="O142" s="190"/>
      <c r="P142" s="191">
        <f>SUM(P143:P147)</f>
        <v>0</v>
      </c>
      <c r="Q142" s="190"/>
      <c r="R142" s="191">
        <f>SUM(R143:R147)</f>
        <v>0</v>
      </c>
      <c r="S142" s="190"/>
      <c r="T142" s="192">
        <f>SUM(T143:T147)</f>
        <v>0</v>
      </c>
      <c r="AR142" s="186" t="s">
        <v>84</v>
      </c>
      <c r="AT142" s="193" t="s">
        <v>75</v>
      </c>
      <c r="AU142" s="193" t="s">
        <v>76</v>
      </c>
      <c r="AY142" s="186" t="s">
        <v>199</v>
      </c>
      <c r="BK142" s="194">
        <f>SUM(BK143:BK147)</f>
        <v>0</v>
      </c>
    </row>
    <row r="143" spans="1:65" s="36" customFormat="1" ht="16.5" customHeight="1">
      <c r="A143" s="30"/>
      <c r="B143" s="31"/>
      <c r="C143" s="197" t="s">
        <v>321</v>
      </c>
      <c r="D143" s="197" t="s">
        <v>201</v>
      </c>
      <c r="E143" s="198" t="s">
        <v>2174</v>
      </c>
      <c r="F143" s="199" t="s">
        <v>2175</v>
      </c>
      <c r="G143" s="200" t="s">
        <v>749</v>
      </c>
      <c r="H143" s="4"/>
      <c r="I143" s="2"/>
      <c r="J143" s="202">
        <f>ROUND(I143*H143,2)</f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3" t="s">
        <v>84</v>
      </c>
      <c r="BK143" s="208">
        <f>ROUND(I143*H143,2)</f>
        <v>0</v>
      </c>
      <c r="BL143" s="13" t="s">
        <v>650</v>
      </c>
      <c r="BM143" s="207" t="s">
        <v>2360</v>
      </c>
    </row>
    <row r="144" spans="1:65" s="36" customFormat="1" ht="16.5" customHeight="1">
      <c r="A144" s="30"/>
      <c r="B144" s="31"/>
      <c r="C144" s="197" t="s">
        <v>363</v>
      </c>
      <c r="D144" s="197" t="s">
        <v>201</v>
      </c>
      <c r="E144" s="198" t="s">
        <v>2177</v>
      </c>
      <c r="F144" s="199" t="s">
        <v>2178</v>
      </c>
      <c r="G144" s="200" t="s">
        <v>749</v>
      </c>
      <c r="H144" s="4"/>
      <c r="I144" s="2"/>
      <c r="J144" s="202">
        <f>ROUND(I144*H144,2)</f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3" t="s">
        <v>84</v>
      </c>
      <c r="BK144" s="208">
        <f>ROUND(I144*H144,2)</f>
        <v>0</v>
      </c>
      <c r="BL144" s="13" t="s">
        <v>650</v>
      </c>
      <c r="BM144" s="207" t="s">
        <v>2361</v>
      </c>
    </row>
    <row r="145" spans="1:65" s="36" customFormat="1" ht="16.5" customHeight="1">
      <c r="A145" s="30"/>
      <c r="B145" s="31"/>
      <c r="C145" s="197" t="s">
        <v>372</v>
      </c>
      <c r="D145" s="197" t="s">
        <v>201</v>
      </c>
      <c r="E145" s="198" t="s">
        <v>2180</v>
      </c>
      <c r="F145" s="199" t="s">
        <v>2181</v>
      </c>
      <c r="G145" s="200" t="s">
        <v>749</v>
      </c>
      <c r="H145" s="4"/>
      <c r="I145" s="2"/>
      <c r="J145" s="202">
        <f>ROUND(I145*H145,2)</f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3" t="s">
        <v>84</v>
      </c>
      <c r="BK145" s="208">
        <f>ROUND(I145*H145,2)</f>
        <v>0</v>
      </c>
      <c r="BL145" s="13" t="s">
        <v>650</v>
      </c>
      <c r="BM145" s="207" t="s">
        <v>2362</v>
      </c>
    </row>
    <row r="146" spans="1:65" s="36" customFormat="1" ht="16.5" customHeight="1">
      <c r="A146" s="30"/>
      <c r="B146" s="31"/>
      <c r="C146" s="197" t="s">
        <v>377</v>
      </c>
      <c r="D146" s="197" t="s">
        <v>201</v>
      </c>
      <c r="E146" s="198" t="s">
        <v>2183</v>
      </c>
      <c r="F146" s="199" t="s">
        <v>2184</v>
      </c>
      <c r="G146" s="200" t="s">
        <v>749</v>
      </c>
      <c r="H146" s="4"/>
      <c r="I146" s="2"/>
      <c r="J146" s="202">
        <f>ROUND(I146*H146,2)</f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3" t="s">
        <v>84</v>
      </c>
      <c r="BK146" s="208">
        <f>ROUND(I146*H146,2)</f>
        <v>0</v>
      </c>
      <c r="BL146" s="13" t="s">
        <v>650</v>
      </c>
      <c r="BM146" s="207" t="s">
        <v>2363</v>
      </c>
    </row>
    <row r="147" spans="1:65" s="36" customFormat="1" ht="16.5" customHeight="1">
      <c r="A147" s="30"/>
      <c r="B147" s="31"/>
      <c r="C147" s="197" t="s">
        <v>7</v>
      </c>
      <c r="D147" s="197" t="s">
        <v>201</v>
      </c>
      <c r="E147" s="198" t="s">
        <v>2186</v>
      </c>
      <c r="F147" s="199" t="s">
        <v>2187</v>
      </c>
      <c r="G147" s="200" t="s">
        <v>749</v>
      </c>
      <c r="H147" s="4"/>
      <c r="I147" s="2"/>
      <c r="J147" s="202">
        <f>ROUND(I147*H147,2)</f>
        <v>0</v>
      </c>
      <c r="K147" s="199" t="s">
        <v>1</v>
      </c>
      <c r="L147" s="31"/>
      <c r="M147" s="257" t="s">
        <v>1</v>
      </c>
      <c r="N147" s="258" t="s">
        <v>41</v>
      </c>
      <c r="O147" s="259"/>
      <c r="P147" s="260">
        <f>O147*H147</f>
        <v>0</v>
      </c>
      <c r="Q147" s="260">
        <v>0</v>
      </c>
      <c r="R147" s="260">
        <f>Q147*H147</f>
        <v>0</v>
      </c>
      <c r="S147" s="260">
        <v>0</v>
      </c>
      <c r="T147" s="261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7" t="s">
        <v>650</v>
      </c>
      <c r="AT147" s="207" t="s">
        <v>201</v>
      </c>
      <c r="AU147" s="207" t="s">
        <v>84</v>
      </c>
      <c r="AY147" s="13" t="s">
        <v>199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3" t="s">
        <v>84</v>
      </c>
      <c r="BK147" s="208">
        <f>ROUND(I147*H147,2)</f>
        <v>0</v>
      </c>
      <c r="BL147" s="13" t="s">
        <v>650</v>
      </c>
      <c r="BM147" s="207" t="s">
        <v>2364</v>
      </c>
    </row>
    <row r="148" spans="1:31" s="36" customFormat="1" ht="6.95" customHeight="1">
      <c r="A148" s="30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31"/>
      <c r="M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</sheetData>
  <sheetProtection algorithmName="SHA-512" hashValue="KBiXiwrGQaSd2VtjV+bEBzgazq++HDGwivuefAROCE8HBPSasVK1kmRXRe0IN8A3zLQx6rA5Q/WAi2ry8pzXGA==" saltValue="MwDXnliTh54ZbPXyTD4tCg==" spinCount="100000" sheet="1" objects="1" scenarios="1" selectLockedCells="1"/>
  <autoFilter ref="C122:K147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115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2366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2368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ROUND(J128,2)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ROUND((SUM(BE128:BE150)),2)</f>
        <v>0</v>
      </c>
      <c r="G37" s="30"/>
      <c r="H37" s="30"/>
      <c r="I37" s="151">
        <v>0.21</v>
      </c>
      <c r="J37" s="150">
        <f>ROUND(((SUM(BE128:BE150))*I37),2)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ROUND((SUM(BF128:BF150)),2)</f>
        <v>0</v>
      </c>
      <c r="G38" s="30"/>
      <c r="H38" s="30"/>
      <c r="I38" s="151">
        <v>0.12</v>
      </c>
      <c r="J38" s="150">
        <f>ROUND(((SUM(BF128:BF150))*I38),2)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ROUND((SUM(BG128:BG150)),2)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ROUND((SUM(BH128:BH150)),2)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ROUND((SUM(BI128:BI150)),2)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2366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151 - CCTV Kamerový systém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J128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2369</v>
      </c>
      <c r="E101" s="167"/>
      <c r="F101" s="167"/>
      <c r="G101" s="167"/>
      <c r="H101" s="167"/>
      <c r="I101" s="167"/>
      <c r="J101" s="168">
        <f>J129</f>
        <v>0</v>
      </c>
      <c r="L101" s="164"/>
    </row>
    <row r="102" spans="2:12" s="165" customFormat="1" ht="24.95" customHeight="1">
      <c r="B102" s="164"/>
      <c r="D102" s="166" t="s">
        <v>2314</v>
      </c>
      <c r="E102" s="167"/>
      <c r="F102" s="167"/>
      <c r="G102" s="167"/>
      <c r="H102" s="167"/>
      <c r="I102" s="167"/>
      <c r="J102" s="168">
        <f>J141</f>
        <v>0</v>
      </c>
      <c r="L102" s="164"/>
    </row>
    <row r="103" spans="2:12" s="165" customFormat="1" ht="24.95" customHeight="1">
      <c r="B103" s="164"/>
      <c r="D103" s="166" t="s">
        <v>2370</v>
      </c>
      <c r="E103" s="167"/>
      <c r="F103" s="167"/>
      <c r="G103" s="167"/>
      <c r="H103" s="167"/>
      <c r="I103" s="167"/>
      <c r="J103" s="168">
        <f>J147</f>
        <v>0</v>
      </c>
      <c r="L103" s="164"/>
    </row>
    <row r="104" spans="2:12" s="121" customFormat="1" ht="19.9" customHeight="1">
      <c r="B104" s="169"/>
      <c r="D104" s="170" t="s">
        <v>2371</v>
      </c>
      <c r="E104" s="171"/>
      <c r="F104" s="171"/>
      <c r="G104" s="171"/>
      <c r="H104" s="171"/>
      <c r="I104" s="171"/>
      <c r="J104" s="172">
        <f>J148</f>
        <v>0</v>
      </c>
      <c r="L104" s="169"/>
    </row>
    <row r="105" spans="1:31" s="36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6" customFormat="1" ht="6.95" customHeight="1">
      <c r="A106" s="30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36" customFormat="1" ht="6.95" customHeight="1">
      <c r="A110" s="30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24.95" customHeight="1">
      <c r="A111" s="30"/>
      <c r="B111" s="31"/>
      <c r="C111" s="17" t="s">
        <v>184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16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138" t="str">
        <f>E7</f>
        <v>Dům sociálních služeb-stavební úpravy 1.NP</v>
      </c>
      <c r="F114" s="139"/>
      <c r="G114" s="139"/>
      <c r="H114" s="139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ht="12" customHeight="1">
      <c r="B115" s="16"/>
      <c r="C115" s="26" t="s">
        <v>158</v>
      </c>
      <c r="L115" s="16"/>
    </row>
    <row r="116" spans="2:12" ht="16.5" customHeight="1">
      <c r="B116" s="16"/>
      <c r="E116" s="138" t="s">
        <v>2365</v>
      </c>
      <c r="F116" s="12"/>
      <c r="G116" s="12"/>
      <c r="H116" s="12"/>
      <c r="L116" s="16"/>
    </row>
    <row r="117" spans="2:12" ht="12" customHeight="1">
      <c r="B117" s="16"/>
      <c r="C117" s="26" t="s">
        <v>2041</v>
      </c>
      <c r="L117" s="16"/>
    </row>
    <row r="118" spans="1:31" s="36" customFormat="1" ht="16.5" customHeight="1">
      <c r="A118" s="30"/>
      <c r="B118" s="31"/>
      <c r="C118" s="30"/>
      <c r="D118" s="30"/>
      <c r="E118" s="262" t="s">
        <v>2366</v>
      </c>
      <c r="F118" s="140"/>
      <c r="G118" s="140"/>
      <c r="H118" s="14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2367</v>
      </c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6.5" customHeight="1">
      <c r="A120" s="30"/>
      <c r="B120" s="31"/>
      <c r="C120" s="30"/>
      <c r="D120" s="30"/>
      <c r="E120" s="66" t="str">
        <f>E13</f>
        <v>151 - CCTV Kamerový systém</v>
      </c>
      <c r="F120" s="140"/>
      <c r="G120" s="140"/>
      <c r="H120" s="14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20</v>
      </c>
      <c r="D122" s="30"/>
      <c r="E122" s="30"/>
      <c r="F122" s="27" t="str">
        <f>F16</f>
        <v>Valašské Meziříčí</v>
      </c>
      <c r="G122" s="30"/>
      <c r="H122" s="30"/>
      <c r="I122" s="26" t="s">
        <v>22</v>
      </c>
      <c r="J122" s="141" t="str">
        <f>IF(J16="","",J16)</f>
        <v>2. 11. 2023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24</v>
      </c>
      <c r="D124" s="30"/>
      <c r="E124" s="30"/>
      <c r="F124" s="27" t="str">
        <f>E19</f>
        <v>Město Valašské Meziříčí</v>
      </c>
      <c r="G124" s="30"/>
      <c r="H124" s="30"/>
      <c r="I124" s="26" t="s">
        <v>30</v>
      </c>
      <c r="J124" s="160" t="str">
        <f>E25</f>
        <v>BP projekt,s.r.o.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28</v>
      </c>
      <c r="D125" s="30"/>
      <c r="E125" s="30"/>
      <c r="F125" s="27" t="str">
        <f>IF(E22="","",E22)</f>
        <v>Vyplň údaj</v>
      </c>
      <c r="G125" s="30"/>
      <c r="H125" s="30"/>
      <c r="I125" s="26" t="s">
        <v>33</v>
      </c>
      <c r="J125" s="160" t="str">
        <f>E28</f>
        <v>Fajfrová Irena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79" customFormat="1" ht="29.25" customHeight="1">
      <c r="A127" s="173"/>
      <c r="B127" s="174"/>
      <c r="C127" s="175" t="s">
        <v>185</v>
      </c>
      <c r="D127" s="176" t="s">
        <v>61</v>
      </c>
      <c r="E127" s="176" t="s">
        <v>57</v>
      </c>
      <c r="F127" s="176" t="s">
        <v>58</v>
      </c>
      <c r="G127" s="176" t="s">
        <v>186</v>
      </c>
      <c r="H127" s="176" t="s">
        <v>187</v>
      </c>
      <c r="I127" s="176" t="s">
        <v>188</v>
      </c>
      <c r="J127" s="176" t="s">
        <v>162</v>
      </c>
      <c r="K127" s="177" t="s">
        <v>189</v>
      </c>
      <c r="L127" s="178"/>
      <c r="M127" s="87" t="s">
        <v>1</v>
      </c>
      <c r="N127" s="88" t="s">
        <v>40</v>
      </c>
      <c r="O127" s="88" t="s">
        <v>190</v>
      </c>
      <c r="P127" s="88" t="s">
        <v>191</v>
      </c>
      <c r="Q127" s="88" t="s">
        <v>192</v>
      </c>
      <c r="R127" s="88" t="s">
        <v>193</v>
      </c>
      <c r="S127" s="88" t="s">
        <v>194</v>
      </c>
      <c r="T127" s="89" t="s">
        <v>195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36" customFormat="1" ht="22.9" customHeight="1">
      <c r="A128" s="30"/>
      <c r="B128" s="31"/>
      <c r="C128" s="95" t="s">
        <v>196</v>
      </c>
      <c r="D128" s="30"/>
      <c r="E128" s="30"/>
      <c r="F128" s="30"/>
      <c r="G128" s="30"/>
      <c r="H128" s="30"/>
      <c r="I128" s="30"/>
      <c r="J128" s="180">
        <f>BK128</f>
        <v>0</v>
      </c>
      <c r="K128" s="30"/>
      <c r="L128" s="31"/>
      <c r="M128" s="90"/>
      <c r="N128" s="74"/>
      <c r="O128" s="91"/>
      <c r="P128" s="181">
        <f>P129+P141+P147</f>
        <v>0</v>
      </c>
      <c r="Q128" s="91"/>
      <c r="R128" s="181">
        <f>R129+R141+R147</f>
        <v>0</v>
      </c>
      <c r="S128" s="91"/>
      <c r="T128" s="182">
        <f>T129+T141+T147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75</v>
      </c>
      <c r="AU128" s="13" t="s">
        <v>164</v>
      </c>
      <c r="BK128" s="183">
        <f>BK129+BK141+BK147</f>
        <v>0</v>
      </c>
    </row>
    <row r="129" spans="2:63" s="184" customFormat="1" ht="25.9" customHeight="1">
      <c r="B129" s="185"/>
      <c r="D129" s="186" t="s">
        <v>75</v>
      </c>
      <c r="E129" s="187" t="s">
        <v>2047</v>
      </c>
      <c r="F129" s="187" t="s">
        <v>2372</v>
      </c>
      <c r="J129" s="188">
        <f>BK129</f>
        <v>0</v>
      </c>
      <c r="L129" s="185"/>
      <c r="M129" s="189"/>
      <c r="N129" s="190"/>
      <c r="O129" s="190"/>
      <c r="P129" s="191">
        <f>SUM(P130:P140)</f>
        <v>0</v>
      </c>
      <c r="Q129" s="190"/>
      <c r="R129" s="191">
        <f>SUM(R130:R140)</f>
        <v>0</v>
      </c>
      <c r="S129" s="190"/>
      <c r="T129" s="192">
        <f>SUM(T130:T140)</f>
        <v>0</v>
      </c>
      <c r="AR129" s="186" t="s">
        <v>84</v>
      </c>
      <c r="AT129" s="193" t="s">
        <v>75</v>
      </c>
      <c r="AU129" s="193" t="s">
        <v>76</v>
      </c>
      <c r="AY129" s="186" t="s">
        <v>199</v>
      </c>
      <c r="BK129" s="194">
        <f>SUM(BK130:BK140)</f>
        <v>0</v>
      </c>
    </row>
    <row r="130" spans="1:65" s="36" customFormat="1" ht="37.9" customHeight="1">
      <c r="A130" s="30"/>
      <c r="B130" s="31"/>
      <c r="C130" s="197" t="s">
        <v>84</v>
      </c>
      <c r="D130" s="197" t="s">
        <v>201</v>
      </c>
      <c r="E130" s="198" t="s">
        <v>2373</v>
      </c>
      <c r="F130" s="199" t="s">
        <v>2374</v>
      </c>
      <c r="G130" s="200" t="s">
        <v>2057</v>
      </c>
      <c r="H130" s="201">
        <v>1</v>
      </c>
      <c r="I130" s="2"/>
      <c r="J130" s="202">
        <f aca="true" t="shared" si="0" ref="J130:J140"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aca="true" t="shared" si="1" ref="P130:P140">O130*H130</f>
        <v>0</v>
      </c>
      <c r="Q130" s="205">
        <v>0</v>
      </c>
      <c r="R130" s="205">
        <f aca="true" t="shared" si="2" ref="R130:R140">Q130*H130</f>
        <v>0</v>
      </c>
      <c r="S130" s="205">
        <v>0</v>
      </c>
      <c r="T130" s="206">
        <f aca="true" t="shared" si="3" ref="T130:T140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aca="true" t="shared" si="4" ref="BE130:BE140">IF(N130="základní",J130,0)</f>
        <v>0</v>
      </c>
      <c r="BF130" s="208">
        <f aca="true" t="shared" si="5" ref="BF130:BF140">IF(N130="snížená",J130,0)</f>
        <v>0</v>
      </c>
      <c r="BG130" s="208">
        <f aca="true" t="shared" si="6" ref="BG130:BG140">IF(N130="zákl. přenesená",J130,0)</f>
        <v>0</v>
      </c>
      <c r="BH130" s="208">
        <f aca="true" t="shared" si="7" ref="BH130:BH140">IF(N130="sníž. přenesená",J130,0)</f>
        <v>0</v>
      </c>
      <c r="BI130" s="208">
        <f aca="true" t="shared" si="8" ref="BI130:BI140">IF(N130="nulová",J130,0)</f>
        <v>0</v>
      </c>
      <c r="BJ130" s="13" t="s">
        <v>84</v>
      </c>
      <c r="BK130" s="208">
        <f aca="true" t="shared" si="9" ref="BK130:BK140">ROUND(I130*H130,2)</f>
        <v>0</v>
      </c>
      <c r="BL130" s="13" t="s">
        <v>650</v>
      </c>
      <c r="BM130" s="207" t="s">
        <v>2375</v>
      </c>
    </row>
    <row r="131" spans="1:65" s="36" customFormat="1" ht="16.5" customHeight="1">
      <c r="A131" s="30"/>
      <c r="B131" s="31"/>
      <c r="C131" s="197" t="s">
        <v>86</v>
      </c>
      <c r="D131" s="197" t="s">
        <v>201</v>
      </c>
      <c r="E131" s="198" t="s">
        <v>2376</v>
      </c>
      <c r="F131" s="199" t="s">
        <v>2377</v>
      </c>
      <c r="G131" s="200" t="s">
        <v>2057</v>
      </c>
      <c r="H131" s="201">
        <v>1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2378</v>
      </c>
    </row>
    <row r="132" spans="1:65" s="36" customFormat="1" ht="33" customHeight="1">
      <c r="A132" s="30"/>
      <c r="B132" s="31"/>
      <c r="C132" s="197" t="s">
        <v>114</v>
      </c>
      <c r="D132" s="197" t="s">
        <v>201</v>
      </c>
      <c r="E132" s="198" t="s">
        <v>2379</v>
      </c>
      <c r="F132" s="199" t="s">
        <v>2380</v>
      </c>
      <c r="G132" s="200" t="s">
        <v>2057</v>
      </c>
      <c r="H132" s="201">
        <v>2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2381</v>
      </c>
    </row>
    <row r="133" spans="1:65" s="36" customFormat="1" ht="16.5" customHeight="1">
      <c r="A133" s="30"/>
      <c r="B133" s="31"/>
      <c r="C133" s="197" t="s">
        <v>206</v>
      </c>
      <c r="D133" s="197" t="s">
        <v>201</v>
      </c>
      <c r="E133" s="198" t="s">
        <v>2382</v>
      </c>
      <c r="F133" s="199" t="s">
        <v>2383</v>
      </c>
      <c r="G133" s="200" t="s">
        <v>2057</v>
      </c>
      <c r="H133" s="201">
        <v>2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2384</v>
      </c>
    </row>
    <row r="134" spans="1:65" s="36" customFormat="1" ht="55.5" customHeight="1">
      <c r="A134" s="30"/>
      <c r="B134" s="31"/>
      <c r="C134" s="197" t="s">
        <v>242</v>
      </c>
      <c r="D134" s="197" t="s">
        <v>201</v>
      </c>
      <c r="E134" s="198" t="s">
        <v>2385</v>
      </c>
      <c r="F134" s="199" t="s">
        <v>2386</v>
      </c>
      <c r="G134" s="200" t="s">
        <v>2057</v>
      </c>
      <c r="H134" s="201">
        <v>1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2387</v>
      </c>
    </row>
    <row r="135" spans="1:65" s="36" customFormat="1" ht="16.5" customHeight="1">
      <c r="A135" s="30"/>
      <c r="B135" s="31"/>
      <c r="C135" s="197" t="s">
        <v>249</v>
      </c>
      <c r="D135" s="197" t="s">
        <v>201</v>
      </c>
      <c r="E135" s="198" t="s">
        <v>2388</v>
      </c>
      <c r="F135" s="199" t="s">
        <v>2389</v>
      </c>
      <c r="G135" s="200" t="s">
        <v>2057</v>
      </c>
      <c r="H135" s="201">
        <v>1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2390</v>
      </c>
    </row>
    <row r="136" spans="1:65" s="36" customFormat="1" ht="16.5" customHeight="1">
      <c r="A136" s="30"/>
      <c r="B136" s="31"/>
      <c r="C136" s="197" t="s">
        <v>257</v>
      </c>
      <c r="D136" s="197" t="s">
        <v>201</v>
      </c>
      <c r="E136" s="198" t="s">
        <v>2391</v>
      </c>
      <c r="F136" s="199" t="s">
        <v>2392</v>
      </c>
      <c r="G136" s="200" t="s">
        <v>252</v>
      </c>
      <c r="H136" s="201">
        <v>180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2393</v>
      </c>
    </row>
    <row r="137" spans="1:65" s="36" customFormat="1" ht="24.2" customHeight="1">
      <c r="A137" s="30"/>
      <c r="B137" s="31"/>
      <c r="C137" s="197" t="s">
        <v>267</v>
      </c>
      <c r="D137" s="197" t="s">
        <v>201</v>
      </c>
      <c r="E137" s="198" t="s">
        <v>2394</v>
      </c>
      <c r="F137" s="199" t="s">
        <v>2395</v>
      </c>
      <c r="G137" s="200" t="s">
        <v>2057</v>
      </c>
      <c r="H137" s="201">
        <v>1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2396</v>
      </c>
    </row>
    <row r="138" spans="1:65" s="36" customFormat="1" ht="21.75" customHeight="1">
      <c r="A138" s="30"/>
      <c r="B138" s="31"/>
      <c r="C138" s="197" t="s">
        <v>273</v>
      </c>
      <c r="D138" s="197" t="s">
        <v>201</v>
      </c>
      <c r="E138" s="198" t="s">
        <v>2397</v>
      </c>
      <c r="F138" s="199" t="s">
        <v>2398</v>
      </c>
      <c r="G138" s="200" t="s">
        <v>2057</v>
      </c>
      <c r="H138" s="201">
        <v>3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2399</v>
      </c>
    </row>
    <row r="139" spans="1:65" s="36" customFormat="1" ht="21.75" customHeight="1">
      <c r="A139" s="30"/>
      <c r="B139" s="31"/>
      <c r="C139" s="197" t="s">
        <v>279</v>
      </c>
      <c r="D139" s="197" t="s">
        <v>201</v>
      </c>
      <c r="E139" s="198" t="s">
        <v>2400</v>
      </c>
      <c r="F139" s="199" t="s">
        <v>2401</v>
      </c>
      <c r="G139" s="200" t="s">
        <v>2057</v>
      </c>
      <c r="H139" s="201">
        <v>1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2402</v>
      </c>
    </row>
    <row r="140" spans="1:65" s="36" customFormat="1" ht="16.5" customHeight="1">
      <c r="A140" s="30"/>
      <c r="B140" s="31"/>
      <c r="C140" s="197" t="s">
        <v>287</v>
      </c>
      <c r="D140" s="197" t="s">
        <v>201</v>
      </c>
      <c r="E140" s="198" t="s">
        <v>2403</v>
      </c>
      <c r="F140" s="199" t="s">
        <v>2404</v>
      </c>
      <c r="G140" s="200" t="s">
        <v>2405</v>
      </c>
      <c r="H140" s="201">
        <v>1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2406</v>
      </c>
    </row>
    <row r="141" spans="2:63" s="184" customFormat="1" ht="25.9" customHeight="1">
      <c r="B141" s="185"/>
      <c r="D141" s="186" t="s">
        <v>75</v>
      </c>
      <c r="E141" s="187" t="s">
        <v>2068</v>
      </c>
      <c r="F141" s="187" t="s">
        <v>2162</v>
      </c>
      <c r="J141" s="188">
        <f>BK141</f>
        <v>0</v>
      </c>
      <c r="L141" s="185"/>
      <c r="M141" s="189"/>
      <c r="N141" s="190"/>
      <c r="O141" s="190"/>
      <c r="P141" s="191">
        <f>SUM(P142:P146)</f>
        <v>0</v>
      </c>
      <c r="Q141" s="190"/>
      <c r="R141" s="191">
        <f>SUM(R142:R146)</f>
        <v>0</v>
      </c>
      <c r="S141" s="190"/>
      <c r="T141" s="192">
        <f>SUM(T142:T146)</f>
        <v>0</v>
      </c>
      <c r="AR141" s="186" t="s">
        <v>84</v>
      </c>
      <c r="AT141" s="193" t="s">
        <v>75</v>
      </c>
      <c r="AU141" s="193" t="s">
        <v>76</v>
      </c>
      <c r="AY141" s="186" t="s">
        <v>199</v>
      </c>
      <c r="BK141" s="194">
        <f>SUM(BK142:BK146)</f>
        <v>0</v>
      </c>
    </row>
    <row r="142" spans="1:65" s="36" customFormat="1" ht="16.5" customHeight="1">
      <c r="A142" s="30"/>
      <c r="B142" s="31"/>
      <c r="C142" s="197" t="s">
        <v>8</v>
      </c>
      <c r="D142" s="197" t="s">
        <v>201</v>
      </c>
      <c r="E142" s="198" t="s">
        <v>2407</v>
      </c>
      <c r="F142" s="199" t="s">
        <v>2408</v>
      </c>
      <c r="G142" s="200" t="s">
        <v>2037</v>
      </c>
      <c r="H142" s="201">
        <v>4</v>
      </c>
      <c r="I142" s="2"/>
      <c r="J142" s="202">
        <f>ROUND(I142*H142,2)</f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3" t="s">
        <v>84</v>
      </c>
      <c r="BK142" s="208">
        <f>ROUND(I142*H142,2)</f>
        <v>0</v>
      </c>
      <c r="BL142" s="13" t="s">
        <v>650</v>
      </c>
      <c r="BM142" s="207" t="s">
        <v>2409</v>
      </c>
    </row>
    <row r="143" spans="1:65" s="36" customFormat="1" ht="16.5" customHeight="1">
      <c r="A143" s="30"/>
      <c r="B143" s="31"/>
      <c r="C143" s="197" t="s">
        <v>296</v>
      </c>
      <c r="D143" s="197" t="s">
        <v>201</v>
      </c>
      <c r="E143" s="198" t="s">
        <v>2410</v>
      </c>
      <c r="F143" s="199" t="s">
        <v>2411</v>
      </c>
      <c r="G143" s="200" t="s">
        <v>2037</v>
      </c>
      <c r="H143" s="201">
        <v>4</v>
      </c>
      <c r="I143" s="2"/>
      <c r="J143" s="202">
        <f>ROUND(I143*H143,2)</f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3" t="s">
        <v>84</v>
      </c>
      <c r="BK143" s="208">
        <f>ROUND(I143*H143,2)</f>
        <v>0</v>
      </c>
      <c r="BL143" s="13" t="s">
        <v>650</v>
      </c>
      <c r="BM143" s="207" t="s">
        <v>2412</v>
      </c>
    </row>
    <row r="144" spans="1:65" s="36" customFormat="1" ht="16.5" customHeight="1">
      <c r="A144" s="30"/>
      <c r="B144" s="31"/>
      <c r="C144" s="197" t="s">
        <v>302</v>
      </c>
      <c r="D144" s="197" t="s">
        <v>201</v>
      </c>
      <c r="E144" s="198" t="s">
        <v>2413</v>
      </c>
      <c r="F144" s="199" t="s">
        <v>2414</v>
      </c>
      <c r="G144" s="200" t="s">
        <v>2037</v>
      </c>
      <c r="H144" s="201">
        <v>8</v>
      </c>
      <c r="I144" s="2"/>
      <c r="J144" s="202">
        <f>ROUND(I144*H144,2)</f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3" t="s">
        <v>84</v>
      </c>
      <c r="BK144" s="208">
        <f>ROUND(I144*H144,2)</f>
        <v>0</v>
      </c>
      <c r="BL144" s="13" t="s">
        <v>650</v>
      </c>
      <c r="BM144" s="207" t="s">
        <v>2415</v>
      </c>
    </row>
    <row r="145" spans="1:65" s="36" customFormat="1" ht="16.5" customHeight="1">
      <c r="A145" s="30"/>
      <c r="B145" s="31"/>
      <c r="C145" s="197" t="s">
        <v>307</v>
      </c>
      <c r="D145" s="197" t="s">
        <v>201</v>
      </c>
      <c r="E145" s="198" t="s">
        <v>2416</v>
      </c>
      <c r="F145" s="199" t="s">
        <v>2417</v>
      </c>
      <c r="G145" s="200" t="s">
        <v>2037</v>
      </c>
      <c r="H145" s="201">
        <v>8</v>
      </c>
      <c r="I145" s="2"/>
      <c r="J145" s="202">
        <f>ROUND(I145*H145,2)</f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3" t="s">
        <v>84</v>
      </c>
      <c r="BK145" s="208">
        <f>ROUND(I145*H145,2)</f>
        <v>0</v>
      </c>
      <c r="BL145" s="13" t="s">
        <v>650</v>
      </c>
      <c r="BM145" s="207" t="s">
        <v>2418</v>
      </c>
    </row>
    <row r="146" spans="1:65" s="36" customFormat="1" ht="21.75" customHeight="1">
      <c r="A146" s="30"/>
      <c r="B146" s="31"/>
      <c r="C146" s="197" t="s">
        <v>313</v>
      </c>
      <c r="D146" s="197" t="s">
        <v>201</v>
      </c>
      <c r="E146" s="198" t="s">
        <v>2419</v>
      </c>
      <c r="F146" s="199" t="s">
        <v>2420</v>
      </c>
      <c r="G146" s="200" t="s">
        <v>2037</v>
      </c>
      <c r="H146" s="201">
        <v>8</v>
      </c>
      <c r="I146" s="2"/>
      <c r="J146" s="202">
        <f>ROUND(I146*H146,2)</f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3" t="s">
        <v>84</v>
      </c>
      <c r="BK146" s="208">
        <f>ROUND(I146*H146,2)</f>
        <v>0</v>
      </c>
      <c r="BL146" s="13" t="s">
        <v>650</v>
      </c>
      <c r="BM146" s="207" t="s">
        <v>2421</v>
      </c>
    </row>
    <row r="147" spans="2:63" s="184" customFormat="1" ht="25.9" customHeight="1">
      <c r="B147" s="185"/>
      <c r="D147" s="186" t="s">
        <v>75</v>
      </c>
      <c r="E147" s="187" t="s">
        <v>297</v>
      </c>
      <c r="F147" s="187" t="s">
        <v>297</v>
      </c>
      <c r="J147" s="188">
        <f>BK147</f>
        <v>0</v>
      </c>
      <c r="L147" s="185"/>
      <c r="M147" s="189"/>
      <c r="N147" s="190"/>
      <c r="O147" s="190"/>
      <c r="P147" s="191">
        <f>P148</f>
        <v>0</v>
      </c>
      <c r="Q147" s="190"/>
      <c r="R147" s="191">
        <f>R148</f>
        <v>0</v>
      </c>
      <c r="S147" s="190"/>
      <c r="T147" s="192">
        <f>T148</f>
        <v>0</v>
      </c>
      <c r="AR147" s="186" t="s">
        <v>114</v>
      </c>
      <c r="AT147" s="193" t="s">
        <v>75</v>
      </c>
      <c r="AU147" s="193" t="s">
        <v>76</v>
      </c>
      <c r="AY147" s="186" t="s">
        <v>199</v>
      </c>
      <c r="BK147" s="194">
        <f>BK148</f>
        <v>0</v>
      </c>
    </row>
    <row r="148" spans="2:63" s="184" customFormat="1" ht="22.9" customHeight="1">
      <c r="B148" s="185"/>
      <c r="D148" s="186" t="s">
        <v>75</v>
      </c>
      <c r="E148" s="195" t="s">
        <v>2115</v>
      </c>
      <c r="F148" s="195" t="s">
        <v>2162</v>
      </c>
      <c r="J148" s="196">
        <f>BK148</f>
        <v>0</v>
      </c>
      <c r="L148" s="185"/>
      <c r="M148" s="189"/>
      <c r="N148" s="190"/>
      <c r="O148" s="190"/>
      <c r="P148" s="191">
        <f>SUM(P149:P150)</f>
        <v>0</v>
      </c>
      <c r="Q148" s="190"/>
      <c r="R148" s="191">
        <f>SUM(R149:R150)</f>
        <v>0</v>
      </c>
      <c r="S148" s="190"/>
      <c r="T148" s="192">
        <f>SUM(T149:T150)</f>
        <v>0</v>
      </c>
      <c r="AR148" s="186" t="s">
        <v>114</v>
      </c>
      <c r="AT148" s="193" t="s">
        <v>75</v>
      </c>
      <c r="AU148" s="193" t="s">
        <v>84</v>
      </c>
      <c r="AY148" s="186" t="s">
        <v>199</v>
      </c>
      <c r="BK148" s="194">
        <f>SUM(BK149:BK150)</f>
        <v>0</v>
      </c>
    </row>
    <row r="149" spans="1:65" s="36" customFormat="1" ht="16.5" customHeight="1">
      <c r="A149" s="30"/>
      <c r="B149" s="31"/>
      <c r="C149" s="197" t="s">
        <v>321</v>
      </c>
      <c r="D149" s="197" t="s">
        <v>201</v>
      </c>
      <c r="E149" s="198" t="s">
        <v>84</v>
      </c>
      <c r="F149" s="199" t="s">
        <v>2422</v>
      </c>
      <c r="G149" s="200" t="s">
        <v>749</v>
      </c>
      <c r="H149" s="4"/>
      <c r="I149" s="2"/>
      <c r="J149" s="202">
        <f>ROUND(I149*H149,2)</f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86</v>
      </c>
      <c r="AY149" s="13" t="s">
        <v>199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3" t="s">
        <v>84</v>
      </c>
      <c r="BK149" s="208">
        <f>ROUND(I149*H149,2)</f>
        <v>0</v>
      </c>
      <c r="BL149" s="13" t="s">
        <v>650</v>
      </c>
      <c r="BM149" s="207" t="s">
        <v>2423</v>
      </c>
    </row>
    <row r="150" spans="1:65" s="36" customFormat="1" ht="16.5" customHeight="1">
      <c r="A150" s="30"/>
      <c r="B150" s="31"/>
      <c r="C150" s="197" t="s">
        <v>363</v>
      </c>
      <c r="D150" s="197" t="s">
        <v>201</v>
      </c>
      <c r="E150" s="198" t="s">
        <v>86</v>
      </c>
      <c r="F150" s="199" t="s">
        <v>2424</v>
      </c>
      <c r="G150" s="200" t="s">
        <v>749</v>
      </c>
      <c r="H150" s="4"/>
      <c r="I150" s="2"/>
      <c r="J150" s="202">
        <f>ROUND(I150*H150,2)</f>
        <v>0</v>
      </c>
      <c r="K150" s="199" t="s">
        <v>1</v>
      </c>
      <c r="L150" s="31"/>
      <c r="M150" s="257" t="s">
        <v>1</v>
      </c>
      <c r="N150" s="258" t="s">
        <v>41</v>
      </c>
      <c r="O150" s="259"/>
      <c r="P150" s="260">
        <f>O150*H150</f>
        <v>0</v>
      </c>
      <c r="Q150" s="260">
        <v>0</v>
      </c>
      <c r="R150" s="260">
        <f>Q150*H150</f>
        <v>0</v>
      </c>
      <c r="S150" s="260">
        <v>0</v>
      </c>
      <c r="T150" s="261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86</v>
      </c>
      <c r="AY150" s="13" t="s">
        <v>199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3" t="s">
        <v>84</v>
      </c>
      <c r="BK150" s="208">
        <f>ROUND(I150*H150,2)</f>
        <v>0</v>
      </c>
      <c r="BL150" s="13" t="s">
        <v>650</v>
      </c>
      <c r="BM150" s="207" t="s">
        <v>2425</v>
      </c>
    </row>
    <row r="151" spans="1:31" s="36" customFormat="1" ht="6.95" customHeight="1">
      <c r="A151" s="30"/>
      <c r="B151" s="57"/>
      <c r="C151" s="58"/>
      <c r="D151" s="58"/>
      <c r="E151" s="58"/>
      <c r="F151" s="58"/>
      <c r="G151" s="58"/>
      <c r="H151" s="58"/>
      <c r="I151" s="58"/>
      <c r="J151" s="58"/>
      <c r="K151" s="58"/>
      <c r="L151" s="31"/>
      <c r="M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</sheetData>
  <sheetProtection algorithmName="SHA-512" hashValue="LtCm3YirEAfG+cTX9Lf8mCnsp7gHOA0HIPcRdPKH5s+VKYznhE/dXeLiNKOo7jruh1Xui3Z5MEFncmQk62+5vw==" saltValue="txvPcrBAlKz9pEfzpLX7cg==" spinCount="100000" sheet="1" objects="1" scenarios="1" selectLockedCells="1"/>
  <autoFilter ref="C127:K150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>
      <selection activeCell="J21" sqref="J21"/>
    </sheetView>
  </sheetViews>
  <sheetFormatPr defaultColWidth="9.140625" defaultRowHeight="12"/>
  <cols>
    <col min="1" max="1" width="8.28125" style="10" customWidth="1"/>
    <col min="2" max="2" width="1.1484375" style="10" customWidth="1"/>
    <col min="3" max="3" width="4.140625" style="10" customWidth="1"/>
    <col min="4" max="4" width="4.28125" style="10" customWidth="1"/>
    <col min="5" max="5" width="17.140625" style="10" customWidth="1"/>
    <col min="6" max="6" width="50.8515625" style="10" customWidth="1"/>
    <col min="7" max="7" width="7.421875" style="10" customWidth="1"/>
    <col min="8" max="8" width="14.00390625" style="10" customWidth="1"/>
    <col min="9" max="9" width="15.8515625" style="10" customWidth="1"/>
    <col min="10" max="11" width="22.28125" style="10" customWidth="1"/>
    <col min="12" max="12" width="9.28125" style="10" customWidth="1"/>
    <col min="13" max="13" width="10.8515625" style="10" hidden="1" customWidth="1"/>
    <col min="14" max="14" width="9.28125" style="10" hidden="1" customWidth="1"/>
    <col min="15" max="20" width="14.140625" style="10" hidden="1" customWidth="1"/>
    <col min="21" max="21" width="16.28125" style="10" hidden="1" customWidth="1"/>
    <col min="22" max="22" width="12.28125" style="10" customWidth="1"/>
    <col min="23" max="23" width="16.28125" style="10" customWidth="1"/>
    <col min="24" max="24" width="12.28125" style="10" customWidth="1"/>
    <col min="25" max="25" width="15.00390625" style="10" customWidth="1"/>
    <col min="26" max="26" width="11.00390625" style="10" customWidth="1"/>
    <col min="27" max="27" width="15.00390625" style="10" customWidth="1"/>
    <col min="28" max="28" width="16.28125" style="10" customWidth="1"/>
    <col min="29" max="29" width="11.00390625" style="10" customWidth="1"/>
    <col min="30" max="30" width="15.00390625" style="10" customWidth="1"/>
    <col min="31" max="31" width="16.28125" style="10" customWidth="1"/>
    <col min="32" max="43" width="9.28125" style="10" customWidth="1"/>
    <col min="44" max="65" width="9.28125" style="10" hidden="1" customWidth="1"/>
    <col min="66" max="16384" width="9.28125" style="10" customWidth="1"/>
  </cols>
  <sheetData>
    <row r="1" ht="12"/>
    <row r="2" spans="12:46" ht="36.95" customHeight="1">
      <c r="L2" s="11" t="s">
        <v>5</v>
      </c>
      <c r="M2" s="12"/>
      <c r="N2" s="12"/>
      <c r="O2" s="12"/>
      <c r="P2" s="12"/>
      <c r="Q2" s="12"/>
      <c r="R2" s="12"/>
      <c r="S2" s="12"/>
      <c r="T2" s="12"/>
      <c r="U2" s="12"/>
      <c r="V2" s="12"/>
      <c r="AT2" s="13" t="s">
        <v>118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86</v>
      </c>
    </row>
    <row r="4" spans="2:46" ht="24.95" customHeight="1">
      <c r="B4" s="16"/>
      <c r="D4" s="17" t="s">
        <v>153</v>
      </c>
      <c r="L4" s="16"/>
      <c r="M4" s="137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6" t="s">
        <v>16</v>
      </c>
      <c r="L6" s="16"/>
    </row>
    <row r="7" spans="2:12" ht="16.5" customHeight="1">
      <c r="B7" s="16"/>
      <c r="E7" s="138" t="str">
        <f>'Rekapitulace stavby'!K6</f>
        <v>Dům sociálních služeb-stavební úpravy 1.NP</v>
      </c>
      <c r="F7" s="139"/>
      <c r="G7" s="139"/>
      <c r="H7" s="139"/>
      <c r="L7" s="16"/>
    </row>
    <row r="8" spans="2:12" ht="12.75">
      <c r="B8" s="16"/>
      <c r="D8" s="26" t="s">
        <v>158</v>
      </c>
      <c r="L8" s="16"/>
    </row>
    <row r="9" spans="2:12" ht="16.5" customHeight="1">
      <c r="B9" s="16"/>
      <c r="E9" s="138" t="s">
        <v>2365</v>
      </c>
      <c r="F9" s="12"/>
      <c r="G9" s="12"/>
      <c r="H9" s="12"/>
      <c r="L9" s="16"/>
    </row>
    <row r="10" spans="2:12" ht="12" customHeight="1">
      <c r="B10" s="16"/>
      <c r="D10" s="26" t="s">
        <v>2041</v>
      </c>
      <c r="L10" s="16"/>
    </row>
    <row r="11" spans="1:31" s="36" customFormat="1" ht="16.5" customHeight="1">
      <c r="A11" s="30"/>
      <c r="B11" s="31"/>
      <c r="C11" s="30"/>
      <c r="D11" s="30"/>
      <c r="E11" s="262" t="s">
        <v>2366</v>
      </c>
      <c r="F11" s="140"/>
      <c r="G11" s="140"/>
      <c r="H11" s="140"/>
      <c r="I11" s="30"/>
      <c r="J11" s="30"/>
      <c r="K11" s="30"/>
      <c r="L11" s="5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36" customFormat="1" ht="12" customHeight="1">
      <c r="A12" s="30"/>
      <c r="B12" s="31"/>
      <c r="C12" s="30"/>
      <c r="D12" s="26" t="s">
        <v>2367</v>
      </c>
      <c r="E12" s="30"/>
      <c r="F12" s="30"/>
      <c r="G12" s="30"/>
      <c r="H12" s="30"/>
      <c r="I12" s="30"/>
      <c r="J12" s="30"/>
      <c r="K12" s="30"/>
      <c r="L12" s="5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36" customFormat="1" ht="16.5" customHeight="1">
      <c r="A13" s="30"/>
      <c r="B13" s="31"/>
      <c r="C13" s="30"/>
      <c r="D13" s="30"/>
      <c r="E13" s="66" t="s">
        <v>2426</v>
      </c>
      <c r="F13" s="140"/>
      <c r="G13" s="140"/>
      <c r="H13" s="140"/>
      <c r="I13" s="30"/>
      <c r="J13" s="30"/>
      <c r="K13" s="30"/>
      <c r="L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6" customFormat="1" ht="12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5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36" customFormat="1" ht="12" customHeight="1">
      <c r="A15" s="30"/>
      <c r="B15" s="31"/>
      <c r="C15" s="30"/>
      <c r="D15" s="26" t="s">
        <v>18</v>
      </c>
      <c r="E15" s="30"/>
      <c r="F15" s="27" t="s">
        <v>1</v>
      </c>
      <c r="G15" s="30"/>
      <c r="H15" s="30"/>
      <c r="I15" s="26" t="s">
        <v>19</v>
      </c>
      <c r="J15" s="27" t="s">
        <v>1</v>
      </c>
      <c r="K15" s="30"/>
      <c r="L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36" customFormat="1" ht="12" customHeight="1">
      <c r="A16" s="30"/>
      <c r="B16" s="31"/>
      <c r="C16" s="30"/>
      <c r="D16" s="26" t="s">
        <v>20</v>
      </c>
      <c r="E16" s="30"/>
      <c r="F16" s="27" t="s">
        <v>21</v>
      </c>
      <c r="G16" s="30"/>
      <c r="H16" s="30"/>
      <c r="I16" s="26" t="s">
        <v>22</v>
      </c>
      <c r="J16" s="141" t="str">
        <f>'Rekapitulace stavby'!AN8</f>
        <v>2. 11. 2023</v>
      </c>
      <c r="K16" s="30"/>
      <c r="L16" s="5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36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5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36" customFormat="1" ht="12" customHeight="1">
      <c r="A18" s="30"/>
      <c r="B18" s="31"/>
      <c r="C18" s="30"/>
      <c r="D18" s="26" t="s">
        <v>24</v>
      </c>
      <c r="E18" s="30"/>
      <c r="F18" s="30"/>
      <c r="G18" s="30"/>
      <c r="H18" s="30"/>
      <c r="I18" s="26" t="s">
        <v>25</v>
      </c>
      <c r="J18" s="27" t="s">
        <v>1</v>
      </c>
      <c r="K18" s="30"/>
      <c r="L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36" customFormat="1" ht="18" customHeight="1">
      <c r="A19" s="30"/>
      <c r="B19" s="31"/>
      <c r="C19" s="30"/>
      <c r="D19" s="30"/>
      <c r="E19" s="27" t="s">
        <v>26</v>
      </c>
      <c r="F19" s="30"/>
      <c r="G19" s="30"/>
      <c r="H19" s="30"/>
      <c r="I19" s="26" t="s">
        <v>27</v>
      </c>
      <c r="J19" s="27" t="s">
        <v>1</v>
      </c>
      <c r="K19" s="30"/>
      <c r="L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36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5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36" customFormat="1" ht="12" customHeight="1">
      <c r="A21" s="30"/>
      <c r="B21" s="31"/>
      <c r="C21" s="30"/>
      <c r="D21" s="26" t="s">
        <v>28</v>
      </c>
      <c r="E21" s="30"/>
      <c r="F21" s="30"/>
      <c r="G21" s="30"/>
      <c r="H21" s="30"/>
      <c r="I21" s="26" t="s">
        <v>25</v>
      </c>
      <c r="J21" s="6" t="str">
        <f>'Rekapitulace stavby'!AN13</f>
        <v>Vyplň údaj</v>
      </c>
      <c r="K21" s="30"/>
      <c r="L21" s="5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36" customFormat="1" ht="18" customHeight="1">
      <c r="A22" s="30"/>
      <c r="B22" s="31"/>
      <c r="C22" s="30"/>
      <c r="D22" s="30"/>
      <c r="E22" s="8" t="str">
        <f>'Rekapitulace stavby'!E14</f>
        <v>Vyplň údaj</v>
      </c>
      <c r="F22" s="253"/>
      <c r="G22" s="253"/>
      <c r="H22" s="253"/>
      <c r="I22" s="26" t="s">
        <v>27</v>
      </c>
      <c r="J22" s="6" t="str">
        <f>'Rekapitulace stavby'!AN14</f>
        <v>Vyplň údaj</v>
      </c>
      <c r="K22" s="30"/>
      <c r="L22" s="5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36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5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36" customFormat="1" ht="12" customHeight="1">
      <c r="A24" s="30"/>
      <c r="B24" s="31"/>
      <c r="C24" s="30"/>
      <c r="D24" s="26" t="s">
        <v>30</v>
      </c>
      <c r="E24" s="30"/>
      <c r="F24" s="30"/>
      <c r="G24" s="30"/>
      <c r="H24" s="30"/>
      <c r="I24" s="26" t="s">
        <v>25</v>
      </c>
      <c r="J24" s="27" t="s">
        <v>1</v>
      </c>
      <c r="K24" s="30"/>
      <c r="L24" s="5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36" customFormat="1" ht="18" customHeight="1">
      <c r="A25" s="30"/>
      <c r="B25" s="31"/>
      <c r="C25" s="30"/>
      <c r="D25" s="30"/>
      <c r="E25" s="27" t="s">
        <v>31</v>
      </c>
      <c r="F25" s="30"/>
      <c r="G25" s="30"/>
      <c r="H25" s="30"/>
      <c r="I25" s="26" t="s">
        <v>27</v>
      </c>
      <c r="J25" s="27" t="s">
        <v>1</v>
      </c>
      <c r="K25" s="30"/>
      <c r="L25" s="5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36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5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36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25</v>
      </c>
      <c r="J27" s="27" t="s">
        <v>1</v>
      </c>
      <c r="K27" s="30"/>
      <c r="L27" s="5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36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27</v>
      </c>
      <c r="J28" s="27" t="s">
        <v>1</v>
      </c>
      <c r="K28" s="30"/>
      <c r="L28" s="5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36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5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36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5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45" customFormat="1" ht="16.5" customHeight="1">
      <c r="A31" s="142"/>
      <c r="B31" s="143"/>
      <c r="C31" s="142"/>
      <c r="D31" s="142"/>
      <c r="E31" s="28" t="s">
        <v>1</v>
      </c>
      <c r="F31" s="28"/>
      <c r="G31" s="28"/>
      <c r="H31" s="28"/>
      <c r="I31" s="142"/>
      <c r="J31" s="142"/>
      <c r="K31" s="142"/>
      <c r="L31" s="14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</row>
    <row r="32" spans="1:31" s="36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5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36" customFormat="1" ht="6.95" customHeight="1">
      <c r="A33" s="30"/>
      <c r="B33" s="31"/>
      <c r="C33" s="30"/>
      <c r="D33" s="91"/>
      <c r="E33" s="91"/>
      <c r="F33" s="91"/>
      <c r="G33" s="91"/>
      <c r="H33" s="91"/>
      <c r="I33" s="91"/>
      <c r="J33" s="91"/>
      <c r="K33" s="91"/>
      <c r="L33" s="5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6" customFormat="1" ht="25.35" customHeight="1">
      <c r="A34" s="30"/>
      <c r="B34" s="31"/>
      <c r="C34" s="30"/>
      <c r="D34" s="146" t="s">
        <v>36</v>
      </c>
      <c r="E34" s="30"/>
      <c r="F34" s="30"/>
      <c r="G34" s="30"/>
      <c r="H34" s="30"/>
      <c r="I34" s="30"/>
      <c r="J34" s="147">
        <f>ROUND(J128,2)</f>
        <v>0</v>
      </c>
      <c r="K34" s="30"/>
      <c r="L34" s="5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36" customFormat="1" ht="6.95" customHeight="1">
      <c r="A35" s="30"/>
      <c r="B35" s="31"/>
      <c r="C35" s="30"/>
      <c r="D35" s="91"/>
      <c r="E35" s="91"/>
      <c r="F35" s="91"/>
      <c r="G35" s="91"/>
      <c r="H35" s="91"/>
      <c r="I35" s="91"/>
      <c r="J35" s="91"/>
      <c r="K35" s="91"/>
      <c r="L35" s="5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36" customFormat="1" ht="14.45" customHeight="1">
      <c r="A36" s="30"/>
      <c r="B36" s="31"/>
      <c r="C36" s="30"/>
      <c r="D36" s="30"/>
      <c r="E36" s="30"/>
      <c r="F36" s="148" t="s">
        <v>38</v>
      </c>
      <c r="G36" s="30"/>
      <c r="H36" s="30"/>
      <c r="I36" s="148" t="s">
        <v>37</v>
      </c>
      <c r="J36" s="148" t="s">
        <v>39</v>
      </c>
      <c r="K36" s="30"/>
      <c r="L36" s="5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36" customFormat="1" ht="14.45" customHeight="1">
      <c r="A37" s="30"/>
      <c r="B37" s="31"/>
      <c r="C37" s="30"/>
      <c r="D37" s="149" t="s">
        <v>40</v>
      </c>
      <c r="E37" s="26" t="s">
        <v>41</v>
      </c>
      <c r="F37" s="150">
        <f>ROUND((SUM(BE128:BE155)),2)</f>
        <v>0</v>
      </c>
      <c r="G37" s="30"/>
      <c r="H37" s="30"/>
      <c r="I37" s="151">
        <v>0.21</v>
      </c>
      <c r="J37" s="150">
        <f>ROUND(((SUM(BE128:BE155))*I37),2)</f>
        <v>0</v>
      </c>
      <c r="K37" s="30"/>
      <c r="L37" s="5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36" customFormat="1" ht="14.45" customHeight="1">
      <c r="A38" s="30"/>
      <c r="B38" s="31"/>
      <c r="C38" s="30"/>
      <c r="D38" s="30"/>
      <c r="E38" s="26" t="s">
        <v>42</v>
      </c>
      <c r="F38" s="150">
        <f>ROUND((SUM(BF128:BF155)),2)</f>
        <v>0</v>
      </c>
      <c r="G38" s="30"/>
      <c r="H38" s="30"/>
      <c r="I38" s="151">
        <v>0.12</v>
      </c>
      <c r="J38" s="150">
        <f>ROUND(((SUM(BF128:BF155))*I38),2)</f>
        <v>0</v>
      </c>
      <c r="K38" s="30"/>
      <c r="L38" s="5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36" customFormat="1" ht="14.45" customHeight="1" hidden="1">
      <c r="A39" s="30"/>
      <c r="B39" s="31"/>
      <c r="C39" s="30"/>
      <c r="D39" s="30"/>
      <c r="E39" s="26" t="s">
        <v>43</v>
      </c>
      <c r="F39" s="150">
        <f>ROUND((SUM(BG128:BG155)),2)</f>
        <v>0</v>
      </c>
      <c r="G39" s="30"/>
      <c r="H39" s="30"/>
      <c r="I39" s="151">
        <v>0.21</v>
      </c>
      <c r="J39" s="150">
        <f>0</f>
        <v>0</v>
      </c>
      <c r="K39" s="30"/>
      <c r="L39" s="5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36" customFormat="1" ht="14.45" customHeight="1" hidden="1">
      <c r="A40" s="30"/>
      <c r="B40" s="31"/>
      <c r="C40" s="30"/>
      <c r="D40" s="30"/>
      <c r="E40" s="26" t="s">
        <v>44</v>
      </c>
      <c r="F40" s="150">
        <f>ROUND((SUM(BH128:BH155)),2)</f>
        <v>0</v>
      </c>
      <c r="G40" s="30"/>
      <c r="H40" s="30"/>
      <c r="I40" s="151">
        <v>0.12</v>
      </c>
      <c r="J40" s="150">
        <f>0</f>
        <v>0</v>
      </c>
      <c r="K40" s="30"/>
      <c r="L40" s="5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36" customFormat="1" ht="14.45" customHeight="1" hidden="1">
      <c r="A41" s="30"/>
      <c r="B41" s="31"/>
      <c r="C41" s="30"/>
      <c r="D41" s="30"/>
      <c r="E41" s="26" t="s">
        <v>45</v>
      </c>
      <c r="F41" s="150">
        <f>ROUND((SUM(BI128:BI155)),2)</f>
        <v>0</v>
      </c>
      <c r="G41" s="30"/>
      <c r="H41" s="30"/>
      <c r="I41" s="151">
        <v>0</v>
      </c>
      <c r="J41" s="150">
        <f>0</f>
        <v>0</v>
      </c>
      <c r="K41" s="30"/>
      <c r="L41" s="5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36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5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36" customFormat="1" ht="25.35" customHeight="1">
      <c r="A43" s="30"/>
      <c r="B43" s="31"/>
      <c r="C43" s="152"/>
      <c r="D43" s="153" t="s">
        <v>46</v>
      </c>
      <c r="E43" s="82"/>
      <c r="F43" s="82"/>
      <c r="G43" s="154" t="s">
        <v>47</v>
      </c>
      <c r="H43" s="155" t="s">
        <v>48</v>
      </c>
      <c r="I43" s="82"/>
      <c r="J43" s="156">
        <f>SUM(J34:J41)</f>
        <v>0</v>
      </c>
      <c r="K43" s="157"/>
      <c r="L43" s="5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36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5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36" customFormat="1" ht="14.45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36" customFormat="1" ht="12.75">
      <c r="A61" s="30"/>
      <c r="B61" s="31"/>
      <c r="C61" s="30"/>
      <c r="D61" s="55" t="s">
        <v>51</v>
      </c>
      <c r="E61" s="33"/>
      <c r="F61" s="158" t="s">
        <v>52</v>
      </c>
      <c r="G61" s="55" t="s">
        <v>51</v>
      </c>
      <c r="H61" s="33"/>
      <c r="I61" s="33"/>
      <c r="J61" s="159" t="s">
        <v>52</v>
      </c>
      <c r="K61" s="33"/>
      <c r="L61" s="5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36" customFormat="1" ht="12.75">
      <c r="A65" s="30"/>
      <c r="B65" s="31"/>
      <c r="C65" s="30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36" customFormat="1" ht="12.75">
      <c r="A76" s="30"/>
      <c r="B76" s="31"/>
      <c r="C76" s="30"/>
      <c r="D76" s="55" t="s">
        <v>51</v>
      </c>
      <c r="E76" s="33"/>
      <c r="F76" s="158" t="s">
        <v>52</v>
      </c>
      <c r="G76" s="55" t="s">
        <v>51</v>
      </c>
      <c r="H76" s="33"/>
      <c r="I76" s="33"/>
      <c r="J76" s="159" t="s">
        <v>52</v>
      </c>
      <c r="K76" s="33"/>
      <c r="L76" s="5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36" customFormat="1" ht="14.45" customHeight="1">
      <c r="A77" s="30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36" customFormat="1" ht="6.95" customHeight="1">
      <c r="A81" s="30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36" customFormat="1" ht="24.95" customHeight="1">
      <c r="A82" s="30"/>
      <c r="B82" s="31"/>
      <c r="C82" s="17" t="s">
        <v>160</v>
      </c>
      <c r="D82" s="30"/>
      <c r="E82" s="30"/>
      <c r="F82" s="30"/>
      <c r="G82" s="30"/>
      <c r="H82" s="30"/>
      <c r="I82" s="30"/>
      <c r="J82" s="30"/>
      <c r="K82" s="30"/>
      <c r="L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36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5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ht="12" customHeight="1">
      <c r="A84" s="30"/>
      <c r="B84" s="31"/>
      <c r="C84" s="26" t="s">
        <v>16</v>
      </c>
      <c r="D84" s="30"/>
      <c r="E84" s="30"/>
      <c r="F84" s="30"/>
      <c r="G84" s="30"/>
      <c r="H84" s="30"/>
      <c r="I84" s="30"/>
      <c r="J84" s="30"/>
      <c r="K84" s="30"/>
      <c r="L84" s="5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36" customFormat="1" ht="16.5" customHeight="1">
      <c r="A85" s="30"/>
      <c r="B85" s="31"/>
      <c r="C85" s="30"/>
      <c r="D85" s="30"/>
      <c r="E85" s="138" t="str">
        <f>E7</f>
        <v>Dům sociálních služeb-stavební úpravy 1.NP</v>
      </c>
      <c r="F85" s="139"/>
      <c r="G85" s="139"/>
      <c r="H85" s="139"/>
      <c r="I85" s="30"/>
      <c r="J85" s="30"/>
      <c r="K85" s="30"/>
      <c r="L85" s="5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2:12" ht="12" customHeight="1">
      <c r="B86" s="16"/>
      <c r="C86" s="26" t="s">
        <v>158</v>
      </c>
      <c r="L86" s="16"/>
    </row>
    <row r="87" spans="2:12" ht="16.5" customHeight="1">
      <c r="B87" s="16"/>
      <c r="E87" s="138" t="s">
        <v>2365</v>
      </c>
      <c r="F87" s="12"/>
      <c r="G87" s="12"/>
      <c r="H87" s="12"/>
      <c r="L87" s="16"/>
    </row>
    <row r="88" spans="2:12" ht="12" customHeight="1">
      <c r="B88" s="16"/>
      <c r="C88" s="26" t="s">
        <v>2041</v>
      </c>
      <c r="L88" s="16"/>
    </row>
    <row r="89" spans="1:31" s="36" customFormat="1" ht="16.5" customHeight="1">
      <c r="A89" s="30"/>
      <c r="B89" s="31"/>
      <c r="C89" s="30"/>
      <c r="D89" s="30"/>
      <c r="E89" s="262" t="s">
        <v>2366</v>
      </c>
      <c r="F89" s="140"/>
      <c r="G89" s="140"/>
      <c r="H89" s="140"/>
      <c r="I89" s="30"/>
      <c r="J89" s="30"/>
      <c r="K89" s="30"/>
      <c r="L89" s="5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36" customFormat="1" ht="12" customHeight="1">
      <c r="A90" s="30"/>
      <c r="B90" s="31"/>
      <c r="C90" s="26" t="s">
        <v>2367</v>
      </c>
      <c r="D90" s="30"/>
      <c r="E90" s="30"/>
      <c r="F90" s="30"/>
      <c r="G90" s="30"/>
      <c r="H90" s="30"/>
      <c r="I90" s="30"/>
      <c r="J90" s="30"/>
      <c r="K90" s="30"/>
      <c r="L90" s="5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36" customFormat="1" ht="16.5" customHeight="1">
      <c r="A91" s="30"/>
      <c r="B91" s="31"/>
      <c r="C91" s="30"/>
      <c r="D91" s="30"/>
      <c r="E91" s="66" t="str">
        <f>E13</f>
        <v>152 - PZTS Poplachový zabezpečovací a tísňový systém</v>
      </c>
      <c r="F91" s="140"/>
      <c r="G91" s="140"/>
      <c r="H91" s="140"/>
      <c r="I91" s="30"/>
      <c r="J91" s="30"/>
      <c r="K91" s="30"/>
      <c r="L91" s="5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36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5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36" customFormat="1" ht="12" customHeight="1">
      <c r="A93" s="30"/>
      <c r="B93" s="31"/>
      <c r="C93" s="26" t="s">
        <v>20</v>
      </c>
      <c r="D93" s="30"/>
      <c r="E93" s="30"/>
      <c r="F93" s="27" t="str">
        <f>F16</f>
        <v>Valašské Meziříčí</v>
      </c>
      <c r="G93" s="30"/>
      <c r="H93" s="30"/>
      <c r="I93" s="26" t="s">
        <v>22</v>
      </c>
      <c r="J93" s="141" t="str">
        <f>IF(J16="","",J16)</f>
        <v>2. 11. 2023</v>
      </c>
      <c r="K93" s="30"/>
      <c r="L93" s="5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6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5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6" customFormat="1" ht="15.2" customHeight="1">
      <c r="A95" s="30"/>
      <c r="B95" s="31"/>
      <c r="C95" s="26" t="s">
        <v>24</v>
      </c>
      <c r="D95" s="30"/>
      <c r="E95" s="30"/>
      <c r="F95" s="27" t="str">
        <f>E19</f>
        <v>Město Valašské Meziříčí</v>
      </c>
      <c r="G95" s="30"/>
      <c r="H95" s="30"/>
      <c r="I95" s="26" t="s">
        <v>30</v>
      </c>
      <c r="J95" s="160" t="str">
        <f>E25</f>
        <v>BP projekt,s.r.o.</v>
      </c>
      <c r="K95" s="30"/>
      <c r="L95" s="5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6" customFormat="1" ht="15.2" customHeight="1">
      <c r="A96" s="30"/>
      <c r="B96" s="31"/>
      <c r="C96" s="26" t="s">
        <v>28</v>
      </c>
      <c r="D96" s="30"/>
      <c r="E96" s="30"/>
      <c r="F96" s="27" t="str">
        <f>IF(E22="","",E22)</f>
        <v>Vyplň údaj</v>
      </c>
      <c r="G96" s="30"/>
      <c r="H96" s="30"/>
      <c r="I96" s="26" t="s">
        <v>33</v>
      </c>
      <c r="J96" s="160" t="str">
        <f>E28</f>
        <v>Fajfrová Irena</v>
      </c>
      <c r="K96" s="30"/>
      <c r="L96" s="5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6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5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6" customFormat="1" ht="29.25" customHeight="1">
      <c r="A98" s="30"/>
      <c r="B98" s="31"/>
      <c r="C98" s="161" t="s">
        <v>161</v>
      </c>
      <c r="D98" s="152"/>
      <c r="E98" s="152"/>
      <c r="F98" s="152"/>
      <c r="G98" s="152"/>
      <c r="H98" s="152"/>
      <c r="I98" s="152"/>
      <c r="J98" s="162" t="s">
        <v>162</v>
      </c>
      <c r="K98" s="152"/>
      <c r="L98" s="5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6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5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36" customFormat="1" ht="22.9" customHeight="1">
      <c r="A100" s="30"/>
      <c r="B100" s="31"/>
      <c r="C100" s="163" t="s">
        <v>163</v>
      </c>
      <c r="D100" s="30"/>
      <c r="E100" s="30"/>
      <c r="F100" s="30"/>
      <c r="G100" s="30"/>
      <c r="H100" s="30"/>
      <c r="I100" s="30"/>
      <c r="J100" s="147">
        <f>J128</f>
        <v>0</v>
      </c>
      <c r="K100" s="30"/>
      <c r="L100" s="5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3" t="s">
        <v>164</v>
      </c>
    </row>
    <row r="101" spans="2:12" s="165" customFormat="1" ht="24.95" customHeight="1">
      <c r="B101" s="164"/>
      <c r="D101" s="166" t="s">
        <v>2369</v>
      </c>
      <c r="E101" s="167"/>
      <c r="F101" s="167"/>
      <c r="G101" s="167"/>
      <c r="H101" s="167"/>
      <c r="I101" s="167"/>
      <c r="J101" s="168">
        <f>J129</f>
        <v>0</v>
      </c>
      <c r="L101" s="164"/>
    </row>
    <row r="102" spans="2:12" s="165" customFormat="1" ht="24.95" customHeight="1">
      <c r="B102" s="164"/>
      <c r="D102" s="166" t="s">
        <v>2314</v>
      </c>
      <c r="E102" s="167"/>
      <c r="F102" s="167"/>
      <c r="G102" s="167"/>
      <c r="H102" s="167"/>
      <c r="I102" s="167"/>
      <c r="J102" s="168">
        <f>J147</f>
        <v>0</v>
      </c>
      <c r="L102" s="164"/>
    </row>
    <row r="103" spans="2:12" s="165" customFormat="1" ht="24.95" customHeight="1">
      <c r="B103" s="164"/>
      <c r="D103" s="166" t="s">
        <v>2370</v>
      </c>
      <c r="E103" s="167"/>
      <c r="F103" s="167"/>
      <c r="G103" s="167"/>
      <c r="H103" s="167"/>
      <c r="I103" s="167"/>
      <c r="J103" s="168">
        <f>J152</f>
        <v>0</v>
      </c>
      <c r="L103" s="164"/>
    </row>
    <row r="104" spans="2:12" s="121" customFormat="1" ht="19.9" customHeight="1">
      <c r="B104" s="169"/>
      <c r="D104" s="170" t="s">
        <v>2371</v>
      </c>
      <c r="E104" s="171"/>
      <c r="F104" s="171"/>
      <c r="G104" s="171"/>
      <c r="H104" s="171"/>
      <c r="I104" s="171"/>
      <c r="J104" s="172">
        <f>J153</f>
        <v>0</v>
      </c>
      <c r="L104" s="169"/>
    </row>
    <row r="105" spans="1:31" s="36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5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6" customFormat="1" ht="6.95" customHeight="1">
      <c r="A106" s="30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36" customFormat="1" ht="6.95" customHeight="1">
      <c r="A110" s="30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6" customFormat="1" ht="24.95" customHeight="1">
      <c r="A111" s="30"/>
      <c r="B111" s="31"/>
      <c r="C111" s="17" t="s">
        <v>184</v>
      </c>
      <c r="D111" s="30"/>
      <c r="E111" s="30"/>
      <c r="F111" s="30"/>
      <c r="G111" s="30"/>
      <c r="H111" s="30"/>
      <c r="I111" s="30"/>
      <c r="J111" s="30"/>
      <c r="K111" s="30"/>
      <c r="L111" s="5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6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5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6" customFormat="1" ht="12" customHeight="1">
      <c r="A113" s="30"/>
      <c r="B113" s="31"/>
      <c r="C113" s="26" t="s">
        <v>16</v>
      </c>
      <c r="D113" s="30"/>
      <c r="E113" s="30"/>
      <c r="F113" s="30"/>
      <c r="G113" s="30"/>
      <c r="H113" s="30"/>
      <c r="I113" s="30"/>
      <c r="J113" s="30"/>
      <c r="K113" s="30"/>
      <c r="L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6" customFormat="1" ht="16.5" customHeight="1">
      <c r="A114" s="30"/>
      <c r="B114" s="31"/>
      <c r="C114" s="30"/>
      <c r="D114" s="30"/>
      <c r="E114" s="138" t="str">
        <f>E7</f>
        <v>Dům sociálních služeb-stavební úpravy 1.NP</v>
      </c>
      <c r="F114" s="139"/>
      <c r="G114" s="139"/>
      <c r="H114" s="139"/>
      <c r="I114" s="30"/>
      <c r="J114" s="30"/>
      <c r="K114" s="30"/>
      <c r="L114" s="5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:12" ht="12" customHeight="1">
      <c r="B115" s="16"/>
      <c r="C115" s="26" t="s">
        <v>158</v>
      </c>
      <c r="L115" s="16"/>
    </row>
    <row r="116" spans="2:12" ht="16.5" customHeight="1">
      <c r="B116" s="16"/>
      <c r="E116" s="138" t="s">
        <v>2365</v>
      </c>
      <c r="F116" s="12"/>
      <c r="G116" s="12"/>
      <c r="H116" s="12"/>
      <c r="L116" s="16"/>
    </row>
    <row r="117" spans="2:12" ht="12" customHeight="1">
      <c r="B117" s="16"/>
      <c r="C117" s="26" t="s">
        <v>2041</v>
      </c>
      <c r="L117" s="16"/>
    </row>
    <row r="118" spans="1:31" s="36" customFormat="1" ht="16.5" customHeight="1">
      <c r="A118" s="30"/>
      <c r="B118" s="31"/>
      <c r="C118" s="30"/>
      <c r="D118" s="30"/>
      <c r="E118" s="262" t="s">
        <v>2366</v>
      </c>
      <c r="F118" s="140"/>
      <c r="G118" s="140"/>
      <c r="H118" s="140"/>
      <c r="I118" s="30"/>
      <c r="J118" s="30"/>
      <c r="K118" s="30"/>
      <c r="L118" s="5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6" customFormat="1" ht="12" customHeight="1">
      <c r="A119" s="30"/>
      <c r="B119" s="31"/>
      <c r="C119" s="26" t="s">
        <v>2367</v>
      </c>
      <c r="D119" s="30"/>
      <c r="E119" s="30"/>
      <c r="F119" s="30"/>
      <c r="G119" s="30"/>
      <c r="H119" s="30"/>
      <c r="I119" s="30"/>
      <c r="J119" s="30"/>
      <c r="K119" s="30"/>
      <c r="L119" s="5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6" customFormat="1" ht="16.5" customHeight="1">
      <c r="A120" s="30"/>
      <c r="B120" s="31"/>
      <c r="C120" s="30"/>
      <c r="D120" s="30"/>
      <c r="E120" s="66" t="str">
        <f>E13</f>
        <v>152 - PZTS Poplachový zabezpečovací a tísňový systém</v>
      </c>
      <c r="F120" s="140"/>
      <c r="G120" s="140"/>
      <c r="H120" s="140"/>
      <c r="I120" s="30"/>
      <c r="J120" s="30"/>
      <c r="K120" s="30"/>
      <c r="L120" s="5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6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5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6" customFormat="1" ht="12" customHeight="1">
      <c r="A122" s="30"/>
      <c r="B122" s="31"/>
      <c r="C122" s="26" t="s">
        <v>20</v>
      </c>
      <c r="D122" s="30"/>
      <c r="E122" s="30"/>
      <c r="F122" s="27" t="str">
        <f>F16</f>
        <v>Valašské Meziříčí</v>
      </c>
      <c r="G122" s="30"/>
      <c r="H122" s="30"/>
      <c r="I122" s="26" t="s">
        <v>22</v>
      </c>
      <c r="J122" s="141" t="str">
        <f>IF(J16="","",J16)</f>
        <v>2. 11. 2023</v>
      </c>
      <c r="K122" s="30"/>
      <c r="L122" s="5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6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6" customFormat="1" ht="15.2" customHeight="1">
      <c r="A124" s="30"/>
      <c r="B124" s="31"/>
      <c r="C124" s="26" t="s">
        <v>24</v>
      </c>
      <c r="D124" s="30"/>
      <c r="E124" s="30"/>
      <c r="F124" s="27" t="str">
        <f>E19</f>
        <v>Město Valašské Meziříčí</v>
      </c>
      <c r="G124" s="30"/>
      <c r="H124" s="30"/>
      <c r="I124" s="26" t="s">
        <v>30</v>
      </c>
      <c r="J124" s="160" t="str">
        <f>E25</f>
        <v>BP projekt,s.r.o.</v>
      </c>
      <c r="K124" s="30"/>
      <c r="L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6" customFormat="1" ht="15.2" customHeight="1">
      <c r="A125" s="30"/>
      <c r="B125" s="31"/>
      <c r="C125" s="26" t="s">
        <v>28</v>
      </c>
      <c r="D125" s="30"/>
      <c r="E125" s="30"/>
      <c r="F125" s="27" t="str">
        <f>IF(E22="","",E22)</f>
        <v>Vyplň údaj</v>
      </c>
      <c r="G125" s="30"/>
      <c r="H125" s="30"/>
      <c r="I125" s="26" t="s">
        <v>33</v>
      </c>
      <c r="J125" s="160" t="str">
        <f>E28</f>
        <v>Fajfrová Irena</v>
      </c>
      <c r="K125" s="30"/>
      <c r="L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6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5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79" customFormat="1" ht="29.25" customHeight="1">
      <c r="A127" s="173"/>
      <c r="B127" s="174"/>
      <c r="C127" s="175" t="s">
        <v>185</v>
      </c>
      <c r="D127" s="176" t="s">
        <v>61</v>
      </c>
      <c r="E127" s="176" t="s">
        <v>57</v>
      </c>
      <c r="F127" s="176" t="s">
        <v>58</v>
      </c>
      <c r="G127" s="176" t="s">
        <v>186</v>
      </c>
      <c r="H127" s="176" t="s">
        <v>187</v>
      </c>
      <c r="I127" s="176" t="s">
        <v>188</v>
      </c>
      <c r="J127" s="176" t="s">
        <v>162</v>
      </c>
      <c r="K127" s="177" t="s">
        <v>189</v>
      </c>
      <c r="L127" s="178"/>
      <c r="M127" s="87" t="s">
        <v>1</v>
      </c>
      <c r="N127" s="88" t="s">
        <v>40</v>
      </c>
      <c r="O127" s="88" t="s">
        <v>190</v>
      </c>
      <c r="P127" s="88" t="s">
        <v>191</v>
      </c>
      <c r="Q127" s="88" t="s">
        <v>192</v>
      </c>
      <c r="R127" s="88" t="s">
        <v>193</v>
      </c>
      <c r="S127" s="88" t="s">
        <v>194</v>
      </c>
      <c r="T127" s="89" t="s">
        <v>195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36" customFormat="1" ht="22.9" customHeight="1">
      <c r="A128" s="30"/>
      <c r="B128" s="31"/>
      <c r="C128" s="95" t="s">
        <v>196</v>
      </c>
      <c r="D128" s="30"/>
      <c r="E128" s="30"/>
      <c r="F128" s="30"/>
      <c r="G128" s="30"/>
      <c r="H128" s="30"/>
      <c r="I128" s="30"/>
      <c r="J128" s="180">
        <f>BK128</f>
        <v>0</v>
      </c>
      <c r="K128" s="30"/>
      <c r="L128" s="31"/>
      <c r="M128" s="90"/>
      <c r="N128" s="74"/>
      <c r="O128" s="91"/>
      <c r="P128" s="181">
        <f>P129+P147+P152</f>
        <v>0</v>
      </c>
      <c r="Q128" s="91"/>
      <c r="R128" s="181">
        <f>R129+R147+R152</f>
        <v>0</v>
      </c>
      <c r="S128" s="91"/>
      <c r="T128" s="182">
        <f>T129+T147+T152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3" t="s">
        <v>75</v>
      </c>
      <c r="AU128" s="13" t="s">
        <v>164</v>
      </c>
      <c r="BK128" s="183">
        <f>BK129+BK147+BK152</f>
        <v>0</v>
      </c>
    </row>
    <row r="129" spans="2:63" s="184" customFormat="1" ht="25.9" customHeight="1">
      <c r="B129" s="185"/>
      <c r="D129" s="186" t="s">
        <v>75</v>
      </c>
      <c r="E129" s="187" t="s">
        <v>2047</v>
      </c>
      <c r="F129" s="187" t="s">
        <v>2372</v>
      </c>
      <c r="J129" s="188">
        <f>BK129</f>
        <v>0</v>
      </c>
      <c r="L129" s="185"/>
      <c r="M129" s="189"/>
      <c r="N129" s="190"/>
      <c r="O129" s="190"/>
      <c r="P129" s="191">
        <f>SUM(P130:P146)</f>
        <v>0</v>
      </c>
      <c r="Q129" s="190"/>
      <c r="R129" s="191">
        <f>SUM(R130:R146)</f>
        <v>0</v>
      </c>
      <c r="S129" s="190"/>
      <c r="T129" s="192">
        <f>SUM(T130:T146)</f>
        <v>0</v>
      </c>
      <c r="AR129" s="186" t="s">
        <v>84</v>
      </c>
      <c r="AT129" s="193" t="s">
        <v>75</v>
      </c>
      <c r="AU129" s="193" t="s">
        <v>76</v>
      </c>
      <c r="AY129" s="186" t="s">
        <v>199</v>
      </c>
      <c r="BK129" s="194">
        <f>SUM(BK130:BK146)</f>
        <v>0</v>
      </c>
    </row>
    <row r="130" spans="1:65" s="36" customFormat="1" ht="33" customHeight="1">
      <c r="A130" s="30"/>
      <c r="B130" s="31"/>
      <c r="C130" s="197" t="s">
        <v>84</v>
      </c>
      <c r="D130" s="197" t="s">
        <v>201</v>
      </c>
      <c r="E130" s="198" t="s">
        <v>2427</v>
      </c>
      <c r="F130" s="199" t="s">
        <v>2428</v>
      </c>
      <c r="G130" s="200" t="s">
        <v>2057</v>
      </c>
      <c r="H130" s="201">
        <v>1</v>
      </c>
      <c r="I130" s="2"/>
      <c r="J130" s="202">
        <f aca="true" t="shared" si="0" ref="J130:J146">ROUND(I130*H130,2)</f>
        <v>0</v>
      </c>
      <c r="K130" s="199" t="s">
        <v>1</v>
      </c>
      <c r="L130" s="31"/>
      <c r="M130" s="203" t="s">
        <v>1</v>
      </c>
      <c r="N130" s="204" t="s">
        <v>41</v>
      </c>
      <c r="O130" s="78"/>
      <c r="P130" s="205">
        <f aca="true" t="shared" si="1" ref="P130:P146">O130*H130</f>
        <v>0</v>
      </c>
      <c r="Q130" s="205">
        <v>0</v>
      </c>
      <c r="R130" s="205">
        <f aca="true" t="shared" si="2" ref="R130:R146">Q130*H130</f>
        <v>0</v>
      </c>
      <c r="S130" s="205">
        <v>0</v>
      </c>
      <c r="T130" s="206">
        <f aca="true" t="shared" si="3" ref="T130:T146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207" t="s">
        <v>650</v>
      </c>
      <c r="AT130" s="207" t="s">
        <v>201</v>
      </c>
      <c r="AU130" s="207" t="s">
        <v>84</v>
      </c>
      <c r="AY130" s="13" t="s">
        <v>199</v>
      </c>
      <c r="BE130" s="208">
        <f aca="true" t="shared" si="4" ref="BE130:BE146">IF(N130="základní",J130,0)</f>
        <v>0</v>
      </c>
      <c r="BF130" s="208">
        <f aca="true" t="shared" si="5" ref="BF130:BF146">IF(N130="snížená",J130,0)</f>
        <v>0</v>
      </c>
      <c r="BG130" s="208">
        <f aca="true" t="shared" si="6" ref="BG130:BG146">IF(N130="zákl. přenesená",J130,0)</f>
        <v>0</v>
      </c>
      <c r="BH130" s="208">
        <f aca="true" t="shared" si="7" ref="BH130:BH146">IF(N130="sníž. přenesená",J130,0)</f>
        <v>0</v>
      </c>
      <c r="BI130" s="208">
        <f aca="true" t="shared" si="8" ref="BI130:BI146">IF(N130="nulová",J130,0)</f>
        <v>0</v>
      </c>
      <c r="BJ130" s="13" t="s">
        <v>84</v>
      </c>
      <c r="BK130" s="208">
        <f aca="true" t="shared" si="9" ref="BK130:BK146">ROUND(I130*H130,2)</f>
        <v>0</v>
      </c>
      <c r="BL130" s="13" t="s">
        <v>650</v>
      </c>
      <c r="BM130" s="207" t="s">
        <v>2429</v>
      </c>
    </row>
    <row r="131" spans="1:65" s="36" customFormat="1" ht="24.2" customHeight="1">
      <c r="A131" s="30"/>
      <c r="B131" s="31"/>
      <c r="C131" s="197" t="s">
        <v>86</v>
      </c>
      <c r="D131" s="197" t="s">
        <v>201</v>
      </c>
      <c r="E131" s="198" t="s">
        <v>2430</v>
      </c>
      <c r="F131" s="199" t="s">
        <v>2431</v>
      </c>
      <c r="G131" s="200" t="s">
        <v>2057</v>
      </c>
      <c r="H131" s="201">
        <v>1</v>
      </c>
      <c r="I131" s="2"/>
      <c r="J131" s="202">
        <f t="shared" si="0"/>
        <v>0</v>
      </c>
      <c r="K131" s="199" t="s">
        <v>1</v>
      </c>
      <c r="L131" s="31"/>
      <c r="M131" s="203" t="s">
        <v>1</v>
      </c>
      <c r="N131" s="204" t="s">
        <v>41</v>
      </c>
      <c r="O131" s="78"/>
      <c r="P131" s="205">
        <f t="shared" si="1"/>
        <v>0</v>
      </c>
      <c r="Q131" s="205">
        <v>0</v>
      </c>
      <c r="R131" s="205">
        <f t="shared" si="2"/>
        <v>0</v>
      </c>
      <c r="S131" s="205">
        <v>0</v>
      </c>
      <c r="T131" s="206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207" t="s">
        <v>650</v>
      </c>
      <c r="AT131" s="207" t="s">
        <v>201</v>
      </c>
      <c r="AU131" s="207" t="s">
        <v>84</v>
      </c>
      <c r="AY131" s="13" t="s">
        <v>199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3" t="s">
        <v>84</v>
      </c>
      <c r="BK131" s="208">
        <f t="shared" si="9"/>
        <v>0</v>
      </c>
      <c r="BL131" s="13" t="s">
        <v>650</v>
      </c>
      <c r="BM131" s="207" t="s">
        <v>2432</v>
      </c>
    </row>
    <row r="132" spans="1:65" s="36" customFormat="1" ht="24.2" customHeight="1">
      <c r="A132" s="30"/>
      <c r="B132" s="31"/>
      <c r="C132" s="197" t="s">
        <v>114</v>
      </c>
      <c r="D132" s="197" t="s">
        <v>201</v>
      </c>
      <c r="E132" s="198" t="s">
        <v>2433</v>
      </c>
      <c r="F132" s="199" t="s">
        <v>2434</v>
      </c>
      <c r="G132" s="200" t="s">
        <v>2057</v>
      </c>
      <c r="H132" s="201">
        <v>5</v>
      </c>
      <c r="I132" s="2"/>
      <c r="J132" s="202">
        <f t="shared" si="0"/>
        <v>0</v>
      </c>
      <c r="K132" s="199" t="s">
        <v>1</v>
      </c>
      <c r="L132" s="31"/>
      <c r="M132" s="203" t="s">
        <v>1</v>
      </c>
      <c r="N132" s="204" t="s">
        <v>41</v>
      </c>
      <c r="O132" s="78"/>
      <c r="P132" s="205">
        <f t="shared" si="1"/>
        <v>0</v>
      </c>
      <c r="Q132" s="205">
        <v>0</v>
      </c>
      <c r="R132" s="205">
        <f t="shared" si="2"/>
        <v>0</v>
      </c>
      <c r="S132" s="205">
        <v>0</v>
      </c>
      <c r="T132" s="206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7" t="s">
        <v>650</v>
      </c>
      <c r="AT132" s="207" t="s">
        <v>201</v>
      </c>
      <c r="AU132" s="207" t="s">
        <v>84</v>
      </c>
      <c r="AY132" s="13" t="s">
        <v>199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3" t="s">
        <v>84</v>
      </c>
      <c r="BK132" s="208">
        <f t="shared" si="9"/>
        <v>0</v>
      </c>
      <c r="BL132" s="13" t="s">
        <v>650</v>
      </c>
      <c r="BM132" s="207" t="s">
        <v>2435</v>
      </c>
    </row>
    <row r="133" spans="1:65" s="36" customFormat="1" ht="21.75" customHeight="1">
      <c r="A133" s="30"/>
      <c r="B133" s="31"/>
      <c r="C133" s="197" t="s">
        <v>206</v>
      </c>
      <c r="D133" s="197" t="s">
        <v>201</v>
      </c>
      <c r="E133" s="198" t="s">
        <v>2436</v>
      </c>
      <c r="F133" s="199" t="s">
        <v>2437</v>
      </c>
      <c r="G133" s="200" t="s">
        <v>2057</v>
      </c>
      <c r="H133" s="201">
        <v>1</v>
      </c>
      <c r="I133" s="2"/>
      <c r="J133" s="202">
        <f t="shared" si="0"/>
        <v>0</v>
      </c>
      <c r="K133" s="199" t="s">
        <v>1</v>
      </c>
      <c r="L133" s="31"/>
      <c r="M133" s="203" t="s">
        <v>1</v>
      </c>
      <c r="N133" s="204" t="s">
        <v>41</v>
      </c>
      <c r="O133" s="78"/>
      <c r="P133" s="205">
        <f t="shared" si="1"/>
        <v>0</v>
      </c>
      <c r="Q133" s="205">
        <v>0</v>
      </c>
      <c r="R133" s="205">
        <f t="shared" si="2"/>
        <v>0</v>
      </c>
      <c r="S133" s="205">
        <v>0</v>
      </c>
      <c r="T133" s="206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7" t="s">
        <v>650</v>
      </c>
      <c r="AT133" s="207" t="s">
        <v>201</v>
      </c>
      <c r="AU133" s="207" t="s">
        <v>84</v>
      </c>
      <c r="AY133" s="13" t="s">
        <v>199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3" t="s">
        <v>84</v>
      </c>
      <c r="BK133" s="208">
        <f t="shared" si="9"/>
        <v>0</v>
      </c>
      <c r="BL133" s="13" t="s">
        <v>650</v>
      </c>
      <c r="BM133" s="207" t="s">
        <v>2438</v>
      </c>
    </row>
    <row r="134" spans="1:65" s="36" customFormat="1" ht="16.5" customHeight="1">
      <c r="A134" s="30"/>
      <c r="B134" s="31"/>
      <c r="C134" s="197" t="s">
        <v>242</v>
      </c>
      <c r="D134" s="197" t="s">
        <v>201</v>
      </c>
      <c r="E134" s="198" t="s">
        <v>2439</v>
      </c>
      <c r="F134" s="199" t="s">
        <v>2440</v>
      </c>
      <c r="G134" s="200" t="s">
        <v>2057</v>
      </c>
      <c r="H134" s="201">
        <v>10</v>
      </c>
      <c r="I134" s="2"/>
      <c r="J134" s="202">
        <f t="shared" si="0"/>
        <v>0</v>
      </c>
      <c r="K134" s="199" t="s">
        <v>1</v>
      </c>
      <c r="L134" s="31"/>
      <c r="M134" s="203" t="s">
        <v>1</v>
      </c>
      <c r="N134" s="204" t="s">
        <v>41</v>
      </c>
      <c r="O134" s="78"/>
      <c r="P134" s="205">
        <f t="shared" si="1"/>
        <v>0</v>
      </c>
      <c r="Q134" s="205">
        <v>0</v>
      </c>
      <c r="R134" s="205">
        <f t="shared" si="2"/>
        <v>0</v>
      </c>
      <c r="S134" s="205">
        <v>0</v>
      </c>
      <c r="T134" s="206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7" t="s">
        <v>650</v>
      </c>
      <c r="AT134" s="207" t="s">
        <v>201</v>
      </c>
      <c r="AU134" s="207" t="s">
        <v>84</v>
      </c>
      <c r="AY134" s="13" t="s">
        <v>199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3" t="s">
        <v>84</v>
      </c>
      <c r="BK134" s="208">
        <f t="shared" si="9"/>
        <v>0</v>
      </c>
      <c r="BL134" s="13" t="s">
        <v>650</v>
      </c>
      <c r="BM134" s="207" t="s">
        <v>2441</v>
      </c>
    </row>
    <row r="135" spans="1:65" s="36" customFormat="1" ht="16.5" customHeight="1">
      <c r="A135" s="30"/>
      <c r="B135" s="31"/>
      <c r="C135" s="197" t="s">
        <v>249</v>
      </c>
      <c r="D135" s="197" t="s">
        <v>201</v>
      </c>
      <c r="E135" s="198" t="s">
        <v>2442</v>
      </c>
      <c r="F135" s="199" t="s">
        <v>2443</v>
      </c>
      <c r="G135" s="200" t="s">
        <v>2057</v>
      </c>
      <c r="H135" s="201">
        <v>4</v>
      </c>
      <c r="I135" s="2"/>
      <c r="J135" s="202">
        <f t="shared" si="0"/>
        <v>0</v>
      </c>
      <c r="K135" s="199" t="s">
        <v>1</v>
      </c>
      <c r="L135" s="31"/>
      <c r="M135" s="203" t="s">
        <v>1</v>
      </c>
      <c r="N135" s="204" t="s">
        <v>41</v>
      </c>
      <c r="O135" s="78"/>
      <c r="P135" s="205">
        <f t="shared" si="1"/>
        <v>0</v>
      </c>
      <c r="Q135" s="205">
        <v>0</v>
      </c>
      <c r="R135" s="205">
        <f t="shared" si="2"/>
        <v>0</v>
      </c>
      <c r="S135" s="205">
        <v>0</v>
      </c>
      <c r="T135" s="206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207" t="s">
        <v>650</v>
      </c>
      <c r="AT135" s="207" t="s">
        <v>201</v>
      </c>
      <c r="AU135" s="207" t="s">
        <v>84</v>
      </c>
      <c r="AY135" s="13" t="s">
        <v>199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3" t="s">
        <v>84</v>
      </c>
      <c r="BK135" s="208">
        <f t="shared" si="9"/>
        <v>0</v>
      </c>
      <c r="BL135" s="13" t="s">
        <v>650</v>
      </c>
      <c r="BM135" s="207" t="s">
        <v>2444</v>
      </c>
    </row>
    <row r="136" spans="1:65" s="36" customFormat="1" ht="16.5" customHeight="1">
      <c r="A136" s="30"/>
      <c r="B136" s="31"/>
      <c r="C136" s="197" t="s">
        <v>257</v>
      </c>
      <c r="D136" s="197" t="s">
        <v>201</v>
      </c>
      <c r="E136" s="198" t="s">
        <v>2445</v>
      </c>
      <c r="F136" s="199" t="s">
        <v>2446</v>
      </c>
      <c r="G136" s="200" t="s">
        <v>2057</v>
      </c>
      <c r="H136" s="201">
        <v>5</v>
      </c>
      <c r="I136" s="2"/>
      <c r="J136" s="202">
        <f t="shared" si="0"/>
        <v>0</v>
      </c>
      <c r="K136" s="199" t="s">
        <v>1</v>
      </c>
      <c r="L136" s="31"/>
      <c r="M136" s="203" t="s">
        <v>1</v>
      </c>
      <c r="N136" s="204" t="s">
        <v>41</v>
      </c>
      <c r="O136" s="78"/>
      <c r="P136" s="205">
        <f t="shared" si="1"/>
        <v>0</v>
      </c>
      <c r="Q136" s="205">
        <v>0</v>
      </c>
      <c r="R136" s="205">
        <f t="shared" si="2"/>
        <v>0</v>
      </c>
      <c r="S136" s="205">
        <v>0</v>
      </c>
      <c r="T136" s="206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7" t="s">
        <v>650</v>
      </c>
      <c r="AT136" s="207" t="s">
        <v>201</v>
      </c>
      <c r="AU136" s="207" t="s">
        <v>84</v>
      </c>
      <c r="AY136" s="13" t="s">
        <v>199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3" t="s">
        <v>84</v>
      </c>
      <c r="BK136" s="208">
        <f t="shared" si="9"/>
        <v>0</v>
      </c>
      <c r="BL136" s="13" t="s">
        <v>650</v>
      </c>
      <c r="BM136" s="207" t="s">
        <v>2447</v>
      </c>
    </row>
    <row r="137" spans="1:65" s="36" customFormat="1" ht="21.75" customHeight="1">
      <c r="A137" s="30"/>
      <c r="B137" s="31"/>
      <c r="C137" s="197" t="s">
        <v>267</v>
      </c>
      <c r="D137" s="197" t="s">
        <v>201</v>
      </c>
      <c r="E137" s="198" t="s">
        <v>2448</v>
      </c>
      <c r="F137" s="199" t="s">
        <v>2449</v>
      </c>
      <c r="G137" s="200" t="s">
        <v>2057</v>
      </c>
      <c r="H137" s="201">
        <v>1</v>
      </c>
      <c r="I137" s="2"/>
      <c r="J137" s="202">
        <f t="shared" si="0"/>
        <v>0</v>
      </c>
      <c r="K137" s="199" t="s">
        <v>1</v>
      </c>
      <c r="L137" s="31"/>
      <c r="M137" s="203" t="s">
        <v>1</v>
      </c>
      <c r="N137" s="204" t="s">
        <v>41</v>
      </c>
      <c r="O137" s="78"/>
      <c r="P137" s="205">
        <f t="shared" si="1"/>
        <v>0</v>
      </c>
      <c r="Q137" s="205">
        <v>0</v>
      </c>
      <c r="R137" s="205">
        <f t="shared" si="2"/>
        <v>0</v>
      </c>
      <c r="S137" s="205">
        <v>0</v>
      </c>
      <c r="T137" s="206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7" t="s">
        <v>650</v>
      </c>
      <c r="AT137" s="207" t="s">
        <v>201</v>
      </c>
      <c r="AU137" s="207" t="s">
        <v>84</v>
      </c>
      <c r="AY137" s="13" t="s">
        <v>199</v>
      </c>
      <c r="BE137" s="208">
        <f t="shared" si="4"/>
        <v>0</v>
      </c>
      <c r="BF137" s="208">
        <f t="shared" si="5"/>
        <v>0</v>
      </c>
      <c r="BG137" s="208">
        <f t="shared" si="6"/>
        <v>0</v>
      </c>
      <c r="BH137" s="208">
        <f t="shared" si="7"/>
        <v>0</v>
      </c>
      <c r="BI137" s="208">
        <f t="shared" si="8"/>
        <v>0</v>
      </c>
      <c r="BJ137" s="13" t="s">
        <v>84</v>
      </c>
      <c r="BK137" s="208">
        <f t="shared" si="9"/>
        <v>0</v>
      </c>
      <c r="BL137" s="13" t="s">
        <v>650</v>
      </c>
      <c r="BM137" s="207" t="s">
        <v>2450</v>
      </c>
    </row>
    <row r="138" spans="1:65" s="36" customFormat="1" ht="16.5" customHeight="1">
      <c r="A138" s="30"/>
      <c r="B138" s="31"/>
      <c r="C138" s="197" t="s">
        <v>273</v>
      </c>
      <c r="D138" s="197" t="s">
        <v>201</v>
      </c>
      <c r="E138" s="198" t="s">
        <v>2451</v>
      </c>
      <c r="F138" s="199" t="s">
        <v>2452</v>
      </c>
      <c r="G138" s="200" t="s">
        <v>2057</v>
      </c>
      <c r="H138" s="201">
        <v>3</v>
      </c>
      <c r="I138" s="2"/>
      <c r="J138" s="202">
        <f t="shared" si="0"/>
        <v>0</v>
      </c>
      <c r="K138" s="199" t="s">
        <v>1</v>
      </c>
      <c r="L138" s="31"/>
      <c r="M138" s="203" t="s">
        <v>1</v>
      </c>
      <c r="N138" s="204" t="s">
        <v>41</v>
      </c>
      <c r="O138" s="78"/>
      <c r="P138" s="205">
        <f t="shared" si="1"/>
        <v>0</v>
      </c>
      <c r="Q138" s="205">
        <v>0</v>
      </c>
      <c r="R138" s="205">
        <f t="shared" si="2"/>
        <v>0</v>
      </c>
      <c r="S138" s="205">
        <v>0</v>
      </c>
      <c r="T138" s="206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7" t="s">
        <v>650</v>
      </c>
      <c r="AT138" s="207" t="s">
        <v>201</v>
      </c>
      <c r="AU138" s="207" t="s">
        <v>84</v>
      </c>
      <c r="AY138" s="13" t="s">
        <v>199</v>
      </c>
      <c r="BE138" s="208">
        <f t="shared" si="4"/>
        <v>0</v>
      </c>
      <c r="BF138" s="208">
        <f t="shared" si="5"/>
        <v>0</v>
      </c>
      <c r="BG138" s="208">
        <f t="shared" si="6"/>
        <v>0</v>
      </c>
      <c r="BH138" s="208">
        <f t="shared" si="7"/>
        <v>0</v>
      </c>
      <c r="BI138" s="208">
        <f t="shared" si="8"/>
        <v>0</v>
      </c>
      <c r="BJ138" s="13" t="s">
        <v>84</v>
      </c>
      <c r="BK138" s="208">
        <f t="shared" si="9"/>
        <v>0</v>
      </c>
      <c r="BL138" s="13" t="s">
        <v>650</v>
      </c>
      <c r="BM138" s="207" t="s">
        <v>2453</v>
      </c>
    </row>
    <row r="139" spans="1:65" s="36" customFormat="1" ht="16.5" customHeight="1">
      <c r="A139" s="30"/>
      <c r="B139" s="31"/>
      <c r="C139" s="197" t="s">
        <v>279</v>
      </c>
      <c r="D139" s="197" t="s">
        <v>201</v>
      </c>
      <c r="E139" s="198" t="s">
        <v>2454</v>
      </c>
      <c r="F139" s="199" t="s">
        <v>2455</v>
      </c>
      <c r="G139" s="200" t="s">
        <v>2057</v>
      </c>
      <c r="H139" s="201">
        <v>1</v>
      </c>
      <c r="I139" s="2"/>
      <c r="J139" s="202">
        <f t="shared" si="0"/>
        <v>0</v>
      </c>
      <c r="K139" s="199" t="s">
        <v>1</v>
      </c>
      <c r="L139" s="31"/>
      <c r="M139" s="203" t="s">
        <v>1</v>
      </c>
      <c r="N139" s="204" t="s">
        <v>41</v>
      </c>
      <c r="O139" s="78"/>
      <c r="P139" s="205">
        <f t="shared" si="1"/>
        <v>0</v>
      </c>
      <c r="Q139" s="205">
        <v>0</v>
      </c>
      <c r="R139" s="205">
        <f t="shared" si="2"/>
        <v>0</v>
      </c>
      <c r="S139" s="205">
        <v>0</v>
      </c>
      <c r="T139" s="206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7" t="s">
        <v>650</v>
      </c>
      <c r="AT139" s="207" t="s">
        <v>201</v>
      </c>
      <c r="AU139" s="207" t="s">
        <v>84</v>
      </c>
      <c r="AY139" s="13" t="s">
        <v>199</v>
      </c>
      <c r="BE139" s="208">
        <f t="shared" si="4"/>
        <v>0</v>
      </c>
      <c r="BF139" s="208">
        <f t="shared" si="5"/>
        <v>0</v>
      </c>
      <c r="BG139" s="208">
        <f t="shared" si="6"/>
        <v>0</v>
      </c>
      <c r="BH139" s="208">
        <f t="shared" si="7"/>
        <v>0</v>
      </c>
      <c r="BI139" s="208">
        <f t="shared" si="8"/>
        <v>0</v>
      </c>
      <c r="BJ139" s="13" t="s">
        <v>84</v>
      </c>
      <c r="BK139" s="208">
        <f t="shared" si="9"/>
        <v>0</v>
      </c>
      <c r="BL139" s="13" t="s">
        <v>650</v>
      </c>
      <c r="BM139" s="207" t="s">
        <v>2456</v>
      </c>
    </row>
    <row r="140" spans="1:65" s="36" customFormat="1" ht="16.5" customHeight="1">
      <c r="A140" s="30"/>
      <c r="B140" s="31"/>
      <c r="C140" s="197" t="s">
        <v>287</v>
      </c>
      <c r="D140" s="197" t="s">
        <v>201</v>
      </c>
      <c r="E140" s="198" t="s">
        <v>2457</v>
      </c>
      <c r="F140" s="199" t="s">
        <v>2458</v>
      </c>
      <c r="G140" s="200" t="s">
        <v>2057</v>
      </c>
      <c r="H140" s="201">
        <v>1</v>
      </c>
      <c r="I140" s="2"/>
      <c r="J140" s="202">
        <f t="shared" si="0"/>
        <v>0</v>
      </c>
      <c r="K140" s="199" t="s">
        <v>1</v>
      </c>
      <c r="L140" s="31"/>
      <c r="M140" s="203" t="s">
        <v>1</v>
      </c>
      <c r="N140" s="204" t="s">
        <v>41</v>
      </c>
      <c r="O140" s="78"/>
      <c r="P140" s="205">
        <f t="shared" si="1"/>
        <v>0</v>
      </c>
      <c r="Q140" s="205">
        <v>0</v>
      </c>
      <c r="R140" s="205">
        <f t="shared" si="2"/>
        <v>0</v>
      </c>
      <c r="S140" s="205">
        <v>0</v>
      </c>
      <c r="T140" s="206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7" t="s">
        <v>650</v>
      </c>
      <c r="AT140" s="207" t="s">
        <v>201</v>
      </c>
      <c r="AU140" s="207" t="s">
        <v>84</v>
      </c>
      <c r="AY140" s="13" t="s">
        <v>199</v>
      </c>
      <c r="BE140" s="208">
        <f t="shared" si="4"/>
        <v>0</v>
      </c>
      <c r="BF140" s="208">
        <f t="shared" si="5"/>
        <v>0</v>
      </c>
      <c r="BG140" s="208">
        <f t="shared" si="6"/>
        <v>0</v>
      </c>
      <c r="BH140" s="208">
        <f t="shared" si="7"/>
        <v>0</v>
      </c>
      <c r="BI140" s="208">
        <f t="shared" si="8"/>
        <v>0</v>
      </c>
      <c r="BJ140" s="13" t="s">
        <v>84</v>
      </c>
      <c r="BK140" s="208">
        <f t="shared" si="9"/>
        <v>0</v>
      </c>
      <c r="BL140" s="13" t="s">
        <v>650</v>
      </c>
      <c r="BM140" s="207" t="s">
        <v>2459</v>
      </c>
    </row>
    <row r="141" spans="1:65" s="36" customFormat="1" ht="21.75" customHeight="1">
      <c r="A141" s="30"/>
      <c r="B141" s="31"/>
      <c r="C141" s="197" t="s">
        <v>8</v>
      </c>
      <c r="D141" s="197" t="s">
        <v>201</v>
      </c>
      <c r="E141" s="198" t="s">
        <v>2460</v>
      </c>
      <c r="F141" s="199" t="s">
        <v>2461</v>
      </c>
      <c r="G141" s="200" t="s">
        <v>2057</v>
      </c>
      <c r="H141" s="201">
        <v>2</v>
      </c>
      <c r="I141" s="2"/>
      <c r="J141" s="202">
        <f t="shared" si="0"/>
        <v>0</v>
      </c>
      <c r="K141" s="199" t="s">
        <v>1</v>
      </c>
      <c r="L141" s="31"/>
      <c r="M141" s="203" t="s">
        <v>1</v>
      </c>
      <c r="N141" s="204" t="s">
        <v>41</v>
      </c>
      <c r="O141" s="78"/>
      <c r="P141" s="205">
        <f t="shared" si="1"/>
        <v>0</v>
      </c>
      <c r="Q141" s="205">
        <v>0</v>
      </c>
      <c r="R141" s="205">
        <f t="shared" si="2"/>
        <v>0</v>
      </c>
      <c r="S141" s="205">
        <v>0</v>
      </c>
      <c r="T141" s="206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207" t="s">
        <v>650</v>
      </c>
      <c r="AT141" s="207" t="s">
        <v>201</v>
      </c>
      <c r="AU141" s="207" t="s">
        <v>84</v>
      </c>
      <c r="AY141" s="13" t="s">
        <v>199</v>
      </c>
      <c r="BE141" s="208">
        <f t="shared" si="4"/>
        <v>0</v>
      </c>
      <c r="BF141" s="208">
        <f t="shared" si="5"/>
        <v>0</v>
      </c>
      <c r="BG141" s="208">
        <f t="shared" si="6"/>
        <v>0</v>
      </c>
      <c r="BH141" s="208">
        <f t="shared" si="7"/>
        <v>0</v>
      </c>
      <c r="BI141" s="208">
        <f t="shared" si="8"/>
        <v>0</v>
      </c>
      <c r="BJ141" s="13" t="s">
        <v>84</v>
      </c>
      <c r="BK141" s="208">
        <f t="shared" si="9"/>
        <v>0</v>
      </c>
      <c r="BL141" s="13" t="s">
        <v>650</v>
      </c>
      <c r="BM141" s="207" t="s">
        <v>2462</v>
      </c>
    </row>
    <row r="142" spans="1:65" s="36" customFormat="1" ht="16.5" customHeight="1">
      <c r="A142" s="30"/>
      <c r="B142" s="31"/>
      <c r="C142" s="197" t="s">
        <v>296</v>
      </c>
      <c r="D142" s="197" t="s">
        <v>201</v>
      </c>
      <c r="E142" s="198" t="s">
        <v>2463</v>
      </c>
      <c r="F142" s="199" t="s">
        <v>2464</v>
      </c>
      <c r="G142" s="200" t="s">
        <v>2057</v>
      </c>
      <c r="H142" s="201">
        <v>1</v>
      </c>
      <c r="I142" s="2"/>
      <c r="J142" s="202">
        <f t="shared" si="0"/>
        <v>0</v>
      </c>
      <c r="K142" s="199" t="s">
        <v>1</v>
      </c>
      <c r="L142" s="31"/>
      <c r="M142" s="203" t="s">
        <v>1</v>
      </c>
      <c r="N142" s="204" t="s">
        <v>41</v>
      </c>
      <c r="O142" s="78"/>
      <c r="P142" s="205">
        <f t="shared" si="1"/>
        <v>0</v>
      </c>
      <c r="Q142" s="205">
        <v>0</v>
      </c>
      <c r="R142" s="205">
        <f t="shared" si="2"/>
        <v>0</v>
      </c>
      <c r="S142" s="205">
        <v>0</v>
      </c>
      <c r="T142" s="206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7" t="s">
        <v>650</v>
      </c>
      <c r="AT142" s="207" t="s">
        <v>201</v>
      </c>
      <c r="AU142" s="207" t="s">
        <v>84</v>
      </c>
      <c r="AY142" s="13" t="s">
        <v>199</v>
      </c>
      <c r="BE142" s="208">
        <f t="shared" si="4"/>
        <v>0</v>
      </c>
      <c r="BF142" s="208">
        <f t="shared" si="5"/>
        <v>0</v>
      </c>
      <c r="BG142" s="208">
        <f t="shared" si="6"/>
        <v>0</v>
      </c>
      <c r="BH142" s="208">
        <f t="shared" si="7"/>
        <v>0</v>
      </c>
      <c r="BI142" s="208">
        <f t="shared" si="8"/>
        <v>0</v>
      </c>
      <c r="BJ142" s="13" t="s">
        <v>84</v>
      </c>
      <c r="BK142" s="208">
        <f t="shared" si="9"/>
        <v>0</v>
      </c>
      <c r="BL142" s="13" t="s">
        <v>650</v>
      </c>
      <c r="BM142" s="207" t="s">
        <v>2465</v>
      </c>
    </row>
    <row r="143" spans="1:65" s="36" customFormat="1" ht="16.5" customHeight="1">
      <c r="A143" s="30"/>
      <c r="B143" s="31"/>
      <c r="C143" s="197" t="s">
        <v>302</v>
      </c>
      <c r="D143" s="197" t="s">
        <v>201</v>
      </c>
      <c r="E143" s="198" t="s">
        <v>2466</v>
      </c>
      <c r="F143" s="199" t="s">
        <v>2467</v>
      </c>
      <c r="G143" s="200" t="s">
        <v>2405</v>
      </c>
      <c r="H143" s="201">
        <v>1</v>
      </c>
      <c r="I143" s="2"/>
      <c r="J143" s="202">
        <f t="shared" si="0"/>
        <v>0</v>
      </c>
      <c r="K143" s="199" t="s">
        <v>1</v>
      </c>
      <c r="L143" s="31"/>
      <c r="M143" s="203" t="s">
        <v>1</v>
      </c>
      <c r="N143" s="204" t="s">
        <v>41</v>
      </c>
      <c r="O143" s="78"/>
      <c r="P143" s="205">
        <f t="shared" si="1"/>
        <v>0</v>
      </c>
      <c r="Q143" s="205">
        <v>0</v>
      </c>
      <c r="R143" s="205">
        <f t="shared" si="2"/>
        <v>0</v>
      </c>
      <c r="S143" s="205">
        <v>0</v>
      </c>
      <c r="T143" s="206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7" t="s">
        <v>650</v>
      </c>
      <c r="AT143" s="207" t="s">
        <v>201</v>
      </c>
      <c r="AU143" s="207" t="s">
        <v>84</v>
      </c>
      <c r="AY143" s="13" t="s">
        <v>199</v>
      </c>
      <c r="BE143" s="208">
        <f t="shared" si="4"/>
        <v>0</v>
      </c>
      <c r="BF143" s="208">
        <f t="shared" si="5"/>
        <v>0</v>
      </c>
      <c r="BG143" s="208">
        <f t="shared" si="6"/>
        <v>0</v>
      </c>
      <c r="BH143" s="208">
        <f t="shared" si="7"/>
        <v>0</v>
      </c>
      <c r="BI143" s="208">
        <f t="shared" si="8"/>
        <v>0</v>
      </c>
      <c r="BJ143" s="13" t="s">
        <v>84</v>
      </c>
      <c r="BK143" s="208">
        <f t="shared" si="9"/>
        <v>0</v>
      </c>
      <c r="BL143" s="13" t="s">
        <v>650</v>
      </c>
      <c r="BM143" s="207" t="s">
        <v>2468</v>
      </c>
    </row>
    <row r="144" spans="1:65" s="36" customFormat="1" ht="16.5" customHeight="1">
      <c r="A144" s="30"/>
      <c r="B144" s="31"/>
      <c r="C144" s="197" t="s">
        <v>307</v>
      </c>
      <c r="D144" s="197" t="s">
        <v>201</v>
      </c>
      <c r="E144" s="198" t="s">
        <v>2469</v>
      </c>
      <c r="F144" s="199" t="s">
        <v>2470</v>
      </c>
      <c r="G144" s="200" t="s">
        <v>252</v>
      </c>
      <c r="H144" s="201">
        <v>120</v>
      </c>
      <c r="I144" s="2"/>
      <c r="J144" s="202">
        <f t="shared" si="0"/>
        <v>0</v>
      </c>
      <c r="K144" s="199" t="s">
        <v>1</v>
      </c>
      <c r="L144" s="31"/>
      <c r="M144" s="203" t="s">
        <v>1</v>
      </c>
      <c r="N144" s="204" t="s">
        <v>41</v>
      </c>
      <c r="O144" s="78"/>
      <c r="P144" s="205">
        <f t="shared" si="1"/>
        <v>0</v>
      </c>
      <c r="Q144" s="205">
        <v>0</v>
      </c>
      <c r="R144" s="205">
        <f t="shared" si="2"/>
        <v>0</v>
      </c>
      <c r="S144" s="205">
        <v>0</v>
      </c>
      <c r="T144" s="206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7" t="s">
        <v>650</v>
      </c>
      <c r="AT144" s="207" t="s">
        <v>201</v>
      </c>
      <c r="AU144" s="207" t="s">
        <v>84</v>
      </c>
      <c r="AY144" s="13" t="s">
        <v>199</v>
      </c>
      <c r="BE144" s="208">
        <f t="shared" si="4"/>
        <v>0</v>
      </c>
      <c r="BF144" s="208">
        <f t="shared" si="5"/>
        <v>0</v>
      </c>
      <c r="BG144" s="208">
        <f t="shared" si="6"/>
        <v>0</v>
      </c>
      <c r="BH144" s="208">
        <f t="shared" si="7"/>
        <v>0</v>
      </c>
      <c r="BI144" s="208">
        <f t="shared" si="8"/>
        <v>0</v>
      </c>
      <c r="BJ144" s="13" t="s">
        <v>84</v>
      </c>
      <c r="BK144" s="208">
        <f t="shared" si="9"/>
        <v>0</v>
      </c>
      <c r="BL144" s="13" t="s">
        <v>650</v>
      </c>
      <c r="BM144" s="207" t="s">
        <v>2471</v>
      </c>
    </row>
    <row r="145" spans="1:65" s="36" customFormat="1" ht="16.5" customHeight="1">
      <c r="A145" s="30"/>
      <c r="B145" s="31"/>
      <c r="C145" s="197" t="s">
        <v>313</v>
      </c>
      <c r="D145" s="197" t="s">
        <v>201</v>
      </c>
      <c r="E145" s="198" t="s">
        <v>2472</v>
      </c>
      <c r="F145" s="199" t="s">
        <v>2473</v>
      </c>
      <c r="G145" s="200" t="s">
        <v>252</v>
      </c>
      <c r="H145" s="201">
        <v>100</v>
      </c>
      <c r="I145" s="2"/>
      <c r="J145" s="202">
        <f t="shared" si="0"/>
        <v>0</v>
      </c>
      <c r="K145" s="199" t="s">
        <v>1</v>
      </c>
      <c r="L145" s="31"/>
      <c r="M145" s="203" t="s">
        <v>1</v>
      </c>
      <c r="N145" s="204" t="s">
        <v>41</v>
      </c>
      <c r="O145" s="78"/>
      <c r="P145" s="205">
        <f t="shared" si="1"/>
        <v>0</v>
      </c>
      <c r="Q145" s="205">
        <v>0</v>
      </c>
      <c r="R145" s="205">
        <f t="shared" si="2"/>
        <v>0</v>
      </c>
      <c r="S145" s="205">
        <v>0</v>
      </c>
      <c r="T145" s="206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7" t="s">
        <v>650</v>
      </c>
      <c r="AT145" s="207" t="s">
        <v>201</v>
      </c>
      <c r="AU145" s="207" t="s">
        <v>84</v>
      </c>
      <c r="AY145" s="13" t="s">
        <v>199</v>
      </c>
      <c r="BE145" s="208">
        <f t="shared" si="4"/>
        <v>0</v>
      </c>
      <c r="BF145" s="208">
        <f t="shared" si="5"/>
        <v>0</v>
      </c>
      <c r="BG145" s="208">
        <f t="shared" si="6"/>
        <v>0</v>
      </c>
      <c r="BH145" s="208">
        <f t="shared" si="7"/>
        <v>0</v>
      </c>
      <c r="BI145" s="208">
        <f t="shared" si="8"/>
        <v>0</v>
      </c>
      <c r="BJ145" s="13" t="s">
        <v>84</v>
      </c>
      <c r="BK145" s="208">
        <f t="shared" si="9"/>
        <v>0</v>
      </c>
      <c r="BL145" s="13" t="s">
        <v>650</v>
      </c>
      <c r="BM145" s="207" t="s">
        <v>2474</v>
      </c>
    </row>
    <row r="146" spans="1:65" s="36" customFormat="1" ht="16.5" customHeight="1">
      <c r="A146" s="30"/>
      <c r="B146" s="31"/>
      <c r="C146" s="197" t="s">
        <v>321</v>
      </c>
      <c r="D146" s="197" t="s">
        <v>201</v>
      </c>
      <c r="E146" s="198" t="s">
        <v>2475</v>
      </c>
      <c r="F146" s="199" t="s">
        <v>2476</v>
      </c>
      <c r="G146" s="200" t="s">
        <v>252</v>
      </c>
      <c r="H146" s="201">
        <v>50</v>
      </c>
      <c r="I146" s="2"/>
      <c r="J146" s="202">
        <f t="shared" si="0"/>
        <v>0</v>
      </c>
      <c r="K146" s="199" t="s">
        <v>1</v>
      </c>
      <c r="L146" s="31"/>
      <c r="M146" s="203" t="s">
        <v>1</v>
      </c>
      <c r="N146" s="204" t="s">
        <v>41</v>
      </c>
      <c r="O146" s="78"/>
      <c r="P146" s="205">
        <f t="shared" si="1"/>
        <v>0</v>
      </c>
      <c r="Q146" s="205">
        <v>0</v>
      </c>
      <c r="R146" s="205">
        <f t="shared" si="2"/>
        <v>0</v>
      </c>
      <c r="S146" s="205">
        <v>0</v>
      </c>
      <c r="T146" s="206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7" t="s">
        <v>650</v>
      </c>
      <c r="AT146" s="207" t="s">
        <v>201</v>
      </c>
      <c r="AU146" s="207" t="s">
        <v>84</v>
      </c>
      <c r="AY146" s="13" t="s">
        <v>199</v>
      </c>
      <c r="BE146" s="208">
        <f t="shared" si="4"/>
        <v>0</v>
      </c>
      <c r="BF146" s="208">
        <f t="shared" si="5"/>
        <v>0</v>
      </c>
      <c r="BG146" s="208">
        <f t="shared" si="6"/>
        <v>0</v>
      </c>
      <c r="BH146" s="208">
        <f t="shared" si="7"/>
        <v>0</v>
      </c>
      <c r="BI146" s="208">
        <f t="shared" si="8"/>
        <v>0</v>
      </c>
      <c r="BJ146" s="13" t="s">
        <v>84</v>
      </c>
      <c r="BK146" s="208">
        <f t="shared" si="9"/>
        <v>0</v>
      </c>
      <c r="BL146" s="13" t="s">
        <v>650</v>
      </c>
      <c r="BM146" s="207" t="s">
        <v>2477</v>
      </c>
    </row>
    <row r="147" spans="2:63" s="184" customFormat="1" ht="25.9" customHeight="1">
      <c r="B147" s="185"/>
      <c r="D147" s="186" t="s">
        <v>75</v>
      </c>
      <c r="E147" s="187" t="s">
        <v>2068</v>
      </c>
      <c r="F147" s="187" t="s">
        <v>2162</v>
      </c>
      <c r="J147" s="188">
        <f>BK147</f>
        <v>0</v>
      </c>
      <c r="L147" s="185"/>
      <c r="M147" s="189"/>
      <c r="N147" s="190"/>
      <c r="O147" s="190"/>
      <c r="P147" s="191">
        <f>SUM(P148:P151)</f>
        <v>0</v>
      </c>
      <c r="Q147" s="190"/>
      <c r="R147" s="191">
        <f>SUM(R148:R151)</f>
        <v>0</v>
      </c>
      <c r="S147" s="190"/>
      <c r="T147" s="192">
        <f>SUM(T148:T151)</f>
        <v>0</v>
      </c>
      <c r="AR147" s="186" t="s">
        <v>84</v>
      </c>
      <c r="AT147" s="193" t="s">
        <v>75</v>
      </c>
      <c r="AU147" s="193" t="s">
        <v>76</v>
      </c>
      <c r="AY147" s="186" t="s">
        <v>199</v>
      </c>
      <c r="BK147" s="194">
        <f>SUM(BK148:BK151)</f>
        <v>0</v>
      </c>
    </row>
    <row r="148" spans="1:65" s="36" customFormat="1" ht="16.5" customHeight="1">
      <c r="A148" s="30"/>
      <c r="B148" s="31"/>
      <c r="C148" s="197" t="s">
        <v>363</v>
      </c>
      <c r="D148" s="197" t="s">
        <v>201</v>
      </c>
      <c r="E148" s="198" t="s">
        <v>2478</v>
      </c>
      <c r="F148" s="199" t="s">
        <v>2411</v>
      </c>
      <c r="G148" s="200" t="s">
        <v>2037</v>
      </c>
      <c r="H148" s="201">
        <v>8</v>
      </c>
      <c r="I148" s="2"/>
      <c r="J148" s="202">
        <f>ROUND(I148*H148,2)</f>
        <v>0</v>
      </c>
      <c r="K148" s="199" t="s">
        <v>1</v>
      </c>
      <c r="L148" s="31"/>
      <c r="M148" s="203" t="s">
        <v>1</v>
      </c>
      <c r="N148" s="204" t="s">
        <v>41</v>
      </c>
      <c r="O148" s="78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7" t="s">
        <v>650</v>
      </c>
      <c r="AT148" s="207" t="s">
        <v>201</v>
      </c>
      <c r="AU148" s="207" t="s">
        <v>84</v>
      </c>
      <c r="AY148" s="13" t="s">
        <v>199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3" t="s">
        <v>84</v>
      </c>
      <c r="BK148" s="208">
        <f>ROUND(I148*H148,2)</f>
        <v>0</v>
      </c>
      <c r="BL148" s="13" t="s">
        <v>650</v>
      </c>
      <c r="BM148" s="207" t="s">
        <v>2479</v>
      </c>
    </row>
    <row r="149" spans="1:65" s="36" customFormat="1" ht="16.5" customHeight="1">
      <c r="A149" s="30"/>
      <c r="B149" s="31"/>
      <c r="C149" s="197" t="s">
        <v>372</v>
      </c>
      <c r="D149" s="197" t="s">
        <v>201</v>
      </c>
      <c r="E149" s="198" t="s">
        <v>2480</v>
      </c>
      <c r="F149" s="199" t="s">
        <v>2414</v>
      </c>
      <c r="G149" s="200" t="s">
        <v>2037</v>
      </c>
      <c r="H149" s="201">
        <v>12</v>
      </c>
      <c r="I149" s="2"/>
      <c r="J149" s="202">
        <f>ROUND(I149*H149,2)</f>
        <v>0</v>
      </c>
      <c r="K149" s="199" t="s">
        <v>1</v>
      </c>
      <c r="L149" s="31"/>
      <c r="M149" s="203" t="s">
        <v>1</v>
      </c>
      <c r="N149" s="204" t="s">
        <v>41</v>
      </c>
      <c r="O149" s="78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7" t="s">
        <v>650</v>
      </c>
      <c r="AT149" s="207" t="s">
        <v>201</v>
      </c>
      <c r="AU149" s="207" t="s">
        <v>84</v>
      </c>
      <c r="AY149" s="13" t="s">
        <v>199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3" t="s">
        <v>84</v>
      </c>
      <c r="BK149" s="208">
        <f>ROUND(I149*H149,2)</f>
        <v>0</v>
      </c>
      <c r="BL149" s="13" t="s">
        <v>650</v>
      </c>
      <c r="BM149" s="207" t="s">
        <v>2481</v>
      </c>
    </row>
    <row r="150" spans="1:65" s="36" customFormat="1" ht="16.5" customHeight="1">
      <c r="A150" s="30"/>
      <c r="B150" s="31"/>
      <c r="C150" s="197" t="s">
        <v>377</v>
      </c>
      <c r="D150" s="197" t="s">
        <v>201</v>
      </c>
      <c r="E150" s="198" t="s">
        <v>2482</v>
      </c>
      <c r="F150" s="199" t="s">
        <v>2417</v>
      </c>
      <c r="G150" s="200" t="s">
        <v>2037</v>
      </c>
      <c r="H150" s="201">
        <v>12</v>
      </c>
      <c r="I150" s="2"/>
      <c r="J150" s="202">
        <f>ROUND(I150*H150,2)</f>
        <v>0</v>
      </c>
      <c r="K150" s="199" t="s">
        <v>1</v>
      </c>
      <c r="L150" s="31"/>
      <c r="M150" s="203" t="s">
        <v>1</v>
      </c>
      <c r="N150" s="204" t="s">
        <v>41</v>
      </c>
      <c r="O150" s="78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7" t="s">
        <v>650</v>
      </c>
      <c r="AT150" s="207" t="s">
        <v>201</v>
      </c>
      <c r="AU150" s="207" t="s">
        <v>84</v>
      </c>
      <c r="AY150" s="13" t="s">
        <v>199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3" t="s">
        <v>84</v>
      </c>
      <c r="BK150" s="208">
        <f>ROUND(I150*H150,2)</f>
        <v>0</v>
      </c>
      <c r="BL150" s="13" t="s">
        <v>650</v>
      </c>
      <c r="BM150" s="207" t="s">
        <v>2483</v>
      </c>
    </row>
    <row r="151" spans="1:65" s="36" customFormat="1" ht="21.75" customHeight="1">
      <c r="A151" s="30"/>
      <c r="B151" s="31"/>
      <c r="C151" s="197" t="s">
        <v>7</v>
      </c>
      <c r="D151" s="197" t="s">
        <v>201</v>
      </c>
      <c r="E151" s="198" t="s">
        <v>2484</v>
      </c>
      <c r="F151" s="199" t="s">
        <v>2420</v>
      </c>
      <c r="G151" s="200" t="s">
        <v>2037</v>
      </c>
      <c r="H151" s="201">
        <v>8</v>
      </c>
      <c r="I151" s="2"/>
      <c r="J151" s="202">
        <f>ROUND(I151*H151,2)</f>
        <v>0</v>
      </c>
      <c r="K151" s="199" t="s">
        <v>1</v>
      </c>
      <c r="L151" s="31"/>
      <c r="M151" s="203" t="s">
        <v>1</v>
      </c>
      <c r="N151" s="204" t="s">
        <v>41</v>
      </c>
      <c r="O151" s="78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7" t="s">
        <v>650</v>
      </c>
      <c r="AT151" s="207" t="s">
        <v>201</v>
      </c>
      <c r="AU151" s="207" t="s">
        <v>84</v>
      </c>
      <c r="AY151" s="13" t="s">
        <v>199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3" t="s">
        <v>84</v>
      </c>
      <c r="BK151" s="208">
        <f>ROUND(I151*H151,2)</f>
        <v>0</v>
      </c>
      <c r="BL151" s="13" t="s">
        <v>650</v>
      </c>
      <c r="BM151" s="207" t="s">
        <v>2485</v>
      </c>
    </row>
    <row r="152" spans="2:63" s="184" customFormat="1" ht="25.9" customHeight="1">
      <c r="B152" s="185"/>
      <c r="D152" s="186" t="s">
        <v>75</v>
      </c>
      <c r="E152" s="187" t="s">
        <v>297</v>
      </c>
      <c r="F152" s="187" t="s">
        <v>297</v>
      </c>
      <c r="J152" s="188">
        <f>BK152</f>
        <v>0</v>
      </c>
      <c r="L152" s="185"/>
      <c r="M152" s="189"/>
      <c r="N152" s="190"/>
      <c r="O152" s="190"/>
      <c r="P152" s="191">
        <f>P153</f>
        <v>0</v>
      </c>
      <c r="Q152" s="190"/>
      <c r="R152" s="191">
        <f>R153</f>
        <v>0</v>
      </c>
      <c r="S152" s="190"/>
      <c r="T152" s="192">
        <f>T153</f>
        <v>0</v>
      </c>
      <c r="AR152" s="186" t="s">
        <v>114</v>
      </c>
      <c r="AT152" s="193" t="s">
        <v>75</v>
      </c>
      <c r="AU152" s="193" t="s">
        <v>76</v>
      </c>
      <c r="AY152" s="186" t="s">
        <v>199</v>
      </c>
      <c r="BK152" s="194">
        <f>BK153</f>
        <v>0</v>
      </c>
    </row>
    <row r="153" spans="2:63" s="184" customFormat="1" ht="22.9" customHeight="1">
      <c r="B153" s="185"/>
      <c r="D153" s="186" t="s">
        <v>75</v>
      </c>
      <c r="E153" s="195" t="s">
        <v>2115</v>
      </c>
      <c r="F153" s="195" t="s">
        <v>2162</v>
      </c>
      <c r="J153" s="196">
        <f>BK153</f>
        <v>0</v>
      </c>
      <c r="L153" s="185"/>
      <c r="M153" s="189"/>
      <c r="N153" s="190"/>
      <c r="O153" s="190"/>
      <c r="P153" s="191">
        <f>SUM(P154:P155)</f>
        <v>0</v>
      </c>
      <c r="Q153" s="190"/>
      <c r="R153" s="191">
        <f>SUM(R154:R155)</f>
        <v>0</v>
      </c>
      <c r="S153" s="190"/>
      <c r="T153" s="192">
        <f>SUM(T154:T155)</f>
        <v>0</v>
      </c>
      <c r="AR153" s="186" t="s">
        <v>114</v>
      </c>
      <c r="AT153" s="193" t="s">
        <v>75</v>
      </c>
      <c r="AU153" s="193" t="s">
        <v>84</v>
      </c>
      <c r="AY153" s="186" t="s">
        <v>199</v>
      </c>
      <c r="BK153" s="194">
        <f>SUM(BK154:BK155)</f>
        <v>0</v>
      </c>
    </row>
    <row r="154" spans="1:65" s="36" customFormat="1" ht="16.5" customHeight="1">
      <c r="A154" s="30"/>
      <c r="B154" s="31"/>
      <c r="C154" s="197" t="s">
        <v>407</v>
      </c>
      <c r="D154" s="197" t="s">
        <v>201</v>
      </c>
      <c r="E154" s="198" t="s">
        <v>84</v>
      </c>
      <c r="F154" s="199" t="s">
        <v>2422</v>
      </c>
      <c r="G154" s="200" t="s">
        <v>749</v>
      </c>
      <c r="H154" s="4"/>
      <c r="I154" s="2"/>
      <c r="J154" s="202">
        <f>ROUND(I154*H154,2)</f>
        <v>0</v>
      </c>
      <c r="K154" s="199" t="s">
        <v>1</v>
      </c>
      <c r="L154" s="31"/>
      <c r="M154" s="203" t="s">
        <v>1</v>
      </c>
      <c r="N154" s="204" t="s">
        <v>41</v>
      </c>
      <c r="O154" s="78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7" t="s">
        <v>650</v>
      </c>
      <c r="AT154" s="207" t="s">
        <v>201</v>
      </c>
      <c r="AU154" s="207" t="s">
        <v>86</v>
      </c>
      <c r="AY154" s="13" t="s">
        <v>199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3" t="s">
        <v>84</v>
      </c>
      <c r="BK154" s="208">
        <f>ROUND(I154*H154,2)</f>
        <v>0</v>
      </c>
      <c r="BL154" s="13" t="s">
        <v>650</v>
      </c>
      <c r="BM154" s="207" t="s">
        <v>2486</v>
      </c>
    </row>
    <row r="155" spans="1:65" s="36" customFormat="1" ht="16.5" customHeight="1">
      <c r="A155" s="30"/>
      <c r="B155" s="31"/>
      <c r="C155" s="197" t="s">
        <v>411</v>
      </c>
      <c r="D155" s="197" t="s">
        <v>201</v>
      </c>
      <c r="E155" s="198" t="s">
        <v>86</v>
      </c>
      <c r="F155" s="199" t="s">
        <v>2424</v>
      </c>
      <c r="G155" s="200" t="s">
        <v>749</v>
      </c>
      <c r="H155" s="4"/>
      <c r="I155" s="2"/>
      <c r="J155" s="202">
        <f>ROUND(I155*H155,2)</f>
        <v>0</v>
      </c>
      <c r="K155" s="199" t="s">
        <v>1</v>
      </c>
      <c r="L155" s="31"/>
      <c r="M155" s="257" t="s">
        <v>1</v>
      </c>
      <c r="N155" s="258" t="s">
        <v>41</v>
      </c>
      <c r="O155" s="259"/>
      <c r="P155" s="260">
        <f>O155*H155</f>
        <v>0</v>
      </c>
      <c r="Q155" s="260">
        <v>0</v>
      </c>
      <c r="R155" s="260">
        <f>Q155*H155</f>
        <v>0</v>
      </c>
      <c r="S155" s="260">
        <v>0</v>
      </c>
      <c r="T155" s="261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7" t="s">
        <v>650</v>
      </c>
      <c r="AT155" s="207" t="s">
        <v>201</v>
      </c>
      <c r="AU155" s="207" t="s">
        <v>86</v>
      </c>
      <c r="AY155" s="13" t="s">
        <v>199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3" t="s">
        <v>84</v>
      </c>
      <c r="BK155" s="208">
        <f>ROUND(I155*H155,2)</f>
        <v>0</v>
      </c>
      <c r="BL155" s="13" t="s">
        <v>650</v>
      </c>
      <c r="BM155" s="207" t="s">
        <v>2487</v>
      </c>
    </row>
    <row r="156" spans="1:31" s="36" customFormat="1" ht="6.95" customHeight="1">
      <c r="A156" s="30"/>
      <c r="B156" s="57"/>
      <c r="C156" s="58"/>
      <c r="D156" s="58"/>
      <c r="E156" s="58"/>
      <c r="F156" s="58"/>
      <c r="G156" s="58"/>
      <c r="H156" s="58"/>
      <c r="I156" s="58"/>
      <c r="J156" s="58"/>
      <c r="K156" s="58"/>
      <c r="L156" s="31"/>
      <c r="M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</sheetData>
  <sheetProtection algorithmName="SHA-512" hashValue="7xy3LJlWjY5wpaNnRUJWK26uVOyDbtnMOV8mSHjjdpl6IAWex5juVrBeEu1ZC/nrWLCi3hXJ/gRD5ihLE3+f7g==" saltValue="4gYXnnk8JH/lfYPZT3w0UQ==" spinCount="100000" sheet="1" objects="1" scenarios="1" selectLockedCells="1"/>
  <autoFilter ref="C127:K155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Solnař Zbyšek</cp:lastModifiedBy>
  <dcterms:created xsi:type="dcterms:W3CDTF">2024-03-19T06:46:36Z</dcterms:created>
  <dcterms:modified xsi:type="dcterms:W3CDTF">2024-03-19T08:45:43Z</dcterms:modified>
  <cp:category/>
  <cp:version/>
  <cp:contentType/>
  <cp:contentStatus/>
</cp:coreProperties>
</file>