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4\_oprava propustku a lávky Bynina\"/>
    </mc:Choice>
  </mc:AlternateContent>
  <bookViews>
    <workbookView xWindow="0" yWindow="0" windowWidth="20865" windowHeight="8055" activeTab="1"/>
  </bookViews>
  <sheets>
    <sheet name="Rekapitulace stavby" sheetId="1" r:id="rId1"/>
    <sheet name="052024 Bynina" sheetId="2" r:id="rId2"/>
  </sheets>
  <definedNames>
    <definedName name="_xlnm._FilterDatabase" localSheetId="1" hidden="1">'052024 Bynina'!$C$120:$K$199</definedName>
    <definedName name="_xlnm.Print_Titles" localSheetId="1">'052024 Bynina'!$120:$120</definedName>
    <definedName name="_xlnm.Print_Titles" localSheetId="0">'Rekapitulace stavby'!$85:$85</definedName>
    <definedName name="_xlnm.Print_Area" localSheetId="1">'052024 Bynina'!$C$4:$J$74,'052024 Bynina'!$C$80:$J$104,'052024 Bynina'!$C$110:$K$199</definedName>
    <definedName name="_xlnm.Print_Area" localSheetId="0">'Rekapitulace stavby'!$D$4:$AO$69,'Rekapitulace stavby'!$C$75:$AQ$89</definedName>
  </definedNames>
  <calcPr calcId="162913"/>
</workbook>
</file>

<file path=xl/calcChain.xml><?xml version="1.0" encoding="utf-8"?>
<calcChain xmlns="http://schemas.openxmlformats.org/spreadsheetml/2006/main">
  <c r="J178" i="2" l="1"/>
  <c r="J176" i="2"/>
  <c r="J174" i="2"/>
  <c r="J172" i="2"/>
  <c r="H131" i="2"/>
  <c r="J138" i="2"/>
  <c r="J166" i="2"/>
  <c r="J158" i="2"/>
  <c r="J196" i="2"/>
  <c r="J134" i="2"/>
  <c r="J131" i="2"/>
  <c r="J31" i="2"/>
  <c r="J32" i="2"/>
  <c r="J33" i="2"/>
  <c r="J171" i="2" l="1"/>
  <c r="J98" i="2" s="1"/>
  <c r="J193" i="2"/>
  <c r="J191" i="2"/>
  <c r="J190" i="2" l="1"/>
  <c r="J88" i="1"/>
  <c r="J99" i="2" l="1"/>
  <c r="J100" i="2"/>
  <c r="J136" i="2"/>
  <c r="J95" i="2" s="1"/>
  <c r="H145" i="2" l="1"/>
  <c r="I144" i="2" l="1"/>
  <c r="I187" i="2" l="1"/>
  <c r="J187" i="2" s="1"/>
  <c r="I185" i="2"/>
  <c r="I180" i="2"/>
  <c r="J180" i="2" s="1"/>
  <c r="I170" i="2"/>
  <c r="I162" i="2"/>
  <c r="BK162" i="2" s="1"/>
  <c r="I155" i="2"/>
  <c r="BK155" i="2" s="1"/>
  <c r="I154" i="2"/>
  <c r="J154" i="2" s="1"/>
  <c r="I153" i="2"/>
  <c r="BK153" i="2" s="1"/>
  <c r="I151" i="2"/>
  <c r="I150" i="2"/>
  <c r="I149" i="2"/>
  <c r="J149" i="2" s="1"/>
  <c r="I142" i="2"/>
  <c r="BK142" i="2" s="1"/>
  <c r="I128" i="2"/>
  <c r="BK128" i="2" s="1"/>
  <c r="I127" i="2"/>
  <c r="J127" i="2" s="1"/>
  <c r="I126" i="2"/>
  <c r="I124" i="2"/>
  <c r="J124" i="2" s="1"/>
  <c r="AY88" i="1"/>
  <c r="AX88" i="1"/>
  <c r="BI199" i="2"/>
  <c r="BH199" i="2"/>
  <c r="BG199" i="2"/>
  <c r="BF199" i="2"/>
  <c r="T199" i="2"/>
  <c r="T198" i="2" s="1"/>
  <c r="R199" i="2"/>
  <c r="R198" i="2" s="1"/>
  <c r="P199" i="2"/>
  <c r="P198" i="2" s="1"/>
  <c r="BI196" i="2"/>
  <c r="BH196" i="2"/>
  <c r="BG196" i="2"/>
  <c r="BF196" i="2"/>
  <c r="T196" i="2"/>
  <c r="T195" i="2" s="1"/>
  <c r="R196" i="2"/>
  <c r="R195" i="2" s="1"/>
  <c r="P196" i="2"/>
  <c r="P195" i="2" s="1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F117" i="2"/>
  <c r="F115" i="2"/>
  <c r="F87" i="2"/>
  <c r="F85" i="2"/>
  <c r="E83" i="2"/>
  <c r="J19" i="2"/>
  <c r="E19" i="2"/>
  <c r="J117" i="2" s="1"/>
  <c r="J18" i="2"/>
  <c r="E16" i="2"/>
  <c r="J85" i="2"/>
  <c r="L83" i="1"/>
  <c r="AM83" i="1"/>
  <c r="AM82" i="1"/>
  <c r="L82" i="1"/>
  <c r="AM80" i="1"/>
  <c r="L80" i="1"/>
  <c r="L78" i="1"/>
  <c r="L77" i="1"/>
  <c r="BK196" i="2"/>
  <c r="J185" i="2"/>
  <c r="J183" i="2"/>
  <c r="BK158" i="2"/>
  <c r="J156" i="2"/>
  <c r="BK154" i="2"/>
  <c r="J153" i="2"/>
  <c r="J151" i="2"/>
  <c r="BK146" i="2"/>
  <c r="BK144" i="2"/>
  <c r="J142" i="2"/>
  <c r="J126" i="2"/>
  <c r="BK199" i="2"/>
  <c r="BK183" i="2"/>
  <c r="J170" i="2"/>
  <c r="BK166" i="2"/>
  <c r="BK163" i="2"/>
  <c r="J160" i="2"/>
  <c r="BK150" i="2"/>
  <c r="BK131" i="2"/>
  <c r="BK124" i="2"/>
  <c r="J199" i="2"/>
  <c r="BK185" i="2"/>
  <c r="BK156" i="2"/>
  <c r="BK149" i="2"/>
  <c r="J146" i="2"/>
  <c r="J144" i="2"/>
  <c r="AS87" i="1"/>
  <c r="BK170" i="2"/>
  <c r="J163" i="2"/>
  <c r="BK160" i="2"/>
  <c r="BK151" i="2"/>
  <c r="J150" i="2"/>
  <c r="BK126" i="2"/>
  <c r="J162" i="2" l="1"/>
  <c r="BK187" i="2"/>
  <c r="BK180" i="2"/>
  <c r="BK127" i="2"/>
  <c r="F32" i="2"/>
  <c r="BC88" i="1" s="1"/>
  <c r="BC87" i="1" s="1"/>
  <c r="J155" i="2"/>
  <c r="BE155" i="2" s="1"/>
  <c r="J128" i="2"/>
  <c r="BE128" i="2" s="1"/>
  <c r="F31" i="2"/>
  <c r="BB88" i="1" s="1"/>
  <c r="BB87" i="1" s="1"/>
  <c r="AX87" i="1" s="1"/>
  <c r="F33" i="2"/>
  <c r="BD88" i="1" s="1"/>
  <c r="BD87" i="1" s="1"/>
  <c r="J179" i="2"/>
  <c r="F88" i="2"/>
  <c r="E22" i="2"/>
  <c r="J152" i="2"/>
  <c r="P197" i="2"/>
  <c r="T197" i="2"/>
  <c r="R197" i="2"/>
  <c r="T123" i="2"/>
  <c r="R148" i="2"/>
  <c r="P152" i="2"/>
  <c r="P123" i="2"/>
  <c r="P148" i="2"/>
  <c r="R152" i="2"/>
  <c r="P179" i="2"/>
  <c r="R123" i="2"/>
  <c r="T148" i="2"/>
  <c r="T152" i="2"/>
  <c r="T179" i="2"/>
  <c r="BK148" i="2"/>
  <c r="J148" i="2" s="1"/>
  <c r="J96" i="2" s="1"/>
  <c r="BK152" i="2"/>
  <c r="R179" i="2"/>
  <c r="J87" i="2"/>
  <c r="F118" i="2"/>
  <c r="BE127" i="2"/>
  <c r="BE144" i="2"/>
  <c r="BE146" i="2"/>
  <c r="BE153" i="2"/>
  <c r="BE156" i="2"/>
  <c r="BE183" i="2"/>
  <c r="BE196" i="2"/>
  <c r="BE124" i="2"/>
  <c r="BE131" i="2"/>
  <c r="BE150" i="2"/>
  <c r="BE158" i="2"/>
  <c r="BE162" i="2"/>
  <c r="BE166" i="2"/>
  <c r="BK195" i="2"/>
  <c r="J195" i="2" s="1"/>
  <c r="BE126" i="2"/>
  <c r="BE142" i="2"/>
  <c r="BE151" i="2"/>
  <c r="BE154" i="2"/>
  <c r="BE149" i="2"/>
  <c r="BE160" i="2"/>
  <c r="BE163" i="2"/>
  <c r="BE170" i="2"/>
  <c r="BE180" i="2"/>
  <c r="BE185" i="2"/>
  <c r="BE187" i="2"/>
  <c r="BE199" i="2"/>
  <c r="BK198" i="2"/>
  <c r="J198" i="2" s="1"/>
  <c r="BA88" i="1"/>
  <c r="BA87" i="1" s="1"/>
  <c r="AW87" i="1" s="1"/>
  <c r="AW88" i="1"/>
  <c r="J101" i="2" l="1"/>
  <c r="BK123" i="2"/>
  <c r="BK179" i="2"/>
  <c r="J103" i="2"/>
  <c r="J102" i="2" s="1"/>
  <c r="J197" i="2"/>
  <c r="J97" i="2"/>
  <c r="J118" i="2"/>
  <c r="J88" i="2"/>
  <c r="J123" i="2"/>
  <c r="J122" i="2" s="1"/>
  <c r="P122" i="2"/>
  <c r="P121" i="2" s="1"/>
  <c r="AU88" i="1" s="1"/>
  <c r="AU87" i="1" s="1"/>
  <c r="R122" i="2"/>
  <c r="R121" i="2" s="1"/>
  <c r="T122" i="2"/>
  <c r="T121" i="2" s="1"/>
  <c r="BK197" i="2"/>
  <c r="AY87" i="1"/>
  <c r="AZ88" i="1"/>
  <c r="AZ87" i="1" s="1"/>
  <c r="AV88" i="1"/>
  <c r="AT88" i="1" s="1"/>
  <c r="J121" i="2" l="1"/>
  <c r="J92" i="2" s="1"/>
  <c r="J93" i="2"/>
  <c r="BK122" i="2"/>
  <c r="BK121" i="2" s="1"/>
  <c r="J94" i="2"/>
  <c r="AV87" i="1"/>
  <c r="J28" i="2" l="1"/>
  <c r="AT87" i="1"/>
  <c r="AG88" i="1" l="1"/>
  <c r="AG87" i="1" s="1"/>
  <c r="AK26" i="1" s="1"/>
  <c r="AK28" i="1" s="1"/>
  <c r="J35" i="2"/>
  <c r="AN87" i="1" l="1"/>
  <c r="AN88" i="1" s="1"/>
</calcChain>
</file>

<file path=xl/sharedStrings.xml><?xml version="1.0" encoding="utf-8"?>
<sst xmlns="http://schemas.openxmlformats.org/spreadsheetml/2006/main" count="953" uniqueCount="280">
  <si>
    <t>Export Komplet</t>
  </si>
  <si>
    <t/>
  </si>
  <si>
    <t>2.0</t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</si>
  <si>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</si>
  <si>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</si>
  <si>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</si>
  <si>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</si>
  <si>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</si>
  <si>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</si>
  <si>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</si>
  <si>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</si>
  <si>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</si>
  <si>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</si>
  <si>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</si>
  <si>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</si>
  <si>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</si>
  <si>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</si>
  <si>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</si>
  <si>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</si>
  <si>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</si>
  <si>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</si>
  <si>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</si>
  <si>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</si>
  <si>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</si>
  <si>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</si>
  <si>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</si>
  <si>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</si>
  <si>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</si>
  <si>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</si>
  <si>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</si>
  <si>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</si>
  <si>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DPH</t>
  </si>
  <si>
    <t>základní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</si>
  <si>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</si>
  <si>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</si>
  <si>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</si>
  <si>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</si>
  <si>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</si>
  <si>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</si>
  <si>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</si>
  <si>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</si>
  <si>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</si>
  <si>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</si>
  <si>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</si>
  <si>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</si>
  <si>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</si>
  <si>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</si>
  <si>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</si>
  <si>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</si>
  <si>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</si>
  <si>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</si>
  <si>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</si>
  <si>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</si>
  <si>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</si>
  <si>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</si>
  <si>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</si>
  <si>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</si>
  <si>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</si>
  <si>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</si>
  <si>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</si>
  <si>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</si>
  <si>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</si>
  <si>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</si>
  <si>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</si>
  <si>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</si>
  <si>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</si>
  <si>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</si>
  <si>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</si>
  <si>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</si>
  <si>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</si>
  <si>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</si>
  <si>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</si>
  <si>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</si>
  <si>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</si>
  <si>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</si>
  <si>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</si>
  <si>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</si>
  <si>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</si>
  <si>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</si>
  <si>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</si>
  <si>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</si>
  <si>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</si>
  <si>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</si>
  <si>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</si>
  <si>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</si>
  <si>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</si>
  <si>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8 - Trubní vedení</t>
  </si>
  <si>
    <t xml:space="preserve">    9 - Ostatní konstrukce a práce, bourání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</si>
  <si>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</si>
  <si>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</si>
  <si>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</si>
  <si>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</si>
  <si>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</si>
  <si>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</si>
  <si>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</si>
  <si>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</si>
  <si>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</si>
  <si>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</si>
  <si>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</si>
  <si>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</si>
  <si>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</si>
  <si>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</si>
  <si>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</si>
  <si>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</si>
  <si>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</si>
  <si>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</si>
  <si>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</si>
  <si>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113106123</t>
  </si>
  <si>
    <t>Rozebrání dlažeb ze zámkových dlaždic komunikací pro pěší ručně</t>
  </si>
  <si>
    <t>m2</t>
  </si>
  <si>
    <t>CS ÚRS 2020 01</t>
  </si>
  <si>
    <t>4</t>
  </si>
  <si>
    <t>1559597969</t>
  </si>
  <si>
    <t>VV</t>
  </si>
  <si>
    <t>"pro zpětné použití-napojení"   20,0</t>
  </si>
  <si>
    <t>113107122</t>
  </si>
  <si>
    <t>Odstranění podkladu z kameniva drceného tl 200 mm ručně</t>
  </si>
  <si>
    <t>1867865327</t>
  </si>
  <si>
    <t>3</t>
  </si>
  <si>
    <t>113107223</t>
  </si>
  <si>
    <t>Odstranění podkladu z kameniva drceného tl 300 mm strojně pl přes 200 m2</t>
  </si>
  <si>
    <t>1271514516</t>
  </si>
  <si>
    <t>113107241</t>
  </si>
  <si>
    <t>Odstranění podkladu živičného tl 50 mm strojně pl přes 200 m2</t>
  </si>
  <si>
    <t>1397229191</t>
  </si>
  <si>
    <t>odstranění asfaltu stávající chodník</t>
  </si>
  <si>
    <t>465,0+4,5+1,2</t>
  </si>
  <si>
    <t>5</t>
  </si>
  <si>
    <t>8540789</t>
  </si>
  <si>
    <t>m</t>
  </si>
  <si>
    <t>8</t>
  </si>
  <si>
    <t>9</t>
  </si>
  <si>
    <t>t</t>
  </si>
  <si>
    <t>M</t>
  </si>
  <si>
    <t>PSB.14010300</t>
  </si>
  <si>
    <t>HOLLAND I 200x100x60 mm</t>
  </si>
  <si>
    <t>31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</si>
  <si>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</si>
  <si>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</si>
  <si>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1879524190</t>
  </si>
  <si>
    <t>465,0+1,2+4,5</t>
  </si>
  <si>
    <t>32</t>
  </si>
  <si>
    <t>579266672</t>
  </si>
  <si>
    <t>465*1,05</t>
  </si>
  <si>
    <t>33</t>
  </si>
  <si>
    <t>PSB.14010301</t>
  </si>
  <si>
    <t>HOLLAND I 200x100x60 mm barevná</t>
  </si>
  <si>
    <t>-1585888191</t>
  </si>
  <si>
    <t>4,5*1,05</t>
  </si>
  <si>
    <t>Trubní vedení</t>
  </si>
  <si>
    <t>37</t>
  </si>
  <si>
    <t>899231111</t>
  </si>
  <si>
    <t>Výšková úprava uličního vstupu nebo vpusti do 200 mm zvýšením mříže</t>
  </si>
  <si>
    <t>kus</t>
  </si>
  <si>
    <t>-1666023426</t>
  </si>
  <si>
    <t>38</t>
  </si>
  <si>
    <t>899331111</t>
  </si>
  <si>
    <t>Výšková úprava uličního vstupu nebo vpusti do 200 mm zvýšením poklopu</t>
  </si>
  <si>
    <t>-246602937</t>
  </si>
  <si>
    <t>39</t>
  </si>
  <si>
    <t>899431111</t>
  </si>
  <si>
    <t>Výšková úprava uličního vstupu nebo vpusti do 200 mm zvýšením krycího hrnce, šoupěte nebo hydrantu</t>
  </si>
  <si>
    <t>-949625838</t>
  </si>
  <si>
    <t>Ostatní konstrukce a práce, bourání</t>
  </si>
  <si>
    <t>40</t>
  </si>
  <si>
    <t>915221112</t>
  </si>
  <si>
    <t>Vodorovné dopravní značení vodící čáry souvislé š 250 mm retroreflexní bílý plast</t>
  </si>
  <si>
    <t>-797509138</t>
  </si>
  <si>
    <t>41</t>
  </si>
  <si>
    <t>915611111</t>
  </si>
  <si>
    <t>Předznačení vodorovného liniového značení</t>
  </si>
  <si>
    <t>-1489705470</t>
  </si>
  <si>
    <t>42</t>
  </si>
  <si>
    <t>916111123</t>
  </si>
  <si>
    <t>Osazení obruby z drobných kostek s boční opěrou do lože z betonu prostého</t>
  </si>
  <si>
    <t>1638772583</t>
  </si>
  <si>
    <t>43</t>
  </si>
  <si>
    <t>58381007</t>
  </si>
  <si>
    <t>kostka dlažební žula drobná 8/10</t>
  </si>
  <si>
    <t>1759854008</t>
  </si>
  <si>
    <t>144,000*0,1*1,05</t>
  </si>
  <si>
    <t>92140102</t>
  </si>
  <si>
    <t>45</t>
  </si>
  <si>
    <t>59217034</t>
  </si>
  <si>
    <t>obrubník betonový silniční 1000x150x300mm</t>
  </si>
  <si>
    <t>1138861416</t>
  </si>
  <si>
    <t>184*1,05</t>
  </si>
  <si>
    <t>50</t>
  </si>
  <si>
    <t>916431111</t>
  </si>
  <si>
    <t>Osazení bezbariérového betonového obrubníku do betonového lože tl 150 mm</t>
  </si>
  <si>
    <t>712570482</t>
  </si>
  <si>
    <t>51</t>
  </si>
  <si>
    <t>59217041</t>
  </si>
  <si>
    <t>obrubník betonový bezbariérový přímý</t>
  </si>
  <si>
    <t>-734766964</t>
  </si>
  <si>
    <t>25,000*1,05</t>
  </si>
  <si>
    <t>-845998381</t>
  </si>
  <si>
    <t>54</t>
  </si>
  <si>
    <t>979054451</t>
  </si>
  <si>
    <t>Očištění vybouraných zámkových dlaždic s původním spárováním z kameniva těženého</t>
  </si>
  <si>
    <t>-1898886281</t>
  </si>
  <si>
    <t>55</t>
  </si>
  <si>
    <t>997221151</t>
  </si>
  <si>
    <t>Vodorovná doprava suti z kusových materiálů stavebním kolečkem do 50 m</t>
  </si>
  <si>
    <t>-432851291</t>
  </si>
  <si>
    <t>manipulace se stávající dlažbou</t>
  </si>
  <si>
    <t>5,2*2</t>
  </si>
  <si>
    <t>-505584535</t>
  </si>
  <si>
    <t>58</t>
  </si>
  <si>
    <t>997221561</t>
  </si>
  <si>
    <t>Vodorovná doprava suti z kusových materiálů do 1 km</t>
  </si>
  <si>
    <t>-1540262756</t>
  </si>
  <si>
    <t>379,601-5,2-sut1</t>
  </si>
  <si>
    <t>59</t>
  </si>
  <si>
    <t>997221569</t>
  </si>
  <si>
    <t>Příplatek ZKD 1 km u vodorovné dopravy suti z kusových materiálů</t>
  </si>
  <si>
    <t>2041729451</t>
  </si>
  <si>
    <t>sut2*14</t>
  </si>
  <si>
    <t>998</t>
  </si>
  <si>
    <t>Přesun hmot</t>
  </si>
  <si>
    <t>Přesun hmot pro pozemní komunikace s krytem dlážděným</t>
  </si>
  <si>
    <t>1130119484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</si>
  <si>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</si>
  <si>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</si>
  <si>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</si>
  <si>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</si>
  <si>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</si>
  <si>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</si>
  <si>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</si>
  <si>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-1020045530</t>
  </si>
  <si>
    <t>767995112.1.2</t>
  </si>
  <si>
    <t>Kotevní oc. plech sloupků zábradlí 130/130/8mm kotvit do betonu</t>
  </si>
  <si>
    <t>998223011R002</t>
  </si>
  <si>
    <t>Soub</t>
  </si>
  <si>
    <t>919732111</t>
  </si>
  <si>
    <t xml:space="preserve">Úprava povrchu cementobetonového krytu broušením tl do 2 mm </t>
  </si>
  <si>
    <t>Cena celkem</t>
  </si>
  <si>
    <t xml:space="preserve">Cena celkem </t>
  </si>
  <si>
    <t>Cena celkem[CZK]</t>
  </si>
  <si>
    <t>Očištění ploch</t>
  </si>
  <si>
    <t>938 90-7121.R00</t>
  </si>
  <si>
    <t xml:space="preserve">Očištění stěn tlakovou vodou, tlak do 500 bar  </t>
  </si>
  <si>
    <t>Očištění ocelových konstrukcí</t>
  </si>
  <si>
    <t>625 90-7111.R00</t>
  </si>
  <si>
    <t xml:space="preserve">Očištění ocel.konstrukcí od usazenin, rzi a nátěru  </t>
  </si>
  <si>
    <t>800-783</t>
  </si>
  <si>
    <t>Nátěry</t>
  </si>
  <si>
    <t>783 22-0010.RA0</t>
  </si>
  <si>
    <t xml:space="preserve">Nátěr kovových doplňkových konstrukcí syntetický  </t>
  </si>
  <si>
    <t>622 90-3111.R00</t>
  </si>
  <si>
    <t xml:space="preserve">Očištění zdí a valů před opravou, ručně  </t>
  </si>
  <si>
    <t>Osazení a montáž silničního zábradlí ocelového</t>
  </si>
  <si>
    <t>911 23-1111.R00</t>
  </si>
  <si>
    <t>632 47-7123.R00</t>
  </si>
  <si>
    <t xml:space="preserve"> Reprofilace polymercementovou maltou, tl. do 10 mm + penetrace  </t>
  </si>
  <si>
    <t>Osazení zábradlí ocelového</t>
  </si>
  <si>
    <t xml:space="preserve">    93890 - Očištění ploch</t>
  </si>
  <si>
    <t xml:space="preserve">    62590 - Očištění ocelových konstrukcí</t>
  </si>
  <si>
    <t xml:space="preserve">    800-783- Nátěry</t>
  </si>
  <si>
    <t xml:space="preserve">    34817 - Přesun hmot</t>
  </si>
  <si>
    <t>34817 Osazení a montáž silničního zábradlí ocelového</t>
  </si>
  <si>
    <t>CS ÚRS 2024 01</t>
  </si>
  <si>
    <t>oprava a doplnění nových částí</t>
  </si>
  <si>
    <t>Oprava propustku, lávky a zábradlí Valašské Meziříčí část Bynina</t>
  </si>
  <si>
    <t>2x nátěr</t>
  </si>
  <si>
    <t>lávky</t>
  </si>
  <si>
    <t>Propustky, dilat.spáry, ošetření povrchu atd.</t>
  </si>
  <si>
    <t>919 53-5555.R00</t>
  </si>
  <si>
    <t xml:space="preserve"> Obetonování trub propustku bet.vodostav. C 25/30  </t>
  </si>
  <si>
    <t>m3</t>
  </si>
  <si>
    <t>919 31-1112.R00</t>
  </si>
  <si>
    <t>Čelo propustku z betonu prostého C8/10</t>
  </si>
  <si>
    <t>propustek</t>
  </si>
  <si>
    <t>betonové části 1,2</t>
  </si>
  <si>
    <t>174 10-0010.RAE</t>
  </si>
  <si>
    <t xml:space="preserve">Zásyp jam, rýh a šachet sypaninou, dovoz sypaniny ze vzdálenosti 10 km </t>
  </si>
  <si>
    <t>131 10-1110.R00</t>
  </si>
  <si>
    <t xml:space="preserve">Hloubení nezapaž. jam hor.2 do 50 m3, STROJNĚ </t>
  </si>
  <si>
    <t>919 - Propustky, dilat.spáry, ošetření povrchu atd.</t>
  </si>
  <si>
    <t>12+14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</si>
</sst>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 CE"/>
    </font>
    <font>
      <sz val="8"/>
      <color indexed="56"/>
      <name val="Trebuchet MS"/>
      <family val="2"/>
      <charset val="1"/>
    </font>
    <font>
      <sz val="10"/>
      <color indexed="56"/>
      <name val="Trebuchet MS"/>
      <family val="2"/>
      <charset val="1"/>
    </font>
    <font>
      <i/>
      <sz val="8"/>
      <color indexed="12"/>
      <name val="Trebuchet MS"/>
      <family val="2"/>
      <charset val="1"/>
    </font>
    <font>
      <i/>
      <sz val="9"/>
      <color indexed="12"/>
      <name val="Arial Unicode MS"/>
      <family val="2"/>
      <charset val="238"/>
    </font>
    <font>
      <i/>
      <sz val="8"/>
      <color indexed="12"/>
      <name val="Arial Unicode MS"/>
      <family val="2"/>
      <charset val="238"/>
    </font>
    <font>
      <sz val="9"/>
      <name val="Arial Unicode MS"/>
      <family val="2"/>
      <charset val="238"/>
    </font>
    <font>
      <sz val="8"/>
      <name val="Arial Unicode MS"/>
      <family val="2"/>
      <charset val="238"/>
    </font>
    <font>
      <sz val="9"/>
      <name val="Arial CE"/>
      <family val="2"/>
    </font>
    <font>
      <sz val="11"/>
      <name val="Calibri"/>
      <family val="2"/>
      <charset val="238"/>
    </font>
    <font>
      <b/>
      <sz val="10"/>
      <color rgb="FF969696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color rgb="FF969696"/>
      <name val="Arial CE"/>
      <charset val="238"/>
    </font>
    <font>
      <sz val="12"/>
      <name val="Arial CE"/>
      <charset val="238"/>
    </font>
    <font>
      <sz val="12"/>
      <color rgb="FF960000"/>
      <name val="Arial CE"/>
      <charset val="238"/>
    </font>
    <font>
      <sz val="9"/>
      <name val="Arial CE"/>
      <charset val="238"/>
    </font>
    <font>
      <sz val="10"/>
      <color indexed="56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5" fillId="3" borderId="14" xfId="0" applyFont="1" applyFill="1" applyBorder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9" fillId="0" borderId="0" xfId="0" applyFont="1" applyProtection="1">
      <protection locked="0"/>
    </xf>
    <xf numFmtId="4" fontId="43" fillId="6" borderId="23" xfId="0" applyNumberFormat="1" applyFont="1" applyFill="1" applyBorder="1" applyAlignment="1" applyProtection="1">
      <alignment vertical="center"/>
      <protection locked="0"/>
    </xf>
    <xf numFmtId="4" fontId="43" fillId="7" borderId="0" xfId="0" applyNumberFormat="1" applyFont="1" applyFill="1" applyAlignment="1" applyProtection="1">
      <alignment vertical="center"/>
      <protection locked="0"/>
    </xf>
    <xf numFmtId="4" fontId="45" fillId="6" borderId="23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18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6" fillId="0" borderId="0" xfId="0" applyFont="1"/>
    <xf numFmtId="0" fontId="47" fillId="0" borderId="0" xfId="0" applyFont="1"/>
    <xf numFmtId="0" fontId="2" fillId="3" borderId="0" xfId="0" applyFont="1" applyFill="1" applyAlignment="1" applyProtection="1">
      <alignment horizontal="left" vertical="center"/>
      <protection locked="0"/>
    </xf>
    <xf numFmtId="4" fontId="45" fillId="7" borderId="0" xfId="0" applyNumberFormat="1" applyFont="1" applyFill="1" applyBorder="1" applyAlignment="1" applyProtection="1">
      <alignment vertical="center"/>
      <protection locked="0"/>
    </xf>
    <xf numFmtId="4" fontId="22" fillId="8" borderId="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4" fontId="22" fillId="0" borderId="0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166" fontId="32" fillId="0" borderId="12" xfId="0" applyNumberFormat="1" applyFont="1" applyBorder="1" applyProtection="1">
      <protection locked="0"/>
    </xf>
    <xf numFmtId="166" fontId="32" fillId="0" borderId="13" xfId="0" applyNumberFormat="1" applyFont="1" applyBorder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66" fontId="23" fillId="0" borderId="0" xfId="0" applyNumberFormat="1" applyFont="1" applyAlignment="1" applyProtection="1">
      <alignment vertical="center"/>
      <protection locked="0"/>
    </xf>
    <xf numFmtId="166" fontId="23" fillId="0" borderId="15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49" fillId="0" borderId="0" xfId="0" applyFont="1" applyAlignment="1" applyProtection="1">
      <alignment horizontal="left" vertical="center"/>
    </xf>
    <xf numFmtId="0" fontId="50" fillId="0" borderId="0" xfId="0" applyFont="1" applyAlignment="1" applyProtection="1">
      <alignment vertical="center"/>
    </xf>
    <xf numFmtId="4" fontId="54" fillId="0" borderId="0" xfId="0" applyNumberFormat="1" applyFont="1" applyAlignment="1" applyProtection="1">
      <alignment vertical="center"/>
    </xf>
    <xf numFmtId="0" fontId="48" fillId="0" borderId="0" xfId="0" applyFont="1" applyAlignment="1" applyProtection="1">
      <alignment horizontal="left" vertical="center"/>
    </xf>
    <xf numFmtId="0" fontId="48" fillId="0" borderId="0" xfId="0" applyFont="1" applyAlignment="1" applyProtection="1">
      <alignment vertical="center"/>
    </xf>
    <xf numFmtId="4" fontId="53" fillId="0" borderId="0" xfId="0" applyNumberFormat="1" applyFont="1" applyAlignment="1" applyProtection="1">
      <alignment vertical="center"/>
    </xf>
    <xf numFmtId="0" fontId="50" fillId="0" borderId="12" xfId="0" applyFont="1" applyBorder="1" applyAlignment="1" applyProtection="1">
      <alignment vertical="center"/>
    </xf>
    <xf numFmtId="9" fontId="50" fillId="0" borderId="12" xfId="0" applyNumberFormat="1" applyFont="1" applyBorder="1" applyAlignment="1" applyProtection="1">
      <alignment horizontal="left" vertical="center"/>
    </xf>
    <xf numFmtId="4" fontId="0" fillId="0" borderId="12" xfId="0" applyNumberFormat="1" applyBorder="1" applyAlignment="1" applyProtection="1">
      <alignment vertical="center"/>
    </xf>
    <xf numFmtId="0" fontId="51" fillId="0" borderId="0" xfId="0" applyFont="1" applyAlignment="1" applyProtection="1">
      <alignment horizontal="left" vertical="center"/>
    </xf>
    <xf numFmtId="4" fontId="5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52" fillId="5" borderId="6" xfId="0" applyFont="1" applyFill="1" applyBorder="1" applyAlignment="1" applyProtection="1">
      <alignment horizontal="left" vertical="center"/>
    </xf>
    <xf numFmtId="0" fontId="50" fillId="5" borderId="7" xfId="0" applyFont="1" applyFill="1" applyBorder="1" applyAlignment="1" applyProtection="1">
      <alignment vertical="center"/>
    </xf>
    <xf numFmtId="0" fontId="52" fillId="5" borderId="7" xfId="0" applyFont="1" applyFill="1" applyBorder="1" applyAlignment="1" applyProtection="1">
      <alignment horizontal="right" vertical="center"/>
    </xf>
    <xf numFmtId="0" fontId="52" fillId="5" borderId="7" xfId="0" applyFont="1" applyFill="1" applyBorder="1" applyAlignment="1" applyProtection="1">
      <alignment horizontal="center" vertical="center"/>
    </xf>
    <xf numFmtId="4" fontId="52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0" fontId="8" fillId="0" borderId="0" xfId="0" applyFont="1" applyProtection="1"/>
    <xf numFmtId="0" fontId="8" fillId="0" borderId="3" xfId="0" applyFont="1" applyBorder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vertical="center"/>
    </xf>
    <xf numFmtId="167" fontId="38" fillId="0" borderId="0" xfId="0" applyNumberFormat="1" applyFont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</xf>
    <xf numFmtId="167" fontId="22" fillId="0" borderId="0" xfId="0" applyNumberFormat="1" applyFont="1" applyBorder="1" applyAlignment="1" applyProtection="1">
      <alignment vertical="center"/>
    </xf>
    <xf numFmtId="0" fontId="39" fillId="0" borderId="0" xfId="0" applyFont="1" applyProtection="1"/>
    <xf numFmtId="0" fontId="39" fillId="0" borderId="0" xfId="0" applyFont="1" applyAlignment="1" applyProtection="1">
      <alignment horizontal="left"/>
    </xf>
    <xf numFmtId="0" fontId="40" fillId="0" borderId="0" xfId="0" applyFont="1" applyAlignment="1" applyProtection="1">
      <alignment horizontal="left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3" fillId="0" borderId="23" xfId="0" applyFont="1" applyBorder="1" applyAlignment="1" applyProtection="1">
      <alignment horizontal="center" vertical="center" wrapText="1"/>
    </xf>
    <xf numFmtId="167" fontId="43" fillId="0" borderId="23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49" fontId="41" fillId="0" borderId="0" xfId="0" applyNumberFormat="1" applyFont="1" applyAlignment="1" applyProtection="1">
      <alignment horizontal="left" vertical="center" wrapText="1"/>
    </xf>
    <xf numFmtId="0" fontId="45" fillId="0" borderId="0" xfId="0" applyFont="1" applyAlignment="1" applyProtection="1">
      <alignment horizontal="left" vertical="center" wrapText="1"/>
    </xf>
    <xf numFmtId="0" fontId="43" fillId="0" borderId="0" xfId="0" applyFont="1" applyAlignment="1" applyProtection="1">
      <alignment horizontal="center" vertical="center" wrapText="1"/>
    </xf>
    <xf numFmtId="167" fontId="43" fillId="0" borderId="0" xfId="0" applyNumberFormat="1" applyFont="1" applyAlignment="1" applyProtection="1">
      <alignment vertical="center"/>
    </xf>
    <xf numFmtId="0" fontId="0" fillId="0" borderId="23" xfId="0" applyBorder="1" applyAlignment="1" applyProtection="1">
      <alignment horizontal="center" vertical="center"/>
    </xf>
    <xf numFmtId="49" fontId="0" fillId="0" borderId="23" xfId="0" applyNumberFormat="1" applyBorder="1" applyAlignment="1" applyProtection="1">
      <alignment horizontal="left" vertical="center" wrapText="1"/>
    </xf>
    <xf numFmtId="0" fontId="44" fillId="0" borderId="23" xfId="0" applyFont="1" applyBorder="1" applyAlignment="1" applyProtection="1">
      <alignment horizontal="left" vertical="center" wrapText="1"/>
    </xf>
    <xf numFmtId="0" fontId="45" fillId="0" borderId="23" xfId="0" applyFont="1" applyBorder="1" applyAlignment="1" applyProtection="1">
      <alignment horizontal="center" vertical="center" wrapText="1"/>
    </xf>
    <xf numFmtId="167" fontId="45" fillId="0" borderId="23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 wrapText="1"/>
    </xf>
    <xf numFmtId="0" fontId="44" fillId="0" borderId="0" xfId="0" applyFont="1" applyBorder="1" applyAlignment="1" applyProtection="1">
      <alignment horizontal="left" vertical="center" wrapText="1"/>
    </xf>
    <xf numFmtId="0" fontId="45" fillId="0" borderId="0" xfId="0" applyFont="1" applyBorder="1" applyAlignment="1" applyProtection="1">
      <alignment horizontal="center" vertical="center" wrapText="1"/>
    </xf>
    <xf numFmtId="167" fontId="45" fillId="0" borderId="0" xfId="0" applyNumberFormat="1" applyFont="1" applyBorder="1" applyAlignment="1" applyProtection="1">
      <alignment vertical="center"/>
    </xf>
    <xf numFmtId="0" fontId="22" fillId="5" borderId="18" xfId="0" applyFont="1" applyFill="1" applyBorder="1" applyAlignment="1" applyProtection="1">
      <alignment horizontal="center" vertical="center" wrapText="1"/>
    </xf>
    <xf numFmtId="4" fontId="24" fillId="0" borderId="0" xfId="0" applyNumberFormat="1" applyFont="1" applyProtection="1"/>
    <xf numFmtId="4" fontId="6" fillId="0" borderId="0" xfId="0" applyNumberFormat="1" applyFont="1" applyProtection="1"/>
    <xf numFmtId="4" fontId="7" fillId="0" borderId="0" xfId="0" applyNumberFormat="1" applyFont="1" applyProtection="1"/>
    <xf numFmtId="4" fontId="22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4" fontId="55" fillId="0" borderId="0" xfId="0" applyNumberFormat="1" applyFont="1" applyProtection="1"/>
    <xf numFmtId="4" fontId="43" fillId="0" borderId="23" xfId="0" applyNumberFormat="1" applyFont="1" applyBorder="1" applyAlignment="1" applyProtection="1">
      <alignment vertical="center"/>
    </xf>
    <xf numFmtId="4" fontId="43" fillId="0" borderId="0" xfId="0" applyNumberFormat="1" applyFont="1" applyAlignment="1" applyProtection="1">
      <alignment vertical="center"/>
    </xf>
    <xf numFmtId="0" fontId="43" fillId="0" borderId="0" xfId="0" applyFont="1" applyAlignment="1" applyProtection="1">
      <alignment horizontal="left" vertical="center" wrapText="1"/>
    </xf>
    <xf numFmtId="4" fontId="56" fillId="0" borderId="23" xfId="0" applyNumberFormat="1" applyFont="1" applyBorder="1" applyAlignment="1" applyProtection="1">
      <alignment vertical="center"/>
    </xf>
    <xf numFmtId="4" fontId="45" fillId="0" borderId="0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0"/>
  <sheetViews>
    <sheetView showGridLines="0" workbookViewId="0">
      <selection activeCell="AI20" sqref="AI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>
      <c r="AR2" s="99" t="s">
        <v>5</v>
      </c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S2" s="8" t="s">
        <v>6</v>
      </c>
      <c r="BT2" s="8" t="s">
        <v>7</v>
      </c>
    </row>
    <row r="3" spans="1:74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>
      <c r="B4" s="11"/>
      <c r="D4" s="12" t="s">
        <v>9</v>
      </c>
      <c r="AR4" s="11"/>
      <c r="AS4" s="13" t="s">
        <v>10</v>
      </c>
      <c r="BE4" s="14" t="s">
        <v>11</v>
      </c>
      <c r="BS4" s="8" t="s">
        <v>12</v>
      </c>
    </row>
    <row r="5" spans="1:74" ht="12" customHeight="1">
      <c r="B5" s="11"/>
      <c r="D5" s="15" t="s">
        <v>13</v>
      </c>
      <c r="K5" s="123">
        <v>52024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R5" s="11"/>
      <c r="BE5" s="121" t="s">
        <v>14</v>
      </c>
      <c r="BS5" s="8" t="s">
        <v>6</v>
      </c>
    </row>
    <row r="6" spans="1:74" ht="36.950000000000003" customHeight="1">
      <c r="B6" s="11"/>
      <c r="D6" s="17" t="s">
        <v>15</v>
      </c>
      <c r="K6" s="124" t="s">
        <v>263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R6" s="11"/>
      <c r="BE6" s="122"/>
      <c r="BS6" s="8" t="s">
        <v>6</v>
      </c>
    </row>
    <row r="7" spans="1:74" ht="12" customHeight="1">
      <c r="B7" s="11"/>
      <c r="D7" s="18" t="s">
        <v>16</v>
      </c>
      <c r="K7" s="16" t="s">
        <v>1</v>
      </c>
      <c r="AK7" s="18" t="s">
        <v>17</v>
      </c>
      <c r="AN7" s="16" t="s">
        <v>1</v>
      </c>
      <c r="AR7" s="11"/>
      <c r="BE7" s="122"/>
      <c r="BS7" s="8" t="s">
        <v>6</v>
      </c>
    </row>
    <row r="8" spans="1:74" ht="12" customHeight="1">
      <c r="B8" s="11"/>
      <c r="D8" s="18" t="s">
        <v>18</v>
      </c>
      <c r="K8" s="16" t="s">
        <v>19</v>
      </c>
      <c r="AK8" s="18" t="s">
        <v>20</v>
      </c>
      <c r="AN8" s="82"/>
      <c r="AR8" s="11"/>
      <c r="BE8" s="122"/>
      <c r="BS8" s="8" t="s">
        <v>6</v>
      </c>
    </row>
    <row r="9" spans="1:74" ht="14.45" customHeight="1">
      <c r="B9" s="11"/>
      <c r="AR9" s="11"/>
      <c r="BE9" s="122"/>
      <c r="BS9" s="8" t="s">
        <v>6</v>
      </c>
    </row>
    <row r="10" spans="1:74" ht="12" customHeight="1">
      <c r="B10" s="11"/>
      <c r="D10" s="18" t="s">
        <v>21</v>
      </c>
      <c r="AK10" s="18" t="s">
        <v>22</v>
      </c>
      <c r="AN10" s="16" t="s">
        <v>1</v>
      </c>
      <c r="AR10" s="11"/>
      <c r="BE10" s="122"/>
      <c r="BS10" s="8" t="s">
        <v>6</v>
      </c>
    </row>
    <row r="11" spans="1:74" ht="18.399999999999999" customHeight="1">
      <c r="B11" s="11"/>
      <c r="E11" s="16" t="s">
        <v>23</v>
      </c>
      <c r="AK11" s="18" t="s">
        <v>24</v>
      </c>
      <c r="AN11" s="16" t="s">
        <v>1</v>
      </c>
      <c r="AR11" s="11"/>
      <c r="BE11" s="122"/>
      <c r="BS11" s="8" t="s">
        <v>6</v>
      </c>
    </row>
    <row r="12" spans="1:74" ht="6.95" customHeight="1">
      <c r="B12" s="11"/>
      <c r="AR12" s="11"/>
      <c r="BE12" s="122"/>
      <c r="BS12" s="8" t="s">
        <v>6</v>
      </c>
    </row>
    <row r="13" spans="1:74" ht="12" customHeight="1">
      <c r="B13" s="11"/>
      <c r="D13" s="18" t="s">
        <v>25</v>
      </c>
      <c r="AK13" s="18" t="s">
        <v>22</v>
      </c>
      <c r="AN13" s="92"/>
      <c r="AR13" s="11"/>
      <c r="BE13" s="122"/>
      <c r="BS13" s="8" t="s">
        <v>6</v>
      </c>
    </row>
    <row r="14" spans="1:74" ht="12.75">
      <c r="B14" s="11"/>
      <c r="E14" s="125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8" t="s">
        <v>24</v>
      </c>
      <c r="AN14" s="88"/>
      <c r="AR14" s="11"/>
      <c r="BE14" s="122"/>
      <c r="BS14" s="8" t="s">
        <v>6</v>
      </c>
    </row>
    <row r="15" spans="1:74" ht="6.95" customHeight="1">
      <c r="B15" s="11"/>
      <c r="AR15" s="11"/>
      <c r="BE15" s="122"/>
      <c r="BS15" s="8" t="s">
        <v>3</v>
      </c>
    </row>
    <row r="16" spans="1:74" ht="12" customHeight="1">
      <c r="B16" s="11"/>
      <c r="D16" s="18" t="s">
        <v>26</v>
      </c>
      <c r="AK16" s="18" t="s">
        <v>22</v>
      </c>
      <c r="AN16" s="16" t="s">
        <v>1</v>
      </c>
      <c r="AR16" s="11"/>
      <c r="BE16" s="122"/>
      <c r="BS16" s="8" t="s">
        <v>3</v>
      </c>
    </row>
    <row r="17" spans="2:71" ht="18.399999999999999" customHeight="1">
      <c r="B17" s="11"/>
      <c r="E17" s="16" t="s">
        <v>27</v>
      </c>
      <c r="AK17" s="18" t="s">
        <v>24</v>
      </c>
      <c r="AN17" s="16" t="s">
        <v>1</v>
      </c>
      <c r="AR17" s="11"/>
      <c r="BE17" s="122"/>
      <c r="BS17" s="8" t="s">
        <v>28</v>
      </c>
    </row>
    <row r="18" spans="2:71" ht="6.95" customHeight="1">
      <c r="B18" s="11"/>
      <c r="AR18" s="11"/>
      <c r="BE18" s="122"/>
      <c r="BS18" s="8" t="s">
        <v>6</v>
      </c>
    </row>
    <row r="19" spans="2:71" ht="12" customHeight="1">
      <c r="B19" s="11"/>
      <c r="D19" s="18" t="s">
        <v>29</v>
      </c>
      <c r="J19" s="91"/>
      <c r="AK19" s="18" t="s">
        <v>22</v>
      </c>
      <c r="AN19" s="16" t="s">
        <v>1</v>
      </c>
      <c r="AR19" s="11"/>
      <c r="BE19" s="122"/>
      <c r="BS19" s="8" t="s">
        <v>6</v>
      </c>
    </row>
    <row r="20" spans="2:71" ht="18.399999999999999" customHeight="1">
      <c r="B20" s="11"/>
      <c r="E20" s="16"/>
      <c r="AK20" s="18" t="s">
        <v>24</v>
      </c>
      <c r="AN20" s="16" t="s">
        <v>1</v>
      </c>
      <c r="AR20" s="11"/>
      <c r="BE20" s="122"/>
      <c r="BS20" s="8" t="s">
        <v>28</v>
      </c>
    </row>
    <row r="21" spans="2:71" ht="6.95" customHeight="1">
      <c r="B21" s="11"/>
      <c r="AR21" s="11"/>
      <c r="BE21" s="122"/>
    </row>
    <row r="22" spans="2:71" ht="12" customHeight="1">
      <c r="B22" s="11"/>
      <c r="D22" s="18" t="s">
        <v>30</v>
      </c>
      <c r="AR22" s="11"/>
      <c r="BE22" s="122"/>
    </row>
    <row r="23" spans="2:71" ht="16.5" customHeight="1">
      <c r="B23" s="11"/>
      <c r="E23" s="127" t="s">
        <v>1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R23" s="11"/>
      <c r="BE23" s="122"/>
    </row>
    <row r="24" spans="2:71" ht="6.75" customHeight="1">
      <c r="B24" s="11"/>
      <c r="AR24" s="11"/>
      <c r="BE24" s="122"/>
    </row>
    <row r="25" spans="2:71" ht="6.75" customHeight="1">
      <c r="B25" s="1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1"/>
      <c r="BE25" s="122"/>
    </row>
    <row r="26" spans="2:71" s="1" customFormat="1" ht="25.9" customHeight="1">
      <c r="B26" s="20"/>
      <c r="D26" s="21" t="s">
        <v>236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28">
        <f>ROUND(AG87,2)</f>
        <v>0</v>
      </c>
      <c r="AL26" s="129"/>
      <c r="AM26" s="129"/>
      <c r="AN26" s="129"/>
      <c r="AO26" s="129"/>
      <c r="AR26" s="20"/>
      <c r="BE26" s="122"/>
    </row>
    <row r="27" spans="2:71" s="1" customFormat="1" ht="15.75" customHeight="1">
      <c r="B27" s="20"/>
      <c r="F27" s="18"/>
      <c r="G27" s="2"/>
      <c r="H27" s="2"/>
      <c r="I27" s="2"/>
      <c r="J27" s="2"/>
      <c r="K27" s="2"/>
      <c r="L27" s="90"/>
      <c r="M27" s="2"/>
      <c r="N27" s="2"/>
      <c r="O27" s="2"/>
      <c r="P27" s="2"/>
      <c r="Q27" s="2"/>
      <c r="R27" s="2"/>
      <c r="S27" s="2"/>
      <c r="T27" s="2"/>
      <c r="U27" s="2"/>
      <c r="V27" s="2"/>
      <c r="W27" s="89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89"/>
      <c r="AL27" s="2"/>
      <c r="AM27" s="2"/>
      <c r="AN27" s="2"/>
      <c r="AO27" s="2"/>
      <c r="AR27" s="20"/>
      <c r="BE27" s="87"/>
    </row>
    <row r="28" spans="2:71" s="1" customFormat="1" ht="25.9" customHeight="1">
      <c r="B28" s="20"/>
      <c r="C28" s="23"/>
      <c r="D28" s="24" t="s">
        <v>237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 t="s">
        <v>36</v>
      </c>
      <c r="U28" s="25"/>
      <c r="V28" s="25"/>
      <c r="W28" s="25"/>
      <c r="X28" s="117" t="s">
        <v>37</v>
      </c>
      <c r="Y28" s="118"/>
      <c r="Z28" s="118"/>
      <c r="AA28" s="118"/>
      <c r="AB28" s="118"/>
      <c r="AC28" s="25"/>
      <c r="AD28" s="25"/>
      <c r="AE28" s="25"/>
      <c r="AF28" s="25"/>
      <c r="AG28" s="25"/>
      <c r="AH28" s="25"/>
      <c r="AI28" s="25"/>
      <c r="AJ28" s="25"/>
      <c r="AK28" s="119">
        <f>AK26</f>
        <v>0</v>
      </c>
      <c r="AL28" s="118"/>
      <c r="AM28" s="118"/>
      <c r="AN28" s="118"/>
      <c r="AO28" s="120"/>
      <c r="AP28" s="23"/>
      <c r="AQ28" s="23"/>
      <c r="AR28" s="20"/>
    </row>
    <row r="29" spans="2:71" s="1" customFormat="1" ht="6.95" customHeight="1">
      <c r="B29" s="20"/>
      <c r="AR29" s="20"/>
    </row>
    <row r="30" spans="2:71" s="1" customFormat="1" ht="14.45" customHeight="1">
      <c r="B30" s="20"/>
      <c r="AR30" s="20"/>
    </row>
    <row r="31" spans="2:71" ht="14.45" customHeight="1">
      <c r="B31" s="11"/>
      <c r="AR31" s="11"/>
    </row>
    <row r="32" spans="2:71" ht="14.45" customHeight="1">
      <c r="B32" s="11"/>
      <c r="AR32" s="11"/>
    </row>
    <row r="33" spans="2:44" ht="14.45" customHeight="1">
      <c r="B33" s="11"/>
      <c r="AR33" s="11"/>
    </row>
    <row r="34" spans="2:44" ht="14.45" customHeight="1">
      <c r="B34" s="11"/>
      <c r="AR34" s="11"/>
    </row>
    <row r="35" spans="2:44" ht="14.45" customHeight="1">
      <c r="B35" s="11"/>
      <c r="AR35" s="11"/>
    </row>
    <row r="36" spans="2:44" ht="14.45" customHeight="1">
      <c r="B36" s="11"/>
      <c r="AR36" s="11"/>
    </row>
    <row r="37" spans="2:44" ht="14.45" customHeight="1">
      <c r="B37" s="11"/>
      <c r="AR37" s="11"/>
    </row>
    <row r="38" spans="2:44" ht="14.45" customHeight="1">
      <c r="B38" s="11"/>
      <c r="AR38" s="11"/>
    </row>
    <row r="39" spans="2:44" ht="14.45" customHeight="1">
      <c r="B39" s="11"/>
      <c r="AR39" s="11"/>
    </row>
    <row r="40" spans="2:44" ht="14.45" customHeight="1">
      <c r="B40" s="11"/>
      <c r="AR40" s="11"/>
    </row>
    <row r="41" spans="2:44" ht="14.45" customHeight="1">
      <c r="B41" s="11"/>
      <c r="AR41" s="11"/>
    </row>
    <row r="42" spans="2:44" s="1" customFormat="1" ht="14.45" customHeight="1">
      <c r="B42" s="20"/>
      <c r="D42" s="27" t="s">
        <v>38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7" t="s">
        <v>39</v>
      </c>
      <c r="AI42" s="28"/>
      <c r="AJ42" s="28"/>
      <c r="AK42" s="28"/>
      <c r="AL42" s="28"/>
      <c r="AM42" s="28"/>
      <c r="AN42" s="28"/>
      <c r="AO42" s="28"/>
      <c r="AR42" s="20"/>
    </row>
    <row r="43" spans="2:44">
      <c r="B43" s="11"/>
      <c r="AR43" s="11"/>
    </row>
    <row r="44" spans="2:44">
      <c r="B44" s="11"/>
      <c r="AR44" s="11"/>
    </row>
    <row r="45" spans="2:44">
      <c r="B45" s="11"/>
      <c r="AR45" s="11"/>
    </row>
    <row r="46" spans="2:44">
      <c r="B46" s="11"/>
      <c r="AR46" s="11"/>
    </row>
    <row r="47" spans="2:44">
      <c r="B47" s="11"/>
      <c r="AR47" s="11"/>
    </row>
    <row r="48" spans="2:44">
      <c r="B48" s="11"/>
      <c r="AR48" s="11"/>
    </row>
    <row r="49" spans="2:44">
      <c r="B49" s="11"/>
      <c r="AR49" s="11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 s="1" customFormat="1" ht="12.75">
      <c r="B53" s="20"/>
      <c r="D53" s="29" t="s">
        <v>40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9" t="s">
        <v>41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9" t="s">
        <v>40</v>
      </c>
      <c r="AI53" s="22"/>
      <c r="AJ53" s="22"/>
      <c r="AK53" s="22"/>
      <c r="AL53" s="22"/>
      <c r="AM53" s="29" t="s">
        <v>41</v>
      </c>
      <c r="AN53" s="22"/>
      <c r="AO53" s="22"/>
      <c r="AR53" s="20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 s="1" customFormat="1" ht="12.75">
      <c r="B57" s="20"/>
      <c r="D57" s="27" t="s">
        <v>42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7" t="s">
        <v>43</v>
      </c>
      <c r="AI57" s="28"/>
      <c r="AJ57" s="28"/>
      <c r="AK57" s="28"/>
      <c r="AL57" s="28"/>
      <c r="AM57" s="28"/>
      <c r="AN57" s="28"/>
      <c r="AO57" s="28"/>
      <c r="AR57" s="20"/>
    </row>
    <row r="58" spans="2:44">
      <c r="B58" s="11"/>
      <c r="AR58" s="11"/>
    </row>
    <row r="59" spans="2:44">
      <c r="B59" s="11"/>
      <c r="AR59" s="11"/>
    </row>
    <row r="60" spans="2:44">
      <c r="B60" s="11"/>
      <c r="AR60" s="11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>
      <c r="B64" s="11"/>
      <c r="AR64" s="11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 s="1" customFormat="1" ht="12.75">
      <c r="B68" s="20"/>
      <c r="D68" s="29" t="s">
        <v>40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9" t="s">
        <v>41</v>
      </c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9" t="s">
        <v>40</v>
      </c>
      <c r="AI68" s="22"/>
      <c r="AJ68" s="22"/>
      <c r="AK68" s="22"/>
      <c r="AL68" s="22"/>
      <c r="AM68" s="29" t="s">
        <v>41</v>
      </c>
      <c r="AN68" s="22"/>
      <c r="AO68" s="22"/>
      <c r="AR68" s="20"/>
    </row>
    <row r="69" spans="2:44" s="1" customFormat="1">
      <c r="B69" s="20"/>
      <c r="AR69" s="20"/>
    </row>
    <row r="70" spans="2:44" s="1" customFormat="1" ht="6.95" customHeight="1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20"/>
    </row>
    <row r="74" spans="2:44" s="1" customFormat="1" ht="6.95" customHeight="1"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20"/>
    </row>
    <row r="75" spans="2:44" s="1" customFormat="1" ht="24.95" customHeight="1">
      <c r="B75" s="20"/>
      <c r="C75" s="12" t="s">
        <v>44</v>
      </c>
      <c r="AR75" s="20"/>
    </row>
    <row r="76" spans="2:44" s="1" customFormat="1" ht="6.95" customHeight="1">
      <c r="B76" s="20"/>
      <c r="AR76" s="20"/>
    </row>
    <row r="77" spans="2:44" s="3" customFormat="1" ht="12" customHeight="1">
      <c r="B77" s="34"/>
      <c r="C77" s="18" t="s">
        <v>13</v>
      </c>
      <c r="L77" s="3">
        <f>K5</f>
        <v>52024</v>
      </c>
      <c r="AR77" s="34"/>
    </row>
    <row r="78" spans="2:44" s="4" customFormat="1" ht="36.950000000000003" customHeight="1">
      <c r="B78" s="35"/>
      <c r="C78" s="36" t="s">
        <v>15</v>
      </c>
      <c r="L78" s="106" t="str">
        <f>K6</f>
        <v>Oprava propustku, lávky a zábradlí Valašské Meziříčí část Bynina</v>
      </c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R78" s="35"/>
    </row>
    <row r="79" spans="2:44" s="1" customFormat="1" ht="6.95" customHeight="1">
      <c r="B79" s="20"/>
      <c r="AR79" s="20"/>
    </row>
    <row r="80" spans="2:44" s="1" customFormat="1" ht="12" customHeight="1">
      <c r="B80" s="20"/>
      <c r="C80" s="18" t="s">
        <v>18</v>
      </c>
      <c r="L80" s="37" t="str">
        <f>IF(K8="","",K8)</f>
        <v>Valašské Meziříčí</v>
      </c>
      <c r="AI80" s="18" t="s">
        <v>20</v>
      </c>
      <c r="AM80" s="108" t="str">
        <f>IF(AN8= "","",AN8)</f>
        <v/>
      </c>
      <c r="AN80" s="108"/>
      <c r="AR80" s="20"/>
    </row>
    <row r="81" spans="1:90" s="1" customFormat="1" ht="6.95" customHeight="1">
      <c r="B81" s="20"/>
      <c r="AR81" s="20"/>
    </row>
    <row r="82" spans="1:90" s="1" customFormat="1" ht="15.2" customHeight="1">
      <c r="B82" s="20"/>
      <c r="C82" s="18" t="s">
        <v>21</v>
      </c>
      <c r="L82" s="3" t="str">
        <f>IF(E11= "","",E11)</f>
        <v>Město Valašské Meziříčí</v>
      </c>
      <c r="AI82" s="18" t="s">
        <v>26</v>
      </c>
      <c r="AM82" s="109" t="str">
        <f>IF(E17="","",E17)</f>
        <v xml:space="preserve"> </v>
      </c>
      <c r="AN82" s="110"/>
      <c r="AO82" s="110"/>
      <c r="AP82" s="110"/>
      <c r="AR82" s="20"/>
      <c r="AS82" s="111" t="s">
        <v>45</v>
      </c>
      <c r="AT82" s="112"/>
      <c r="AU82" s="38"/>
      <c r="AV82" s="38"/>
      <c r="AW82" s="38"/>
      <c r="AX82" s="38"/>
      <c r="AY82" s="38"/>
      <c r="AZ82" s="38"/>
      <c r="BA82" s="38"/>
      <c r="BB82" s="38"/>
      <c r="BC82" s="38"/>
      <c r="BD82" s="39"/>
    </row>
    <row r="83" spans="1:90" s="1" customFormat="1" ht="15.2" customHeight="1">
      <c r="B83" s="20"/>
      <c r="C83" s="18" t="s">
        <v>25</v>
      </c>
      <c r="L83" s="3">
        <f>IF(E14= "Vyplň údaj","",E14)</f>
        <v>0</v>
      </c>
      <c r="AI83" s="18" t="s">
        <v>29</v>
      </c>
      <c r="AM83" s="109" t="str">
        <f>IF(E20="","",E20)</f>
        <v/>
      </c>
      <c r="AN83" s="110"/>
      <c r="AO83" s="110"/>
      <c r="AP83" s="110"/>
      <c r="AR83" s="20"/>
      <c r="AS83" s="113"/>
      <c r="AT83" s="114"/>
      <c r="BD83" s="40"/>
    </row>
    <row r="84" spans="1:90" s="1" customFormat="1" ht="10.9" customHeight="1">
      <c r="B84" s="20"/>
      <c r="AR84" s="20"/>
      <c r="AS84" s="113"/>
      <c r="AT84" s="114"/>
      <c r="BD84" s="40"/>
    </row>
    <row r="85" spans="1:90" s="1" customFormat="1" ht="29.25" customHeight="1">
      <c r="B85" s="20"/>
      <c r="C85" s="101" t="s">
        <v>46</v>
      </c>
      <c r="D85" s="102"/>
      <c r="E85" s="102"/>
      <c r="F85" s="102"/>
      <c r="G85" s="102"/>
      <c r="H85" s="41"/>
      <c r="I85" s="103" t="s">
        <v>47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4" t="s">
        <v>238</v>
      </c>
      <c r="AH85" s="102"/>
      <c r="AI85" s="102"/>
      <c r="AJ85" s="102"/>
      <c r="AK85" s="102"/>
      <c r="AL85" s="102"/>
      <c r="AM85" s="102"/>
      <c r="AN85" s="103" t="s">
        <v>82</v>
      </c>
      <c r="AO85" s="102"/>
      <c r="AP85" s="105"/>
      <c r="AQ85" s="42" t="s">
        <v>48</v>
      </c>
      <c r="AR85" s="20"/>
      <c r="AS85" s="43" t="s">
        <v>49</v>
      </c>
      <c r="AT85" s="44" t="s">
        <v>50</v>
      </c>
      <c r="AU85" s="44" t="s">
        <v>51</v>
      </c>
      <c r="AV85" s="44" t="s">
        <v>52</v>
      </c>
      <c r="AW85" s="44" t="s">
        <v>53</v>
      </c>
      <c r="AX85" s="44" t="s">
        <v>54</v>
      </c>
      <c r="AY85" s="44" t="s">
        <v>55</v>
      </c>
      <c r="AZ85" s="44" t="s">
        <v>56</v>
      </c>
      <c r="BA85" s="44" t="s">
        <v>57</v>
      </c>
      <c r="BB85" s="44" t="s">
        <v>58</v>
      </c>
      <c r="BC85" s="44" t="s">
        <v>59</v>
      </c>
      <c r="BD85" s="45" t="s">
        <v>60</v>
      </c>
    </row>
    <row r="86" spans="1:90" s="1" customFormat="1" ht="10.9" customHeight="1">
      <c r="B86" s="20"/>
      <c r="AR86" s="20"/>
      <c r="AS86" s="46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9"/>
    </row>
    <row r="87" spans="1:90" s="5" customFormat="1" ht="32.450000000000003" customHeight="1">
      <c r="B87" s="47"/>
      <c r="C87" s="48" t="s">
        <v>61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97">
        <f>ROUND(AG88,2)</f>
        <v>0</v>
      </c>
      <c r="AH87" s="97"/>
      <c r="AI87" s="97"/>
      <c r="AJ87" s="97"/>
      <c r="AK87" s="97"/>
      <c r="AL87" s="97"/>
      <c r="AM87" s="97"/>
      <c r="AN87" s="98">
        <f>AK28</f>
        <v>0</v>
      </c>
      <c r="AO87" s="98"/>
      <c r="AP87" s="98"/>
      <c r="AQ87" s="50" t="s">
        <v>1</v>
      </c>
      <c r="AR87" s="47"/>
      <c r="AS87" s="51">
        <f>ROUND(AS88,2)</f>
        <v>0</v>
      </c>
      <c r="AT87" s="52" t="e">
        <f>ROUND(SUM(AV87:AW87),2)</f>
        <v>#REF!</v>
      </c>
      <c r="AU87" s="53" t="e">
        <f>ROUND(AU88,5)</f>
        <v>#REF!</v>
      </c>
      <c r="AV87" s="52" t="e">
        <f>ROUND(AZ87*#REF!,2)</f>
        <v>#REF!</v>
      </c>
      <c r="AW87" s="52" t="e">
        <f>ROUND(BA87*#REF!,2)</f>
        <v>#REF!</v>
      </c>
      <c r="AX87" s="52" t="e">
        <f>ROUND(BB87*#REF!,2)</f>
        <v>#REF!</v>
      </c>
      <c r="AY87" s="52" t="e">
        <f>ROUND(BC87*#REF!,2)</f>
        <v>#REF!</v>
      </c>
      <c r="AZ87" s="52" t="e">
        <f>ROUND(AZ88,2)</f>
        <v>#REF!</v>
      </c>
      <c r="BA87" s="52" t="e">
        <f>ROUND(BA88,2)</f>
        <v>#REF!</v>
      </c>
      <c r="BB87" s="52">
        <f>ROUND(BB88,2)</f>
        <v>0</v>
      </c>
      <c r="BC87" s="52">
        <f>ROUND(BC88,2)</f>
        <v>0</v>
      </c>
      <c r="BD87" s="54">
        <f>ROUND(BD88,2)</f>
        <v>0</v>
      </c>
      <c r="BS87" s="55" t="s">
        <v>62</v>
      </c>
      <c r="BT87" s="55" t="s">
        <v>63</v>
      </c>
      <c r="BV87" s="55" t="s">
        <v>64</v>
      </c>
      <c r="BW87" s="55" t="s">
        <v>4</v>
      </c>
      <c r="BX87" s="55" t="s">
        <v>65</v>
      </c>
      <c r="CL87" s="55" t="s">
        <v>1</v>
      </c>
    </row>
    <row r="88" spans="1:90" s="6" customFormat="1" ht="32.25" customHeight="1">
      <c r="A88" s="56" t="s">
        <v>66</v>
      </c>
      <c r="B88" s="57"/>
      <c r="C88" s="58"/>
      <c r="D88" s="96">
        <v>32023</v>
      </c>
      <c r="E88" s="96"/>
      <c r="F88" s="96"/>
      <c r="G88" s="96"/>
      <c r="H88" s="96"/>
      <c r="I88" s="59"/>
      <c r="J88" s="96" t="str">
        <f>K6</f>
        <v>Oprava propustku, lávky a zábradlí Valašské Meziříčí část Bynina</v>
      </c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115">
        <f>'052024 Bynina'!J28</f>
        <v>0</v>
      </c>
      <c r="AH88" s="116"/>
      <c r="AI88" s="116"/>
      <c r="AJ88" s="116"/>
      <c r="AK88" s="116"/>
      <c r="AL88" s="116"/>
      <c r="AM88" s="116"/>
      <c r="AN88" s="115">
        <f>AN87</f>
        <v>0</v>
      </c>
      <c r="AO88" s="116"/>
      <c r="AP88" s="116"/>
      <c r="AQ88" s="60" t="s">
        <v>67</v>
      </c>
      <c r="AR88" s="57"/>
      <c r="AS88" s="61">
        <v>0</v>
      </c>
      <c r="AT88" s="62" t="e">
        <f>ROUND(SUM(AV88:AW88),2)</f>
        <v>#REF!</v>
      </c>
      <c r="AU88" s="63" t="e">
        <f>'052024 Bynina'!P121</f>
        <v>#REF!</v>
      </c>
      <c r="AV88" s="62" t="e">
        <f>'052024 Bynina'!#REF!</f>
        <v>#REF!</v>
      </c>
      <c r="AW88" s="62" t="e">
        <f>'052024 Bynina'!#REF!</f>
        <v>#REF!</v>
      </c>
      <c r="AX88" s="62">
        <f>'052024 Bynina'!J31</f>
        <v>0</v>
      </c>
      <c r="AY88" s="62">
        <f>'052024 Bynina'!J32</f>
        <v>0</v>
      </c>
      <c r="AZ88" s="62" t="e">
        <f>'052024 Bynina'!#REF!</f>
        <v>#REF!</v>
      </c>
      <c r="BA88" s="62" t="e">
        <f>'052024 Bynina'!#REF!</f>
        <v>#REF!</v>
      </c>
      <c r="BB88" s="62">
        <f>'052024 Bynina'!F31</f>
        <v>0</v>
      </c>
      <c r="BC88" s="62">
        <f>'052024 Bynina'!F32</f>
        <v>0</v>
      </c>
      <c r="BD88" s="64">
        <f>'052024 Bynina'!F33</f>
        <v>0</v>
      </c>
      <c r="BT88" s="65" t="s">
        <v>68</v>
      </c>
      <c r="BU88" s="65" t="s">
        <v>69</v>
      </c>
      <c r="BV88" s="65" t="s">
        <v>64</v>
      </c>
      <c r="BW88" s="65" t="s">
        <v>4</v>
      </c>
      <c r="BX88" s="65" t="s">
        <v>65</v>
      </c>
      <c r="CL88" s="65" t="s">
        <v>1</v>
      </c>
    </row>
    <row r="89" spans="1:90" s="1" customFormat="1" ht="30" customHeight="1">
      <c r="B89" s="20"/>
      <c r="AR89" s="20"/>
    </row>
    <row r="90" spans="1:90" s="1" customFormat="1" ht="6.95" customHeight="1"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20"/>
    </row>
  </sheetData>
  <mergeCells count="24">
    <mergeCell ref="X28:AB28"/>
    <mergeCell ref="AK28:AO28"/>
    <mergeCell ref="BE5:BE26"/>
    <mergeCell ref="K5:AO5"/>
    <mergeCell ref="K6:AO6"/>
    <mergeCell ref="E14:AJ14"/>
    <mergeCell ref="E23:AN23"/>
    <mergeCell ref="AK26:AO26"/>
    <mergeCell ref="D88:H88"/>
    <mergeCell ref="J88:AF88"/>
    <mergeCell ref="AG87:AM87"/>
    <mergeCell ref="AN87:AP87"/>
    <mergeCell ref="AR2:BE2"/>
    <mergeCell ref="C85:G85"/>
    <mergeCell ref="I85:AF85"/>
    <mergeCell ref="AG85:AM85"/>
    <mergeCell ref="AN85:AP85"/>
    <mergeCell ref="L78:AO78"/>
    <mergeCell ref="AM80:AN80"/>
    <mergeCell ref="AM82:AP82"/>
    <mergeCell ref="AS82:AT84"/>
    <mergeCell ref="AM83:AP83"/>
    <mergeCell ref="AN88:AP88"/>
    <mergeCell ref="AG88:AM88"/>
  </mergeCells>
  <hyperlinks>
    <hyperlink ref="A88" location="'Mesto095 - Oprava chodník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tabSelected="1" topLeftCell="A141" workbookViewId="0">
      <selection activeCell="Z177" sqref="Z177"/>
    </sheetView>
  </sheetViews>
  <sheetFormatPr defaultRowHeight="11.25"/>
  <cols>
    <col min="1" max="1" width="8.33203125" style="66" customWidth="1"/>
    <col min="2" max="2" width="1.6640625" style="66" customWidth="1"/>
    <col min="3" max="3" width="4.1640625" style="66" customWidth="1"/>
    <col min="4" max="4" width="4.33203125" style="66" customWidth="1"/>
    <col min="5" max="5" width="17.1640625" style="66" customWidth="1"/>
    <col min="6" max="6" width="50.83203125" style="66" customWidth="1"/>
    <col min="7" max="7" width="7" style="66" customWidth="1"/>
    <col min="8" max="8" width="11.5" style="66" customWidth="1"/>
    <col min="9" max="11" width="20.1640625" style="66" customWidth="1"/>
    <col min="12" max="12" width="9.33203125" style="66" customWidth="1"/>
    <col min="13" max="13" width="10.83203125" style="66" hidden="1" customWidth="1"/>
    <col min="14" max="14" width="9.33203125" style="66" hidden="1"/>
    <col min="15" max="20" width="14.1640625" style="66" hidden="1" customWidth="1"/>
    <col min="21" max="21" width="16.33203125" style="66" hidden="1" customWidth="1"/>
    <col min="22" max="22" width="12.33203125" style="66" customWidth="1"/>
    <col min="23" max="23" width="16.33203125" style="66" customWidth="1"/>
    <col min="24" max="24" width="12.33203125" style="66" customWidth="1"/>
    <col min="25" max="25" width="15" style="66" customWidth="1"/>
    <col min="26" max="26" width="11" style="66" customWidth="1"/>
    <col min="27" max="27" width="15" style="66" customWidth="1"/>
    <col min="28" max="28" width="16.33203125" style="66" customWidth="1"/>
    <col min="29" max="29" width="11" style="66" customWidth="1"/>
    <col min="30" max="30" width="15" style="66" customWidth="1"/>
    <col min="31" max="31" width="16.33203125" style="66" customWidth="1"/>
    <col min="32" max="43" width="9.33203125" style="66"/>
    <col min="44" max="65" width="9.33203125" style="66" hidden="1"/>
    <col min="66" max="16384" width="9.33203125" style="66"/>
  </cols>
  <sheetData>
    <row r="2" spans="1:56" ht="36.950000000000003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32" t="s">
        <v>5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AT2" s="134" t="s">
        <v>4</v>
      </c>
      <c r="AZ2" s="135" t="s">
        <v>70</v>
      </c>
      <c r="BA2" s="135" t="s">
        <v>1</v>
      </c>
      <c r="BB2" s="135" t="s">
        <v>1</v>
      </c>
      <c r="BC2" s="135" t="s">
        <v>71</v>
      </c>
      <c r="BD2" s="135" t="s">
        <v>72</v>
      </c>
    </row>
    <row r="3" spans="1:56" ht="6.95" customHeight="1">
      <c r="A3" s="170"/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36"/>
      <c r="AT3" s="134" t="s">
        <v>72</v>
      </c>
      <c r="AZ3" s="135" t="s">
        <v>73</v>
      </c>
      <c r="BA3" s="135" t="s">
        <v>1</v>
      </c>
      <c r="BB3" s="135" t="s">
        <v>1</v>
      </c>
      <c r="BC3" s="135" t="s">
        <v>74</v>
      </c>
      <c r="BD3" s="135" t="s">
        <v>72</v>
      </c>
    </row>
    <row r="4" spans="1:56" ht="24.95" customHeight="1">
      <c r="A4" s="170"/>
      <c r="B4" s="173"/>
      <c r="C4" s="170"/>
      <c r="D4" s="174" t="s">
        <v>75</v>
      </c>
      <c r="E4" s="170"/>
      <c r="F4" s="170"/>
      <c r="G4" s="170"/>
      <c r="H4" s="170"/>
      <c r="I4" s="170"/>
      <c r="J4" s="170"/>
      <c r="K4" s="170"/>
      <c r="L4" s="136"/>
      <c r="M4" s="137" t="s">
        <v>10</v>
      </c>
      <c r="AT4" s="134" t="s">
        <v>3</v>
      </c>
      <c r="AZ4" s="135" t="s">
        <v>76</v>
      </c>
      <c r="BA4" s="135" t="s">
        <v>1</v>
      </c>
      <c r="BB4" s="135" t="s">
        <v>1</v>
      </c>
      <c r="BC4" s="135" t="s">
        <v>77</v>
      </c>
      <c r="BD4" s="135" t="s">
        <v>72</v>
      </c>
    </row>
    <row r="5" spans="1:56" ht="6.95" customHeight="1">
      <c r="A5" s="170"/>
      <c r="B5" s="173"/>
      <c r="C5" s="170"/>
      <c r="D5" s="170"/>
      <c r="E5" s="170"/>
      <c r="F5" s="170"/>
      <c r="G5" s="170"/>
      <c r="H5" s="170"/>
      <c r="I5" s="170"/>
      <c r="J5" s="170"/>
      <c r="K5" s="170"/>
      <c r="L5" s="136"/>
      <c r="AZ5" s="135" t="s">
        <v>78</v>
      </c>
      <c r="BA5" s="135" t="s">
        <v>1</v>
      </c>
      <c r="BB5" s="135" t="s">
        <v>1</v>
      </c>
      <c r="BC5" s="135" t="s">
        <v>79</v>
      </c>
      <c r="BD5" s="135" t="s">
        <v>72</v>
      </c>
    </row>
    <row r="6" spans="1:56" s="67" customFormat="1" ht="12" customHeight="1">
      <c r="A6" s="175"/>
      <c r="B6" s="176"/>
      <c r="C6" s="175"/>
      <c r="D6" s="177" t="s">
        <v>15</v>
      </c>
      <c r="E6" s="175"/>
      <c r="F6" s="175"/>
      <c r="G6" s="175"/>
      <c r="H6" s="175"/>
      <c r="I6" s="175"/>
      <c r="J6" s="175"/>
      <c r="K6" s="175"/>
      <c r="L6" s="74"/>
    </row>
    <row r="7" spans="1:56" s="67" customFormat="1" ht="33" customHeight="1">
      <c r="A7" s="175"/>
      <c r="B7" s="176"/>
      <c r="C7" s="175"/>
      <c r="D7" s="175"/>
      <c r="E7" s="178" t="s">
        <v>263</v>
      </c>
      <c r="F7" s="179"/>
      <c r="G7" s="179"/>
      <c r="H7" s="179"/>
      <c r="I7" s="175"/>
      <c r="J7" s="175"/>
      <c r="K7" s="175"/>
      <c r="L7" s="74"/>
    </row>
    <row r="8" spans="1:56" s="67" customFormat="1">
      <c r="A8" s="175"/>
      <c r="B8" s="176"/>
      <c r="C8" s="175"/>
      <c r="D8" s="175"/>
      <c r="E8" s="175"/>
      <c r="F8" s="175"/>
      <c r="G8" s="175"/>
      <c r="H8" s="175"/>
      <c r="I8" s="175"/>
      <c r="J8" s="175"/>
      <c r="K8" s="175"/>
      <c r="L8" s="74"/>
    </row>
    <row r="9" spans="1:56" s="67" customFormat="1" ht="12" customHeight="1">
      <c r="A9" s="175"/>
      <c r="B9" s="176"/>
      <c r="C9" s="175"/>
      <c r="D9" s="177" t="s">
        <v>16</v>
      </c>
      <c r="E9" s="175"/>
      <c r="F9" s="180" t="s">
        <v>1</v>
      </c>
      <c r="G9" s="175"/>
      <c r="H9" s="175"/>
      <c r="I9" s="177" t="s">
        <v>17</v>
      </c>
      <c r="J9" s="180" t="s">
        <v>1</v>
      </c>
      <c r="K9" s="175"/>
      <c r="L9" s="74"/>
    </row>
    <row r="10" spans="1:56" s="67" customFormat="1" ht="12" customHeight="1">
      <c r="A10" s="175"/>
      <c r="B10" s="176"/>
      <c r="C10" s="175"/>
      <c r="D10" s="177" t="s">
        <v>18</v>
      </c>
      <c r="E10" s="175"/>
      <c r="F10" s="180" t="s">
        <v>19</v>
      </c>
      <c r="G10" s="175"/>
      <c r="H10" s="175"/>
      <c r="I10" s="177" t="s">
        <v>20</v>
      </c>
      <c r="J10" s="181"/>
      <c r="K10" s="175"/>
      <c r="L10" s="74"/>
    </row>
    <row r="11" spans="1:56" s="67" customFormat="1" ht="10.9" customHeight="1">
      <c r="A11" s="175"/>
      <c r="B11" s="176"/>
      <c r="C11" s="175"/>
      <c r="D11" s="175"/>
      <c r="E11" s="175"/>
      <c r="F11" s="175"/>
      <c r="G11" s="175"/>
      <c r="H11" s="175"/>
      <c r="I11" s="175"/>
      <c r="J11" s="175"/>
      <c r="K11" s="175"/>
      <c r="L11" s="74"/>
    </row>
    <row r="12" spans="1:56" s="67" customFormat="1" ht="12" customHeight="1">
      <c r="A12" s="175"/>
      <c r="B12" s="176"/>
      <c r="C12" s="175"/>
      <c r="D12" s="177" t="s">
        <v>21</v>
      </c>
      <c r="E12" s="175"/>
      <c r="F12" s="175"/>
      <c r="G12" s="175"/>
      <c r="H12" s="175"/>
      <c r="I12" s="177" t="s">
        <v>22</v>
      </c>
      <c r="J12" s="180" t="s">
        <v>1</v>
      </c>
      <c r="K12" s="175"/>
      <c r="L12" s="74"/>
    </row>
    <row r="13" spans="1:56" s="67" customFormat="1" ht="18" customHeight="1">
      <c r="A13" s="175"/>
      <c r="B13" s="176"/>
      <c r="C13" s="175"/>
      <c r="D13" s="175"/>
      <c r="E13" s="180" t="s">
        <v>23</v>
      </c>
      <c r="F13" s="175"/>
      <c r="G13" s="175"/>
      <c r="H13" s="175"/>
      <c r="I13" s="177" t="s">
        <v>24</v>
      </c>
      <c r="J13" s="180" t="s">
        <v>1</v>
      </c>
      <c r="K13" s="175"/>
      <c r="L13" s="74"/>
    </row>
    <row r="14" spans="1:56" s="67" customFormat="1" ht="6.95" customHeight="1">
      <c r="B14" s="74"/>
      <c r="L14" s="74"/>
    </row>
    <row r="15" spans="1:56" s="67" customFormat="1" ht="12" customHeight="1">
      <c r="B15" s="74"/>
      <c r="D15" s="68" t="s">
        <v>25</v>
      </c>
      <c r="I15" s="68" t="s">
        <v>22</v>
      </c>
      <c r="J15" s="93"/>
      <c r="L15" s="74"/>
    </row>
    <row r="16" spans="1:56" s="67" customFormat="1" ht="18" customHeight="1">
      <c r="B16" s="74"/>
      <c r="E16" s="130">
        <f>'Rekapitulace stavby'!E14</f>
        <v>0</v>
      </c>
      <c r="F16" s="138"/>
      <c r="G16" s="138"/>
      <c r="H16" s="138"/>
      <c r="I16" s="68" t="s">
        <v>24</v>
      </c>
      <c r="J16" s="93"/>
      <c r="L16" s="74"/>
    </row>
    <row r="17" spans="1:12" s="67" customFormat="1" ht="6.95" customHeight="1">
      <c r="B17" s="74"/>
      <c r="L17" s="74"/>
    </row>
    <row r="18" spans="1:12" s="67" customFormat="1" ht="12" customHeight="1">
      <c r="A18" s="175"/>
      <c r="B18" s="176"/>
      <c r="C18" s="175"/>
      <c r="D18" s="177" t="s">
        <v>26</v>
      </c>
      <c r="E18" s="175"/>
      <c r="F18" s="175"/>
      <c r="G18" s="175"/>
      <c r="H18" s="175"/>
      <c r="I18" s="177" t="s">
        <v>22</v>
      </c>
      <c r="J18" s="180" t="str">
        <f>IF('Rekapitulace stavby'!AN16="","",'Rekapitulace stavby'!AN16)</f>
        <v/>
      </c>
      <c r="K18" s="175"/>
      <c r="L18" s="74"/>
    </row>
    <row r="19" spans="1:12" s="67" customFormat="1" ht="18" customHeight="1">
      <c r="A19" s="175"/>
      <c r="B19" s="176"/>
      <c r="C19" s="175"/>
      <c r="D19" s="175"/>
      <c r="E19" s="180" t="str">
        <f>IF('Rekapitulace stavby'!E17="","",'Rekapitulace stavby'!E17)</f>
        <v xml:space="preserve"> </v>
      </c>
      <c r="F19" s="175"/>
      <c r="G19" s="175"/>
      <c r="H19" s="175"/>
      <c r="I19" s="177" t="s">
        <v>24</v>
      </c>
      <c r="J19" s="180" t="str">
        <f>IF('Rekapitulace stavby'!AN17="","",'Rekapitulace stavby'!AN17)</f>
        <v/>
      </c>
      <c r="K19" s="175"/>
      <c r="L19" s="74"/>
    </row>
    <row r="20" spans="1:12" s="67" customFormat="1" ht="6.95" customHeight="1">
      <c r="A20" s="175"/>
      <c r="B20" s="176"/>
      <c r="C20" s="175"/>
      <c r="D20" s="175"/>
      <c r="E20" s="175"/>
      <c r="F20" s="175"/>
      <c r="G20" s="175"/>
      <c r="H20" s="175"/>
      <c r="I20" s="175"/>
      <c r="J20" s="175"/>
      <c r="K20" s="175"/>
      <c r="L20" s="74"/>
    </row>
    <row r="21" spans="1:12" s="67" customFormat="1" ht="12" customHeight="1">
      <c r="A21" s="175"/>
      <c r="B21" s="176"/>
      <c r="C21" s="175"/>
      <c r="D21" s="177" t="s">
        <v>29</v>
      </c>
      <c r="E21" s="175"/>
      <c r="F21" s="175"/>
      <c r="G21" s="175"/>
      <c r="H21" s="175"/>
      <c r="I21" s="177" t="s">
        <v>22</v>
      </c>
      <c r="J21" s="180" t="s">
        <v>1</v>
      </c>
      <c r="K21" s="175"/>
      <c r="L21" s="74"/>
    </row>
    <row r="22" spans="1:12" s="67" customFormat="1" ht="18" customHeight="1">
      <c r="A22" s="175"/>
      <c r="B22" s="176"/>
      <c r="C22" s="175"/>
      <c r="D22" s="175"/>
      <c r="E22" s="180">
        <f>E16</f>
        <v>0</v>
      </c>
      <c r="F22" s="175"/>
      <c r="G22" s="175"/>
      <c r="H22" s="175"/>
      <c r="I22" s="177" t="s">
        <v>24</v>
      </c>
      <c r="J22" s="180" t="s">
        <v>1</v>
      </c>
      <c r="K22" s="175"/>
      <c r="L22" s="74"/>
    </row>
    <row r="23" spans="1:12" s="67" customFormat="1" ht="6.95" customHeight="1">
      <c r="A23" s="175"/>
      <c r="B23" s="176"/>
      <c r="C23" s="175"/>
      <c r="D23" s="175"/>
      <c r="E23" s="175"/>
      <c r="F23" s="175"/>
      <c r="G23" s="175"/>
      <c r="H23" s="175"/>
      <c r="I23" s="175"/>
      <c r="J23" s="175"/>
      <c r="K23" s="175"/>
      <c r="L23" s="74"/>
    </row>
    <row r="24" spans="1:12" s="67" customFormat="1" ht="12" customHeight="1">
      <c r="A24" s="175"/>
      <c r="B24" s="176"/>
      <c r="C24" s="175"/>
      <c r="D24" s="177" t="s">
        <v>30</v>
      </c>
      <c r="E24" s="175"/>
      <c r="F24" s="175"/>
      <c r="G24" s="175"/>
      <c r="H24" s="175"/>
      <c r="I24" s="175"/>
      <c r="J24" s="175"/>
      <c r="K24" s="175"/>
      <c r="L24" s="74"/>
    </row>
    <row r="25" spans="1:12" s="69" customFormat="1" ht="16.5" customHeight="1">
      <c r="A25" s="182"/>
      <c r="B25" s="183"/>
      <c r="C25" s="182"/>
      <c r="D25" s="182"/>
      <c r="E25" s="184" t="s">
        <v>1</v>
      </c>
      <c r="F25" s="184"/>
      <c r="G25" s="184"/>
      <c r="H25" s="184"/>
      <c r="I25" s="182"/>
      <c r="J25" s="182"/>
      <c r="K25" s="182"/>
      <c r="L25" s="139"/>
    </row>
    <row r="26" spans="1:12" s="67" customFormat="1" ht="6.95" customHeight="1">
      <c r="A26" s="175"/>
      <c r="B26" s="176"/>
      <c r="C26" s="175"/>
      <c r="D26" s="175"/>
      <c r="E26" s="175"/>
      <c r="F26" s="175"/>
      <c r="G26" s="175"/>
      <c r="H26" s="175"/>
      <c r="I26" s="175"/>
      <c r="J26" s="175"/>
      <c r="K26" s="175"/>
      <c r="L26" s="74"/>
    </row>
    <row r="27" spans="1:12" s="67" customFormat="1" ht="6.95" customHeight="1">
      <c r="A27" s="175"/>
      <c r="B27" s="176"/>
      <c r="C27" s="175"/>
      <c r="D27" s="185"/>
      <c r="E27" s="185"/>
      <c r="F27" s="185"/>
      <c r="G27" s="185"/>
      <c r="H27" s="185"/>
      <c r="I27" s="185"/>
      <c r="J27" s="185"/>
      <c r="K27" s="185"/>
      <c r="L27" s="74"/>
    </row>
    <row r="28" spans="1:12" s="67" customFormat="1" ht="15" customHeight="1">
      <c r="A28" s="175"/>
      <c r="B28" s="176"/>
      <c r="C28" s="175"/>
      <c r="D28" s="186" t="s">
        <v>237</v>
      </c>
      <c r="E28" s="187"/>
      <c r="F28" s="187"/>
      <c r="G28" s="175"/>
      <c r="H28" s="175"/>
      <c r="I28" s="175"/>
      <c r="J28" s="188">
        <f>ROUND(J121, 2)</f>
        <v>0</v>
      </c>
      <c r="K28" s="175"/>
      <c r="L28" s="74"/>
    </row>
    <row r="29" spans="1:12" s="67" customFormat="1" ht="25.35" hidden="1" customHeight="1">
      <c r="A29" s="175"/>
      <c r="B29" s="176"/>
      <c r="C29" s="175"/>
      <c r="D29" s="189"/>
      <c r="E29" s="190"/>
      <c r="F29" s="189"/>
      <c r="G29" s="190"/>
      <c r="H29" s="190"/>
      <c r="I29" s="190"/>
      <c r="J29" s="191"/>
      <c r="K29" s="175"/>
      <c r="L29" s="74"/>
    </row>
    <row r="30" spans="1:12" s="67" customFormat="1" ht="23.25" customHeight="1">
      <c r="A30" s="175"/>
      <c r="B30" s="176"/>
      <c r="C30" s="175"/>
      <c r="D30" s="192"/>
      <c r="E30" s="192"/>
      <c r="F30" s="193"/>
      <c r="G30" s="185"/>
      <c r="H30" s="194"/>
      <c r="I30" s="185"/>
      <c r="J30" s="194"/>
      <c r="K30" s="185"/>
      <c r="L30" s="74"/>
    </row>
    <row r="31" spans="1:12" s="67" customFormat="1" ht="14.45" hidden="1" customHeight="1">
      <c r="A31" s="175"/>
      <c r="B31" s="176"/>
      <c r="C31" s="175"/>
      <c r="D31" s="187"/>
      <c r="E31" s="195" t="s">
        <v>33</v>
      </c>
      <c r="F31" s="196">
        <f>ROUND((SUM(BG121:BG199)),  2)</f>
        <v>0</v>
      </c>
      <c r="G31" s="175"/>
      <c r="H31" s="175"/>
      <c r="I31" s="197">
        <v>0.21</v>
      </c>
      <c r="J31" s="198">
        <f>0</f>
        <v>0</v>
      </c>
      <c r="K31" s="175"/>
      <c r="L31" s="74"/>
    </row>
    <row r="32" spans="1:12" s="67" customFormat="1" ht="14.45" hidden="1" customHeight="1">
      <c r="A32" s="175"/>
      <c r="B32" s="176"/>
      <c r="C32" s="175"/>
      <c r="D32" s="187"/>
      <c r="E32" s="195" t="s">
        <v>34</v>
      </c>
      <c r="F32" s="196">
        <f>ROUND((SUM(BH121:BH199)),  2)</f>
        <v>0</v>
      </c>
      <c r="G32" s="175"/>
      <c r="H32" s="175"/>
      <c r="I32" s="197">
        <v>0.15</v>
      </c>
      <c r="J32" s="198">
        <f>0</f>
        <v>0</v>
      </c>
      <c r="K32" s="175"/>
      <c r="L32" s="74"/>
    </row>
    <row r="33" spans="1:12" s="67" customFormat="1" ht="14.45" hidden="1" customHeight="1">
      <c r="A33" s="175"/>
      <c r="B33" s="176"/>
      <c r="C33" s="175"/>
      <c r="D33" s="187"/>
      <c r="E33" s="195" t="s">
        <v>35</v>
      </c>
      <c r="F33" s="196">
        <f>ROUND((SUM(BI121:BI199)),  2)</f>
        <v>0</v>
      </c>
      <c r="G33" s="175"/>
      <c r="H33" s="175"/>
      <c r="I33" s="197">
        <v>0</v>
      </c>
      <c r="J33" s="198">
        <f>0</f>
        <v>0</v>
      </c>
      <c r="K33" s="175"/>
      <c r="L33" s="74"/>
    </row>
    <row r="34" spans="1:12" s="67" customFormat="1" ht="39" hidden="1" customHeight="1">
      <c r="A34" s="175"/>
      <c r="B34" s="176"/>
      <c r="C34" s="175"/>
      <c r="D34" s="187"/>
      <c r="E34" s="187"/>
      <c r="F34" s="187"/>
      <c r="G34" s="175"/>
      <c r="H34" s="175"/>
      <c r="I34" s="175"/>
      <c r="J34" s="175"/>
      <c r="K34" s="175"/>
      <c r="L34" s="74"/>
    </row>
    <row r="35" spans="1:12" s="67" customFormat="1" ht="25.35" customHeight="1">
      <c r="A35" s="175"/>
      <c r="B35" s="176"/>
      <c r="C35" s="199"/>
      <c r="D35" s="200" t="s">
        <v>237</v>
      </c>
      <c r="E35" s="201"/>
      <c r="F35" s="201"/>
      <c r="G35" s="202" t="s">
        <v>36</v>
      </c>
      <c r="H35" s="203" t="s">
        <v>37</v>
      </c>
      <c r="I35" s="201"/>
      <c r="J35" s="204">
        <f>J28</f>
        <v>0</v>
      </c>
      <c r="K35" s="205"/>
      <c r="L35" s="74"/>
    </row>
    <row r="36" spans="1:12" s="67" customFormat="1" ht="14.45" customHeight="1">
      <c r="A36" s="175"/>
      <c r="B36" s="176"/>
      <c r="C36" s="175"/>
      <c r="D36" s="175"/>
      <c r="E36" s="175"/>
      <c r="F36" s="175"/>
      <c r="G36" s="175"/>
      <c r="H36" s="175"/>
      <c r="I36" s="175"/>
      <c r="J36" s="175"/>
      <c r="K36" s="175"/>
      <c r="L36" s="74"/>
    </row>
    <row r="37" spans="1:12" ht="14.45" customHeight="1">
      <c r="A37" s="170"/>
      <c r="B37" s="173"/>
      <c r="C37" s="170"/>
      <c r="D37" s="170"/>
      <c r="E37" s="170"/>
      <c r="F37" s="170"/>
      <c r="G37" s="170"/>
      <c r="H37" s="170"/>
      <c r="I37" s="170"/>
      <c r="J37" s="170"/>
      <c r="K37" s="170"/>
      <c r="L37" s="136"/>
    </row>
    <row r="38" spans="1:12" ht="14.45" customHeight="1">
      <c r="A38" s="170"/>
      <c r="B38" s="173"/>
      <c r="C38" s="170"/>
      <c r="D38" s="170"/>
      <c r="E38" s="170"/>
      <c r="F38" s="170"/>
      <c r="G38" s="170"/>
      <c r="H38" s="170"/>
      <c r="I38" s="170"/>
      <c r="J38" s="170"/>
      <c r="K38" s="170"/>
      <c r="L38" s="136"/>
    </row>
    <row r="39" spans="1:12" ht="14.45" customHeight="1">
      <c r="A39" s="170"/>
      <c r="B39" s="173"/>
      <c r="C39" s="170"/>
      <c r="D39" s="170"/>
      <c r="E39" s="170"/>
      <c r="F39" s="170"/>
      <c r="G39" s="170"/>
      <c r="H39" s="170"/>
      <c r="I39" s="170"/>
      <c r="J39" s="170"/>
      <c r="K39" s="170"/>
      <c r="L39" s="136"/>
    </row>
    <row r="40" spans="1:12" ht="14.45" customHeight="1">
      <c r="A40" s="170"/>
      <c r="B40" s="173"/>
      <c r="C40" s="170"/>
      <c r="D40" s="170"/>
      <c r="E40" s="170"/>
      <c r="F40" s="170"/>
      <c r="G40" s="170"/>
      <c r="H40" s="170"/>
      <c r="I40" s="170"/>
      <c r="J40" s="170"/>
      <c r="K40" s="170"/>
      <c r="L40" s="136"/>
    </row>
    <row r="41" spans="1:12" ht="14.45" customHeight="1">
      <c r="A41" s="170"/>
      <c r="B41" s="173"/>
      <c r="C41" s="170"/>
      <c r="D41" s="170"/>
      <c r="E41" s="170"/>
      <c r="F41" s="170"/>
      <c r="G41" s="170"/>
      <c r="H41" s="170"/>
      <c r="I41" s="170"/>
      <c r="J41" s="170"/>
      <c r="K41" s="170"/>
      <c r="L41" s="136"/>
    </row>
    <row r="42" spans="1:12" ht="14.45" customHeight="1">
      <c r="A42" s="170"/>
      <c r="B42" s="173"/>
      <c r="C42" s="170"/>
      <c r="D42" s="170"/>
      <c r="E42" s="170"/>
      <c r="F42" s="170"/>
      <c r="G42" s="170"/>
      <c r="H42" s="170"/>
      <c r="I42" s="170"/>
      <c r="J42" s="170"/>
      <c r="K42" s="170"/>
      <c r="L42" s="136"/>
    </row>
    <row r="43" spans="1:12" ht="14.45" customHeight="1">
      <c r="A43" s="170"/>
      <c r="B43" s="173"/>
      <c r="C43" s="170"/>
      <c r="D43" s="170"/>
      <c r="E43" s="170"/>
      <c r="F43" s="170"/>
      <c r="G43" s="170"/>
      <c r="H43" s="170"/>
      <c r="I43" s="170"/>
      <c r="J43" s="170"/>
      <c r="K43" s="170"/>
      <c r="L43" s="136"/>
    </row>
    <row r="44" spans="1:12" ht="14.45" customHeight="1">
      <c r="A44" s="170"/>
      <c r="B44" s="173"/>
      <c r="C44" s="170"/>
      <c r="D44" s="170"/>
      <c r="E44" s="170"/>
      <c r="F44" s="170"/>
      <c r="G44" s="170"/>
      <c r="H44" s="170"/>
      <c r="I44" s="170"/>
      <c r="J44" s="170"/>
      <c r="K44" s="170"/>
      <c r="L44" s="136"/>
    </row>
    <row r="45" spans="1:12" ht="14.45" customHeight="1">
      <c r="A45" s="170"/>
      <c r="B45" s="173"/>
      <c r="C45" s="170"/>
      <c r="D45" s="170"/>
      <c r="E45" s="170"/>
      <c r="F45" s="170"/>
      <c r="G45" s="170"/>
      <c r="H45" s="170"/>
      <c r="I45" s="170"/>
      <c r="J45" s="170"/>
      <c r="K45" s="170"/>
      <c r="L45" s="136"/>
    </row>
    <row r="46" spans="1:12" ht="14.45" customHeight="1">
      <c r="A46" s="170"/>
      <c r="B46" s="173"/>
      <c r="C46" s="170"/>
      <c r="D46" s="170"/>
      <c r="E46" s="170"/>
      <c r="F46" s="170"/>
      <c r="G46" s="170"/>
      <c r="H46" s="170"/>
      <c r="I46" s="170"/>
      <c r="J46" s="170"/>
      <c r="K46" s="170"/>
      <c r="L46" s="136"/>
    </row>
    <row r="47" spans="1:12" ht="14.45" customHeight="1">
      <c r="A47" s="170"/>
      <c r="B47" s="173"/>
      <c r="C47" s="170"/>
      <c r="D47" s="170"/>
      <c r="E47" s="170"/>
      <c r="F47" s="170"/>
      <c r="G47" s="170"/>
      <c r="H47" s="170"/>
      <c r="I47" s="170"/>
      <c r="J47" s="170"/>
      <c r="K47" s="170"/>
      <c r="L47" s="136"/>
    </row>
    <row r="48" spans="1:12" s="67" customFormat="1" ht="14.45" customHeight="1">
      <c r="A48" s="175"/>
      <c r="B48" s="176"/>
      <c r="C48" s="175"/>
      <c r="D48" s="206" t="s">
        <v>38</v>
      </c>
      <c r="E48" s="207"/>
      <c r="F48" s="207"/>
      <c r="G48" s="206" t="s">
        <v>39</v>
      </c>
      <c r="H48" s="207"/>
      <c r="I48" s="207"/>
      <c r="J48" s="207"/>
      <c r="K48" s="207"/>
      <c r="L48" s="74"/>
    </row>
    <row r="49" spans="1:12">
      <c r="A49" s="170"/>
      <c r="B49" s="173"/>
      <c r="C49" s="170"/>
      <c r="D49" s="170"/>
      <c r="E49" s="170"/>
      <c r="F49" s="170"/>
      <c r="G49" s="170"/>
      <c r="H49" s="170"/>
      <c r="I49" s="170"/>
      <c r="J49" s="170"/>
      <c r="K49" s="170"/>
      <c r="L49" s="136"/>
    </row>
    <row r="50" spans="1:12">
      <c r="A50" s="170"/>
      <c r="B50" s="173"/>
      <c r="C50" s="170"/>
      <c r="D50" s="170"/>
      <c r="E50" s="170"/>
      <c r="F50" s="170"/>
      <c r="G50" s="170"/>
      <c r="H50" s="170"/>
      <c r="I50" s="170"/>
      <c r="J50" s="170"/>
      <c r="K50" s="170"/>
      <c r="L50" s="136"/>
    </row>
    <row r="51" spans="1:12">
      <c r="A51" s="170"/>
      <c r="B51" s="173"/>
      <c r="C51" s="170"/>
      <c r="D51" s="170"/>
      <c r="E51" s="170"/>
      <c r="F51" s="170"/>
      <c r="G51" s="170"/>
      <c r="H51" s="170"/>
      <c r="I51" s="170"/>
      <c r="J51" s="170"/>
      <c r="K51" s="170"/>
      <c r="L51" s="136"/>
    </row>
    <row r="52" spans="1:12">
      <c r="A52" s="170"/>
      <c r="B52" s="173"/>
      <c r="C52" s="170"/>
      <c r="D52" s="170"/>
      <c r="E52" s="170"/>
      <c r="F52" s="170"/>
      <c r="G52" s="170"/>
      <c r="H52" s="170"/>
      <c r="I52" s="170"/>
      <c r="J52" s="170"/>
      <c r="K52" s="170"/>
      <c r="L52" s="136"/>
    </row>
    <row r="53" spans="1:12">
      <c r="A53" s="170"/>
      <c r="B53" s="173"/>
      <c r="C53" s="170"/>
      <c r="D53" s="170"/>
      <c r="E53" s="170"/>
      <c r="F53" s="170"/>
      <c r="G53" s="170"/>
      <c r="H53" s="170"/>
      <c r="I53" s="170"/>
      <c r="J53" s="170"/>
      <c r="K53" s="170"/>
      <c r="L53" s="136"/>
    </row>
    <row r="54" spans="1:12">
      <c r="A54" s="170"/>
      <c r="B54" s="173"/>
      <c r="C54" s="170"/>
      <c r="D54" s="170"/>
      <c r="E54" s="170"/>
      <c r="F54" s="170"/>
      <c r="G54" s="170"/>
      <c r="H54" s="170"/>
      <c r="I54" s="170"/>
      <c r="J54" s="170"/>
      <c r="K54" s="170"/>
      <c r="L54" s="136"/>
    </row>
    <row r="55" spans="1:12">
      <c r="A55" s="170"/>
      <c r="B55" s="173"/>
      <c r="C55" s="170"/>
      <c r="D55" s="170"/>
      <c r="E55" s="170"/>
      <c r="F55" s="170"/>
      <c r="G55" s="170"/>
      <c r="H55" s="170"/>
      <c r="I55" s="170"/>
      <c r="J55" s="170"/>
      <c r="K55" s="170"/>
      <c r="L55" s="136"/>
    </row>
    <row r="56" spans="1:12">
      <c r="A56" s="170"/>
      <c r="B56" s="173"/>
      <c r="C56" s="170"/>
      <c r="D56" s="170"/>
      <c r="E56" s="170"/>
      <c r="F56" s="170"/>
      <c r="G56" s="170"/>
      <c r="H56" s="170"/>
      <c r="I56" s="170"/>
      <c r="J56" s="170"/>
      <c r="K56" s="170"/>
      <c r="L56" s="136"/>
    </row>
    <row r="57" spans="1:12">
      <c r="A57" s="170"/>
      <c r="B57" s="173"/>
      <c r="C57" s="170"/>
      <c r="D57" s="170"/>
      <c r="E57" s="170"/>
      <c r="F57" s="170"/>
      <c r="G57" s="170"/>
      <c r="H57" s="170"/>
      <c r="I57" s="170"/>
      <c r="J57" s="170"/>
      <c r="K57" s="170"/>
      <c r="L57" s="136"/>
    </row>
    <row r="58" spans="1:12">
      <c r="A58" s="170"/>
      <c r="B58" s="173"/>
      <c r="C58" s="170"/>
      <c r="D58" s="170"/>
      <c r="E58" s="170"/>
      <c r="F58" s="170"/>
      <c r="G58" s="170"/>
      <c r="H58" s="170"/>
      <c r="I58" s="170"/>
      <c r="J58" s="170"/>
      <c r="K58" s="170"/>
      <c r="L58" s="136"/>
    </row>
    <row r="59" spans="1:12" s="67" customFormat="1" ht="12.75">
      <c r="A59" s="175"/>
      <c r="B59" s="176"/>
      <c r="C59" s="175"/>
      <c r="D59" s="208" t="s">
        <v>40</v>
      </c>
      <c r="E59" s="209"/>
      <c r="F59" s="210" t="s">
        <v>41</v>
      </c>
      <c r="G59" s="208" t="s">
        <v>40</v>
      </c>
      <c r="H59" s="209"/>
      <c r="I59" s="209"/>
      <c r="J59" s="211" t="s">
        <v>41</v>
      </c>
      <c r="K59" s="209"/>
      <c r="L59" s="74"/>
    </row>
    <row r="60" spans="1:12">
      <c r="A60" s="170"/>
      <c r="B60" s="173"/>
      <c r="C60" s="170"/>
      <c r="D60" s="170"/>
      <c r="E60" s="170"/>
      <c r="F60" s="170"/>
      <c r="G60" s="170"/>
      <c r="H60" s="170"/>
      <c r="I60" s="170"/>
      <c r="J60" s="170"/>
      <c r="K60" s="170"/>
      <c r="L60" s="136"/>
    </row>
    <row r="61" spans="1:12">
      <c r="A61" s="170"/>
      <c r="B61" s="173"/>
      <c r="C61" s="170"/>
      <c r="D61" s="170"/>
      <c r="E61" s="170"/>
      <c r="F61" s="170"/>
      <c r="G61" s="170"/>
      <c r="H61" s="170"/>
      <c r="I61" s="170"/>
      <c r="J61" s="170"/>
      <c r="K61" s="170"/>
      <c r="L61" s="136"/>
    </row>
    <row r="62" spans="1:12">
      <c r="A62" s="170"/>
      <c r="B62" s="173"/>
      <c r="C62" s="170"/>
      <c r="D62" s="170"/>
      <c r="E62" s="170"/>
      <c r="F62" s="170"/>
      <c r="G62" s="170"/>
      <c r="H62" s="170"/>
      <c r="I62" s="170"/>
      <c r="J62" s="170"/>
      <c r="K62" s="170"/>
      <c r="L62" s="136"/>
    </row>
    <row r="63" spans="1:12" s="67" customFormat="1" ht="12.75">
      <c r="A63" s="175"/>
      <c r="B63" s="176"/>
      <c r="C63" s="175"/>
      <c r="D63" s="206" t="s">
        <v>42</v>
      </c>
      <c r="E63" s="207"/>
      <c r="F63" s="207"/>
      <c r="G63" s="206" t="s">
        <v>43</v>
      </c>
      <c r="H63" s="207"/>
      <c r="I63" s="207"/>
      <c r="J63" s="207"/>
      <c r="K63" s="207"/>
      <c r="L63" s="74"/>
    </row>
    <row r="64" spans="1:12">
      <c r="A64" s="170"/>
      <c r="B64" s="173"/>
      <c r="C64" s="170"/>
      <c r="D64" s="170"/>
      <c r="E64" s="170"/>
      <c r="F64" s="170"/>
      <c r="G64" s="170"/>
      <c r="H64" s="170"/>
      <c r="I64" s="170"/>
      <c r="J64" s="170"/>
      <c r="K64" s="170"/>
      <c r="L64" s="136"/>
    </row>
    <row r="65" spans="1:12">
      <c r="A65" s="170"/>
      <c r="B65" s="173"/>
      <c r="C65" s="170"/>
      <c r="D65" s="170"/>
      <c r="E65" s="170"/>
      <c r="F65" s="170"/>
      <c r="G65" s="170"/>
      <c r="H65" s="170"/>
      <c r="I65" s="170"/>
      <c r="J65" s="170"/>
      <c r="K65" s="170"/>
      <c r="L65" s="136"/>
    </row>
    <row r="66" spans="1:12">
      <c r="A66" s="170"/>
      <c r="B66" s="173"/>
      <c r="C66" s="170"/>
      <c r="D66" s="170"/>
      <c r="E66" s="170"/>
      <c r="F66" s="170"/>
      <c r="G66" s="170"/>
      <c r="H66" s="170"/>
      <c r="I66" s="170"/>
      <c r="J66" s="170"/>
      <c r="K66" s="170"/>
      <c r="L66" s="136"/>
    </row>
    <row r="67" spans="1:12">
      <c r="A67" s="170"/>
      <c r="B67" s="173"/>
      <c r="C67" s="170"/>
      <c r="D67" s="170"/>
      <c r="E67" s="170"/>
      <c r="F67" s="170"/>
      <c r="G67" s="170"/>
      <c r="H67" s="170"/>
      <c r="I67" s="170"/>
      <c r="J67" s="170"/>
      <c r="K67" s="170"/>
      <c r="L67" s="136"/>
    </row>
    <row r="68" spans="1:12">
      <c r="A68" s="170"/>
      <c r="B68" s="173"/>
      <c r="C68" s="170"/>
      <c r="D68" s="170"/>
      <c r="E68" s="170"/>
      <c r="F68" s="170"/>
      <c r="G68" s="170"/>
      <c r="H68" s="170"/>
      <c r="I68" s="170"/>
      <c r="J68" s="170"/>
      <c r="K68" s="170"/>
      <c r="L68" s="136"/>
    </row>
    <row r="69" spans="1:12">
      <c r="A69" s="170"/>
      <c r="B69" s="173"/>
      <c r="C69" s="170"/>
      <c r="D69" s="170"/>
      <c r="E69" s="170"/>
      <c r="F69" s="170"/>
      <c r="G69" s="170"/>
      <c r="H69" s="170"/>
      <c r="I69" s="170"/>
      <c r="J69" s="170"/>
      <c r="K69" s="170"/>
      <c r="L69" s="136"/>
    </row>
    <row r="70" spans="1:12">
      <c r="A70" s="170"/>
      <c r="B70" s="173"/>
      <c r="C70" s="170"/>
      <c r="D70" s="170"/>
      <c r="E70" s="170"/>
      <c r="F70" s="170"/>
      <c r="G70" s="170"/>
      <c r="H70" s="170"/>
      <c r="I70" s="170"/>
      <c r="J70" s="170"/>
      <c r="K70" s="170"/>
      <c r="L70" s="136"/>
    </row>
    <row r="71" spans="1:12">
      <c r="A71" s="170"/>
      <c r="B71" s="173"/>
      <c r="C71" s="170"/>
      <c r="D71" s="170"/>
      <c r="E71" s="170"/>
      <c r="F71" s="170"/>
      <c r="G71" s="170"/>
      <c r="H71" s="170"/>
      <c r="I71" s="170"/>
      <c r="J71" s="170"/>
      <c r="K71" s="170"/>
      <c r="L71" s="136"/>
    </row>
    <row r="72" spans="1:12">
      <c r="A72" s="170"/>
      <c r="B72" s="173"/>
      <c r="C72" s="170"/>
      <c r="D72" s="170"/>
      <c r="E72" s="170"/>
      <c r="F72" s="170"/>
      <c r="G72" s="170"/>
      <c r="H72" s="170"/>
      <c r="I72" s="170"/>
      <c r="J72" s="170"/>
      <c r="K72" s="170"/>
      <c r="L72" s="136"/>
    </row>
    <row r="73" spans="1:12">
      <c r="A73" s="170"/>
      <c r="B73" s="173"/>
      <c r="C73" s="170"/>
      <c r="D73" s="170"/>
      <c r="E73" s="170"/>
      <c r="F73" s="170"/>
      <c r="G73" s="170"/>
      <c r="H73" s="170"/>
      <c r="I73" s="170"/>
      <c r="J73" s="170"/>
      <c r="K73" s="170"/>
      <c r="L73" s="136"/>
    </row>
    <row r="74" spans="1:12" s="67" customFormat="1" ht="12.75">
      <c r="A74" s="175"/>
      <c r="B74" s="176"/>
      <c r="C74" s="175"/>
      <c r="D74" s="208" t="s">
        <v>40</v>
      </c>
      <c r="E74" s="209"/>
      <c r="F74" s="210" t="s">
        <v>41</v>
      </c>
      <c r="G74" s="208" t="s">
        <v>40</v>
      </c>
      <c r="H74" s="209"/>
      <c r="I74" s="209"/>
      <c r="J74" s="211" t="s">
        <v>41</v>
      </c>
      <c r="K74" s="209"/>
      <c r="L74" s="74"/>
    </row>
    <row r="75" spans="1:12" s="67" customFormat="1" ht="14.45" customHeight="1">
      <c r="A75" s="175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74"/>
    </row>
    <row r="76" spans="1:12">
      <c r="A76" s="170"/>
      <c r="B76" s="170"/>
      <c r="C76" s="170"/>
      <c r="D76" s="170"/>
      <c r="E76" s="170"/>
      <c r="F76" s="170"/>
      <c r="G76" s="170"/>
      <c r="H76" s="170"/>
      <c r="I76" s="170"/>
      <c r="J76" s="170"/>
      <c r="K76" s="170"/>
    </row>
    <row r="77" spans="1:12">
      <c r="A77" s="170"/>
      <c r="B77" s="170"/>
      <c r="C77" s="170"/>
      <c r="D77" s="170"/>
      <c r="E77" s="170"/>
      <c r="F77" s="170"/>
      <c r="G77" s="170"/>
      <c r="H77" s="170"/>
      <c r="I77" s="170"/>
      <c r="J77" s="170"/>
      <c r="K77" s="170"/>
    </row>
    <row r="78" spans="1:12">
      <c r="A78" s="170"/>
      <c r="B78" s="170"/>
      <c r="C78" s="170"/>
      <c r="D78" s="170"/>
      <c r="E78" s="170"/>
      <c r="F78" s="170"/>
      <c r="G78" s="170"/>
      <c r="H78" s="170"/>
      <c r="I78" s="170"/>
      <c r="J78" s="170"/>
      <c r="K78" s="170"/>
    </row>
    <row r="79" spans="1:12" s="67" customFormat="1" ht="6.95" customHeight="1">
      <c r="A79" s="175"/>
      <c r="B79" s="214"/>
      <c r="C79" s="215"/>
      <c r="D79" s="215"/>
      <c r="E79" s="215"/>
      <c r="F79" s="215"/>
      <c r="G79" s="215"/>
      <c r="H79" s="215"/>
      <c r="I79" s="215"/>
      <c r="J79" s="215"/>
      <c r="K79" s="215"/>
      <c r="L79" s="74"/>
    </row>
    <row r="80" spans="1:12" s="67" customFormat="1" ht="24.95" customHeight="1">
      <c r="A80" s="175"/>
      <c r="B80" s="176"/>
      <c r="C80" s="174" t="s">
        <v>80</v>
      </c>
      <c r="D80" s="175"/>
      <c r="E80" s="175"/>
      <c r="F80" s="175"/>
      <c r="G80" s="175"/>
      <c r="H80" s="175"/>
      <c r="I80" s="175"/>
      <c r="J80" s="175"/>
      <c r="K80" s="175"/>
      <c r="L80" s="74"/>
    </row>
    <row r="81" spans="1:47" s="67" customFormat="1" ht="6.95" customHeight="1">
      <c r="A81" s="175"/>
      <c r="B81" s="176"/>
      <c r="C81" s="175"/>
      <c r="D81" s="175"/>
      <c r="E81" s="175"/>
      <c r="F81" s="175"/>
      <c r="G81" s="175"/>
      <c r="H81" s="175"/>
      <c r="I81" s="175"/>
      <c r="J81" s="175"/>
      <c r="K81" s="175"/>
      <c r="L81" s="74"/>
    </row>
    <row r="82" spans="1:47" s="67" customFormat="1" ht="12" customHeight="1">
      <c r="A82" s="175"/>
      <c r="B82" s="176"/>
      <c r="C82" s="177" t="s">
        <v>15</v>
      </c>
      <c r="D82" s="175"/>
      <c r="E82" s="175"/>
      <c r="F82" s="175"/>
      <c r="G82" s="175"/>
      <c r="H82" s="175"/>
      <c r="I82" s="175"/>
      <c r="J82" s="175"/>
      <c r="K82" s="175"/>
      <c r="L82" s="74"/>
    </row>
    <row r="83" spans="1:47" s="67" customFormat="1" ht="35.25" customHeight="1">
      <c r="A83" s="175"/>
      <c r="B83" s="176"/>
      <c r="C83" s="175"/>
      <c r="D83" s="175"/>
      <c r="E83" s="178" t="str">
        <f>E7</f>
        <v>Oprava propustku, lávky a zábradlí Valašské Meziříčí část Bynina</v>
      </c>
      <c r="F83" s="179"/>
      <c r="G83" s="179"/>
      <c r="H83" s="179"/>
      <c r="I83" s="175"/>
      <c r="J83" s="175"/>
      <c r="K83" s="175"/>
      <c r="L83" s="74"/>
    </row>
    <row r="84" spans="1:47" s="67" customFormat="1" ht="6.95" customHeight="1">
      <c r="A84" s="175"/>
      <c r="B84" s="176"/>
      <c r="C84" s="175"/>
      <c r="D84" s="175"/>
      <c r="E84" s="175"/>
      <c r="F84" s="175"/>
      <c r="G84" s="175"/>
      <c r="H84" s="175"/>
      <c r="I84" s="175"/>
      <c r="J84" s="175"/>
      <c r="K84" s="175"/>
      <c r="L84" s="74"/>
    </row>
    <row r="85" spans="1:47" s="67" customFormat="1" ht="12" customHeight="1">
      <c r="A85" s="175"/>
      <c r="B85" s="176"/>
      <c r="C85" s="177" t="s">
        <v>18</v>
      </c>
      <c r="D85" s="175"/>
      <c r="E85" s="175"/>
      <c r="F85" s="180" t="str">
        <f>F10</f>
        <v>Valašské Meziříčí</v>
      </c>
      <c r="G85" s="175"/>
      <c r="H85" s="175"/>
      <c r="I85" s="177" t="s">
        <v>20</v>
      </c>
      <c r="J85" s="181" t="str">
        <f>IF(J10="","",J10)</f>
        <v/>
      </c>
      <c r="K85" s="175"/>
      <c r="L85" s="74"/>
    </row>
    <row r="86" spans="1:47" s="67" customFormat="1" ht="6.95" customHeight="1">
      <c r="A86" s="175"/>
      <c r="B86" s="176"/>
      <c r="C86" s="175"/>
      <c r="D86" s="175"/>
      <c r="E86" s="175"/>
      <c r="F86" s="175"/>
      <c r="G86" s="175"/>
      <c r="H86" s="175"/>
      <c r="I86" s="175"/>
      <c r="J86" s="175"/>
      <c r="K86" s="175"/>
      <c r="L86" s="74"/>
    </row>
    <row r="87" spans="1:47" s="67" customFormat="1" ht="15.2" customHeight="1">
      <c r="A87" s="175"/>
      <c r="B87" s="176"/>
      <c r="C87" s="177" t="s">
        <v>21</v>
      </c>
      <c r="D87" s="175"/>
      <c r="E87" s="175"/>
      <c r="F87" s="180" t="str">
        <f>E13</f>
        <v>Město Valašské Meziříčí</v>
      </c>
      <c r="G87" s="175"/>
      <c r="H87" s="175"/>
      <c r="I87" s="177" t="s">
        <v>26</v>
      </c>
      <c r="J87" s="216" t="str">
        <f>E19</f>
        <v xml:space="preserve"> </v>
      </c>
      <c r="K87" s="175"/>
      <c r="L87" s="74"/>
    </row>
    <row r="88" spans="1:47" s="67" customFormat="1" ht="15.2" customHeight="1">
      <c r="A88" s="175"/>
      <c r="B88" s="176"/>
      <c r="C88" s="177" t="s">
        <v>25</v>
      </c>
      <c r="D88" s="175"/>
      <c r="E88" s="175"/>
      <c r="F88" s="180">
        <f>IF(E16="","",E16)</f>
        <v>0</v>
      </c>
      <c r="G88" s="175"/>
      <c r="H88" s="175"/>
      <c r="I88" s="177" t="s">
        <v>29</v>
      </c>
      <c r="J88" s="216">
        <f>E22</f>
        <v>0</v>
      </c>
      <c r="K88" s="175"/>
      <c r="L88" s="74"/>
    </row>
    <row r="89" spans="1:47" s="67" customFormat="1" ht="10.35" customHeight="1">
      <c r="A89" s="175"/>
      <c r="B89" s="176"/>
      <c r="C89" s="175"/>
      <c r="D89" s="175"/>
      <c r="E89" s="175"/>
      <c r="F89" s="175"/>
      <c r="G89" s="175"/>
      <c r="H89" s="175"/>
      <c r="I89" s="175"/>
      <c r="J89" s="175"/>
      <c r="K89" s="175"/>
      <c r="L89" s="74"/>
    </row>
    <row r="90" spans="1:47" s="67" customFormat="1" ht="29.25" customHeight="1">
      <c r="A90" s="175"/>
      <c r="B90" s="176"/>
      <c r="C90" s="217" t="s">
        <v>81</v>
      </c>
      <c r="D90" s="199"/>
      <c r="E90" s="199"/>
      <c r="F90" s="199"/>
      <c r="G90" s="199"/>
      <c r="H90" s="199"/>
      <c r="I90" s="199"/>
      <c r="J90" s="218" t="s">
        <v>82</v>
      </c>
      <c r="K90" s="199"/>
      <c r="L90" s="74"/>
    </row>
    <row r="91" spans="1:47" s="67" customFormat="1" ht="10.35" customHeight="1">
      <c r="A91" s="175"/>
      <c r="B91" s="176"/>
      <c r="C91" s="175"/>
      <c r="D91" s="175"/>
      <c r="E91" s="175"/>
      <c r="F91" s="175"/>
      <c r="G91" s="175"/>
      <c r="H91" s="175"/>
      <c r="I91" s="175"/>
      <c r="J91" s="175"/>
      <c r="K91" s="175"/>
      <c r="L91" s="74"/>
    </row>
    <row r="92" spans="1:47" s="67" customFormat="1" ht="22.9" customHeight="1">
      <c r="A92" s="175"/>
      <c r="B92" s="176"/>
      <c r="C92" s="219" t="s">
        <v>83</v>
      </c>
      <c r="D92" s="175"/>
      <c r="E92" s="175"/>
      <c r="F92" s="175"/>
      <c r="G92" s="175"/>
      <c r="H92" s="175"/>
      <c r="I92" s="175"/>
      <c r="J92" s="220">
        <f>J121</f>
        <v>0</v>
      </c>
      <c r="K92" s="175"/>
      <c r="L92" s="74"/>
      <c r="AU92" s="134" t="s">
        <v>84</v>
      </c>
    </row>
    <row r="93" spans="1:47" s="141" customFormat="1" ht="24.95" customHeight="1">
      <c r="A93" s="221"/>
      <c r="B93" s="222"/>
      <c r="C93" s="221"/>
      <c r="D93" s="223" t="s">
        <v>85</v>
      </c>
      <c r="E93" s="224"/>
      <c r="F93" s="224"/>
      <c r="G93" s="224"/>
      <c r="H93" s="224"/>
      <c r="I93" s="224"/>
      <c r="J93" s="225">
        <f>J122</f>
        <v>0</v>
      </c>
      <c r="K93" s="221"/>
      <c r="L93" s="140"/>
    </row>
    <row r="94" spans="1:47" s="143" customFormat="1" ht="19.899999999999999" customHeight="1">
      <c r="A94" s="226"/>
      <c r="B94" s="227"/>
      <c r="C94" s="226"/>
      <c r="D94" s="228" t="s">
        <v>256</v>
      </c>
      <c r="E94" s="229"/>
      <c r="F94" s="229"/>
      <c r="G94" s="229"/>
      <c r="H94" s="229"/>
      <c r="I94" s="229"/>
      <c r="J94" s="230">
        <f>SUM(J123)</f>
        <v>0</v>
      </c>
      <c r="K94" s="226"/>
      <c r="L94" s="142"/>
    </row>
    <row r="95" spans="1:47" s="143" customFormat="1" ht="19.899999999999999" customHeight="1">
      <c r="A95" s="226"/>
      <c r="B95" s="227"/>
      <c r="C95" s="226"/>
      <c r="D95" s="228" t="s">
        <v>257</v>
      </c>
      <c r="E95" s="229"/>
      <c r="F95" s="229"/>
      <c r="G95" s="229"/>
      <c r="H95" s="229"/>
      <c r="I95" s="229"/>
      <c r="J95" s="230">
        <f>J136</f>
        <v>0</v>
      </c>
      <c r="K95" s="226"/>
      <c r="L95" s="142"/>
    </row>
    <row r="96" spans="1:47" s="143" customFormat="1" ht="19.899999999999999" hidden="1" customHeight="1">
      <c r="A96" s="226"/>
      <c r="B96" s="227"/>
      <c r="C96" s="226"/>
      <c r="D96" s="228" t="s">
        <v>86</v>
      </c>
      <c r="E96" s="229"/>
      <c r="F96" s="229"/>
      <c r="G96" s="229"/>
      <c r="H96" s="229"/>
      <c r="I96" s="229"/>
      <c r="J96" s="230">
        <f>J148</f>
        <v>0</v>
      </c>
      <c r="K96" s="226"/>
      <c r="L96" s="142"/>
    </row>
    <row r="97" spans="1:12" s="143" customFormat="1" ht="19.899999999999999" customHeight="1">
      <c r="A97" s="226"/>
      <c r="B97" s="227"/>
      <c r="C97" s="226"/>
      <c r="D97" s="228" t="s">
        <v>87</v>
      </c>
      <c r="E97" s="229"/>
      <c r="F97" s="229"/>
      <c r="G97" s="229"/>
      <c r="H97" s="229"/>
      <c r="I97" s="229"/>
      <c r="J97" s="230">
        <f>J152</f>
        <v>0</v>
      </c>
      <c r="K97" s="226"/>
      <c r="L97" s="142"/>
    </row>
    <row r="98" spans="1:12" s="143" customFormat="1" ht="19.899999999999999" customHeight="1">
      <c r="A98" s="226"/>
      <c r="B98" s="227"/>
      <c r="C98" s="226"/>
      <c r="D98" s="228" t="s">
        <v>278</v>
      </c>
      <c r="E98" s="229"/>
      <c r="F98" s="229"/>
      <c r="G98" s="229"/>
      <c r="H98" s="229"/>
      <c r="I98" s="229"/>
      <c r="J98" s="230">
        <f>J171</f>
        <v>0</v>
      </c>
      <c r="K98" s="226"/>
      <c r="L98" s="142"/>
    </row>
    <row r="99" spans="1:12" s="143" customFormat="1" ht="19.899999999999999" customHeight="1">
      <c r="A99" s="226"/>
      <c r="B99" s="227"/>
      <c r="C99" s="226"/>
      <c r="D99" s="228" t="s">
        <v>258</v>
      </c>
      <c r="E99" s="229"/>
      <c r="F99" s="229"/>
      <c r="G99" s="229"/>
      <c r="H99" s="229"/>
      <c r="I99" s="229"/>
      <c r="J99" s="230">
        <f>SUM(J190)</f>
        <v>0</v>
      </c>
      <c r="K99" s="226"/>
      <c r="L99" s="142"/>
    </row>
    <row r="100" spans="1:12" s="143" customFormat="1" ht="19.899999999999999" customHeight="1">
      <c r="A100" s="226"/>
      <c r="B100" s="227"/>
      <c r="C100" s="226"/>
      <c r="D100" s="228" t="s">
        <v>260</v>
      </c>
      <c r="E100" s="228"/>
      <c r="F100" s="229"/>
      <c r="G100" s="229"/>
      <c r="H100" s="229"/>
      <c r="I100" s="229"/>
      <c r="J100" s="230">
        <f>J190</f>
        <v>0</v>
      </c>
      <c r="K100" s="226"/>
      <c r="L100" s="142"/>
    </row>
    <row r="101" spans="1:12" s="143" customFormat="1" ht="19.899999999999999" customHeight="1">
      <c r="A101" s="226"/>
      <c r="B101" s="227"/>
      <c r="C101" s="226"/>
      <c r="D101" s="228" t="s">
        <v>259</v>
      </c>
      <c r="E101" s="229"/>
      <c r="F101" s="229"/>
      <c r="G101" s="229"/>
      <c r="H101" s="229"/>
      <c r="I101" s="229"/>
      <c r="J101" s="230">
        <f>J195</f>
        <v>0</v>
      </c>
      <c r="K101" s="226"/>
      <c r="L101" s="142"/>
    </row>
    <row r="102" spans="1:12" s="141" customFormat="1" ht="24.95" customHeight="1">
      <c r="A102" s="221"/>
      <c r="B102" s="222"/>
      <c r="C102" s="221"/>
      <c r="D102" s="223" t="s">
        <v>88</v>
      </c>
      <c r="E102" s="224"/>
      <c r="F102" s="224"/>
      <c r="G102" s="224"/>
      <c r="H102" s="224"/>
      <c r="I102" s="224"/>
      <c r="J102" s="225">
        <f>J103</f>
        <v>0</v>
      </c>
      <c r="K102" s="221"/>
      <c r="L102" s="140"/>
    </row>
    <row r="103" spans="1:12" s="143" customFormat="1" ht="19.899999999999999" customHeight="1">
      <c r="A103" s="226"/>
      <c r="B103" s="227"/>
      <c r="C103" s="226"/>
      <c r="D103" s="228" t="s">
        <v>89</v>
      </c>
      <c r="E103" s="229"/>
      <c r="F103" s="229"/>
      <c r="G103" s="229"/>
      <c r="H103" s="229"/>
      <c r="I103" s="229"/>
      <c r="J103" s="230">
        <f>J198</f>
        <v>0</v>
      </c>
      <c r="K103" s="226"/>
      <c r="L103" s="142"/>
    </row>
    <row r="104" spans="1:12" s="67" customFormat="1" ht="21.75" customHeight="1">
      <c r="A104" s="175"/>
      <c r="B104" s="176"/>
      <c r="C104" s="175"/>
      <c r="D104" s="175"/>
      <c r="E104" s="175"/>
      <c r="F104" s="175"/>
      <c r="G104" s="175"/>
      <c r="H104" s="175"/>
      <c r="I104" s="175"/>
      <c r="J104" s="175"/>
      <c r="K104" s="175"/>
      <c r="L104" s="74"/>
    </row>
    <row r="105" spans="1:12" s="67" customFormat="1" ht="6.95" customHeight="1">
      <c r="A105" s="175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74"/>
    </row>
    <row r="106" spans="1:12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</row>
    <row r="107" spans="1:12">
      <c r="A107" s="170"/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</row>
    <row r="108" spans="1:12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</row>
    <row r="109" spans="1:12" s="67" customFormat="1" ht="6.95" customHeight="1">
      <c r="A109" s="175"/>
      <c r="B109" s="214"/>
      <c r="C109" s="215"/>
      <c r="D109" s="215"/>
      <c r="E109" s="215"/>
      <c r="F109" s="215"/>
      <c r="G109" s="215"/>
      <c r="H109" s="215"/>
      <c r="I109" s="215"/>
      <c r="J109" s="215"/>
      <c r="K109" s="215"/>
      <c r="L109" s="74"/>
    </row>
    <row r="110" spans="1:12" s="67" customFormat="1" ht="24.95" customHeight="1">
      <c r="A110" s="175"/>
      <c r="B110" s="176"/>
      <c r="C110" s="174" t="s">
        <v>90</v>
      </c>
      <c r="D110" s="175"/>
      <c r="E110" s="175"/>
      <c r="F110" s="175"/>
      <c r="G110" s="175"/>
      <c r="H110" s="175"/>
      <c r="I110" s="175"/>
      <c r="J110" s="175"/>
      <c r="K110" s="175"/>
      <c r="L110" s="74"/>
    </row>
    <row r="111" spans="1:12" s="67" customFormat="1" ht="6.95" customHeight="1">
      <c r="A111" s="175"/>
      <c r="B111" s="176"/>
      <c r="C111" s="175"/>
      <c r="D111" s="175"/>
      <c r="E111" s="175"/>
      <c r="F111" s="175"/>
      <c r="G111" s="175"/>
      <c r="H111" s="175"/>
      <c r="I111" s="175"/>
      <c r="J111" s="175"/>
      <c r="K111" s="175"/>
      <c r="L111" s="74"/>
    </row>
    <row r="112" spans="1:12" s="67" customFormat="1" ht="12" customHeight="1">
      <c r="A112" s="175"/>
      <c r="B112" s="176"/>
      <c r="C112" s="177" t="s">
        <v>15</v>
      </c>
      <c r="D112" s="175"/>
      <c r="E112" s="175"/>
      <c r="F112" s="175"/>
      <c r="G112" s="175"/>
      <c r="H112" s="175"/>
      <c r="I112" s="175"/>
      <c r="J112" s="175"/>
      <c r="K112" s="175"/>
      <c r="L112" s="74"/>
    </row>
    <row r="113" spans="1:65" s="67" customFormat="1" ht="33.75" customHeight="1">
      <c r="A113" s="175"/>
      <c r="B113" s="176"/>
      <c r="C113" s="175"/>
      <c r="D113" s="175"/>
      <c r="E113" s="178" t="s">
        <v>263</v>
      </c>
      <c r="F113" s="179"/>
      <c r="G113" s="179"/>
      <c r="H113" s="179"/>
      <c r="I113" s="175"/>
      <c r="J113" s="175"/>
      <c r="K113" s="175"/>
      <c r="L113" s="74"/>
    </row>
    <row r="114" spans="1:65" s="67" customFormat="1" ht="6.95" customHeight="1">
      <c r="A114" s="175"/>
      <c r="B114" s="176"/>
      <c r="C114" s="175"/>
      <c r="D114" s="175"/>
      <c r="E114" s="175"/>
      <c r="F114" s="175"/>
      <c r="G114" s="175"/>
      <c r="H114" s="175"/>
      <c r="I114" s="175"/>
      <c r="J114" s="175"/>
      <c r="K114" s="175"/>
      <c r="L114" s="74"/>
    </row>
    <row r="115" spans="1:65" s="67" customFormat="1" ht="12" customHeight="1">
      <c r="A115" s="175"/>
      <c r="B115" s="176"/>
      <c r="C115" s="177" t="s">
        <v>18</v>
      </c>
      <c r="D115" s="175"/>
      <c r="E115" s="175"/>
      <c r="F115" s="180" t="str">
        <f>F10</f>
        <v>Valašské Meziříčí</v>
      </c>
      <c r="G115" s="175"/>
      <c r="H115" s="175"/>
      <c r="I115" s="177" t="s">
        <v>20</v>
      </c>
      <c r="J115" s="181"/>
      <c r="K115" s="175"/>
      <c r="L115" s="74"/>
    </row>
    <row r="116" spans="1:65" s="67" customFormat="1" ht="6.95" customHeight="1">
      <c r="A116" s="175"/>
      <c r="B116" s="176"/>
      <c r="C116" s="175"/>
      <c r="D116" s="175"/>
      <c r="E116" s="175"/>
      <c r="F116" s="175"/>
      <c r="G116" s="175"/>
      <c r="H116" s="175"/>
      <c r="I116" s="175"/>
      <c r="J116" s="175"/>
      <c r="K116" s="175"/>
      <c r="L116" s="74"/>
    </row>
    <row r="117" spans="1:65" s="67" customFormat="1" ht="15.2" customHeight="1">
      <c r="A117" s="175"/>
      <c r="B117" s="176"/>
      <c r="C117" s="177" t="s">
        <v>21</v>
      </c>
      <c r="D117" s="175"/>
      <c r="E117" s="175"/>
      <c r="F117" s="180" t="str">
        <f>E13</f>
        <v>Město Valašské Meziříčí</v>
      </c>
      <c r="G117" s="175"/>
      <c r="H117" s="175"/>
      <c r="I117" s="177" t="s">
        <v>26</v>
      </c>
      <c r="J117" s="216" t="str">
        <f>E19</f>
        <v xml:space="preserve"> </v>
      </c>
      <c r="K117" s="175"/>
      <c r="L117" s="74"/>
    </row>
    <row r="118" spans="1:65" s="67" customFormat="1" ht="15.2" customHeight="1">
      <c r="A118" s="175"/>
      <c r="B118" s="176"/>
      <c r="C118" s="177" t="s">
        <v>25</v>
      </c>
      <c r="D118" s="175"/>
      <c r="E118" s="175"/>
      <c r="F118" s="180">
        <f>IF(E16="","",E16)</f>
        <v>0</v>
      </c>
      <c r="G118" s="175"/>
      <c r="H118" s="175"/>
      <c r="I118" s="177" t="s">
        <v>29</v>
      </c>
      <c r="J118" s="216">
        <f>E22</f>
        <v>0</v>
      </c>
      <c r="K118" s="175"/>
      <c r="L118" s="74"/>
    </row>
    <row r="119" spans="1:65" s="67" customFormat="1" ht="10.35" customHeight="1">
      <c r="B119" s="74"/>
      <c r="L119" s="74"/>
    </row>
    <row r="120" spans="1:65" s="147" customFormat="1" ht="29.25" customHeight="1">
      <c r="A120" s="231"/>
      <c r="B120" s="232"/>
      <c r="C120" s="233" t="s">
        <v>91</v>
      </c>
      <c r="D120" s="234" t="s">
        <v>48</v>
      </c>
      <c r="E120" s="234" t="s">
        <v>46</v>
      </c>
      <c r="F120" s="234" t="s">
        <v>47</v>
      </c>
      <c r="G120" s="234" t="s">
        <v>92</v>
      </c>
      <c r="H120" s="234" t="s">
        <v>93</v>
      </c>
      <c r="I120" s="72" t="s">
        <v>94</v>
      </c>
      <c r="J120" s="234" t="s">
        <v>82</v>
      </c>
      <c r="K120" s="294" t="s">
        <v>95</v>
      </c>
      <c r="L120" s="232"/>
      <c r="M120" s="144" t="s">
        <v>1</v>
      </c>
      <c r="N120" s="145" t="s">
        <v>31</v>
      </c>
      <c r="O120" s="145" t="s">
        <v>96</v>
      </c>
      <c r="P120" s="145" t="s">
        <v>97</v>
      </c>
      <c r="Q120" s="145" t="s">
        <v>98</v>
      </c>
      <c r="R120" s="145" t="s">
        <v>99</v>
      </c>
      <c r="S120" s="145" t="s">
        <v>100</v>
      </c>
      <c r="T120" s="146" t="s">
        <v>101</v>
      </c>
    </row>
    <row r="121" spans="1:65" s="67" customFormat="1" ht="22.9" customHeight="1">
      <c r="A121" s="175"/>
      <c r="B121" s="176"/>
      <c r="C121" s="235" t="s">
        <v>102</v>
      </c>
      <c r="D121" s="175"/>
      <c r="E121" s="175"/>
      <c r="F121" s="175"/>
      <c r="G121" s="175"/>
      <c r="H121" s="175"/>
      <c r="J121" s="295">
        <f>SUM(J122,J197)</f>
        <v>0</v>
      </c>
      <c r="K121" s="175"/>
      <c r="L121" s="176"/>
      <c r="M121" s="148"/>
      <c r="N121" s="70"/>
      <c r="O121" s="70"/>
      <c r="P121" s="149" t="e">
        <f>P122+P197</f>
        <v>#REF!</v>
      </c>
      <c r="Q121" s="70"/>
      <c r="R121" s="149" t="e">
        <f>R122+R197</f>
        <v>#REF!</v>
      </c>
      <c r="S121" s="70"/>
      <c r="T121" s="150" t="e">
        <f>T122+T197</f>
        <v>#REF!</v>
      </c>
      <c r="AT121" s="134" t="s">
        <v>62</v>
      </c>
      <c r="AU121" s="134" t="s">
        <v>84</v>
      </c>
      <c r="BK121" s="151" t="e">
        <f>BK122+BK197</f>
        <v>#REF!</v>
      </c>
    </row>
    <row r="122" spans="1:65" s="73" customFormat="1" ht="25.9" customHeight="1">
      <c r="A122" s="236"/>
      <c r="B122" s="237"/>
      <c r="C122" s="236"/>
      <c r="D122" s="238" t="s">
        <v>62</v>
      </c>
      <c r="E122" s="239" t="s">
        <v>103</v>
      </c>
      <c r="F122" s="239" t="s">
        <v>104</v>
      </c>
      <c r="G122" s="236"/>
      <c r="H122" s="236"/>
      <c r="J122" s="296">
        <f>SUM(J123,J136,J152,J179,J195,J190,J171)</f>
        <v>0</v>
      </c>
      <c r="K122" s="236"/>
      <c r="L122" s="237"/>
      <c r="M122" s="153"/>
      <c r="P122" s="154" t="e">
        <f>P123+#REF!+P148+P152+P179+P195</f>
        <v>#REF!</v>
      </c>
      <c r="R122" s="154" t="e">
        <f>R123+#REF!+R148+R152+R179+R195</f>
        <v>#REF!</v>
      </c>
      <c r="T122" s="155" t="e">
        <f>T123+#REF!+T148+T152+T179+T195</f>
        <v>#REF!</v>
      </c>
      <c r="AR122" s="152" t="s">
        <v>68</v>
      </c>
      <c r="AT122" s="156" t="s">
        <v>62</v>
      </c>
      <c r="AU122" s="156" t="s">
        <v>63</v>
      </c>
      <c r="AY122" s="152" t="s">
        <v>105</v>
      </c>
      <c r="BK122" s="157" t="e">
        <f>BK123+#REF!+BK148+BK152+BK179+BK195</f>
        <v>#REF!</v>
      </c>
    </row>
    <row r="123" spans="1:65" s="73" customFormat="1" ht="22.9" customHeight="1">
      <c r="A123" s="236"/>
      <c r="B123" s="237"/>
      <c r="C123" s="236"/>
      <c r="D123" s="238" t="s">
        <v>62</v>
      </c>
      <c r="E123" s="240">
        <v>93890</v>
      </c>
      <c r="F123" s="240" t="s">
        <v>239</v>
      </c>
      <c r="G123" s="236"/>
      <c r="H123" s="236"/>
      <c r="J123" s="297">
        <f>SUM(J131:J135)</f>
        <v>0</v>
      </c>
      <c r="K123" s="236"/>
      <c r="L123" s="237"/>
      <c r="M123" s="153"/>
      <c r="P123" s="154">
        <f>SUM(P124:P135)</f>
        <v>0</v>
      </c>
      <c r="R123" s="154">
        <f>SUM(R124:R135)</f>
        <v>1.0400000000000001E-3</v>
      </c>
      <c r="T123" s="155">
        <f>SUM(T124:T135)</f>
        <v>3.3280000000000003</v>
      </c>
      <c r="AR123" s="152" t="s">
        <v>68</v>
      </c>
      <c r="AT123" s="156" t="s">
        <v>62</v>
      </c>
      <c r="AU123" s="156" t="s">
        <v>68</v>
      </c>
      <c r="AY123" s="152" t="s">
        <v>105</v>
      </c>
      <c r="BK123" s="157">
        <f>SUM(BK124:BK135)</f>
        <v>0</v>
      </c>
    </row>
    <row r="124" spans="1:65" s="67" customFormat="1" ht="21.75" hidden="1" customHeight="1">
      <c r="A124" s="175"/>
      <c r="B124" s="176"/>
      <c r="C124" s="241" t="s">
        <v>68</v>
      </c>
      <c r="D124" s="241" t="s">
        <v>106</v>
      </c>
      <c r="E124" s="242" t="s">
        <v>107</v>
      </c>
      <c r="F124" s="243" t="s">
        <v>108</v>
      </c>
      <c r="G124" s="244" t="s">
        <v>109</v>
      </c>
      <c r="H124" s="245">
        <v>0</v>
      </c>
      <c r="I124" s="75">
        <f>79.89*0.68</f>
        <v>54.325200000000002</v>
      </c>
      <c r="J124" s="298">
        <f>ROUND(I124*H124,2)</f>
        <v>0</v>
      </c>
      <c r="K124" s="243" t="s">
        <v>110</v>
      </c>
      <c r="L124" s="176"/>
      <c r="M124" s="76" t="s">
        <v>1</v>
      </c>
      <c r="N124" s="158" t="s">
        <v>32</v>
      </c>
      <c r="P124" s="159">
        <f>O124*H124</f>
        <v>0</v>
      </c>
      <c r="Q124" s="159">
        <v>0</v>
      </c>
      <c r="R124" s="159">
        <f>Q124*H124</f>
        <v>0</v>
      </c>
      <c r="S124" s="159">
        <v>0.26</v>
      </c>
      <c r="T124" s="160">
        <f>S124*H124</f>
        <v>0</v>
      </c>
      <c r="AR124" s="161" t="s">
        <v>111</v>
      </c>
      <c r="AT124" s="161" t="s">
        <v>106</v>
      </c>
      <c r="AU124" s="161" t="s">
        <v>72</v>
      </c>
      <c r="AY124" s="134" t="s">
        <v>105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134" t="s">
        <v>68</v>
      </c>
      <c r="BK124" s="162">
        <f>ROUND(I124*H124,2)</f>
        <v>0</v>
      </c>
      <c r="BL124" s="134" t="s">
        <v>111</v>
      </c>
      <c r="BM124" s="161" t="s">
        <v>112</v>
      </c>
    </row>
    <row r="125" spans="1:65" s="77" customFormat="1" hidden="1">
      <c r="A125" s="246"/>
      <c r="B125" s="247"/>
      <c r="C125" s="246"/>
      <c r="D125" s="248" t="s">
        <v>113</v>
      </c>
      <c r="E125" s="249" t="s">
        <v>1</v>
      </c>
      <c r="F125" s="250" t="s">
        <v>114</v>
      </c>
      <c r="G125" s="246"/>
      <c r="H125" s="251">
        <v>0</v>
      </c>
      <c r="J125" s="246"/>
      <c r="K125" s="246"/>
      <c r="L125" s="247"/>
      <c r="M125" s="164"/>
      <c r="T125" s="165"/>
      <c r="AT125" s="163" t="s">
        <v>113</v>
      </c>
      <c r="AU125" s="163" t="s">
        <v>72</v>
      </c>
      <c r="AV125" s="77" t="s">
        <v>72</v>
      </c>
      <c r="AW125" s="77" t="s">
        <v>28</v>
      </c>
      <c r="AX125" s="77" t="s">
        <v>68</v>
      </c>
      <c r="AY125" s="163" t="s">
        <v>105</v>
      </c>
    </row>
    <row r="126" spans="1:65" s="67" customFormat="1" ht="21.75" hidden="1" customHeight="1">
      <c r="A126" s="175"/>
      <c r="B126" s="176"/>
      <c r="C126" s="241" t="s">
        <v>72</v>
      </c>
      <c r="D126" s="241" t="s">
        <v>106</v>
      </c>
      <c r="E126" s="242" t="s">
        <v>115</v>
      </c>
      <c r="F126" s="243" t="s">
        <v>116</v>
      </c>
      <c r="G126" s="244" t="s">
        <v>109</v>
      </c>
      <c r="H126" s="245">
        <v>0</v>
      </c>
      <c r="I126" s="75">
        <f>304.7*0.68</f>
        <v>207.196</v>
      </c>
      <c r="J126" s="298">
        <f>ROUND(I126*H126,2)</f>
        <v>0</v>
      </c>
      <c r="K126" s="243" t="s">
        <v>110</v>
      </c>
      <c r="L126" s="176"/>
      <c r="M126" s="76" t="s">
        <v>1</v>
      </c>
      <c r="N126" s="158" t="s">
        <v>32</v>
      </c>
      <c r="P126" s="159">
        <f>O126*H126</f>
        <v>0</v>
      </c>
      <c r="Q126" s="159">
        <v>0</v>
      </c>
      <c r="R126" s="159">
        <f>Q126*H126</f>
        <v>0</v>
      </c>
      <c r="S126" s="159">
        <v>0.28999999999999998</v>
      </c>
      <c r="T126" s="160">
        <f>S126*H126</f>
        <v>0</v>
      </c>
      <c r="AR126" s="161" t="s">
        <v>111</v>
      </c>
      <c r="AT126" s="161" t="s">
        <v>106</v>
      </c>
      <c r="AU126" s="161" t="s">
        <v>72</v>
      </c>
      <c r="AY126" s="134" t="s">
        <v>105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34" t="s">
        <v>68</v>
      </c>
      <c r="BK126" s="162">
        <f>ROUND(I126*H126,2)</f>
        <v>0</v>
      </c>
      <c r="BL126" s="134" t="s">
        <v>111</v>
      </c>
      <c r="BM126" s="161" t="s">
        <v>117</v>
      </c>
    </row>
    <row r="127" spans="1:65" s="67" customFormat="1" ht="21.75" hidden="1" customHeight="1">
      <c r="A127" s="175"/>
      <c r="B127" s="176"/>
      <c r="C127" s="241" t="s">
        <v>118</v>
      </c>
      <c r="D127" s="241" t="s">
        <v>106</v>
      </c>
      <c r="E127" s="242" t="s">
        <v>119</v>
      </c>
      <c r="F127" s="243" t="s">
        <v>120</v>
      </c>
      <c r="G127" s="244" t="s">
        <v>109</v>
      </c>
      <c r="H127" s="245">
        <v>0</v>
      </c>
      <c r="I127" s="75">
        <f>52.88*0.68</f>
        <v>35.958400000000005</v>
      </c>
      <c r="J127" s="298">
        <f>ROUND(I127*H127,2)</f>
        <v>0</v>
      </c>
      <c r="K127" s="243" t="s">
        <v>110</v>
      </c>
      <c r="L127" s="176"/>
      <c r="M127" s="76" t="s">
        <v>1</v>
      </c>
      <c r="N127" s="158" t="s">
        <v>32</v>
      </c>
      <c r="P127" s="159">
        <f>O127*H127</f>
        <v>0</v>
      </c>
      <c r="Q127" s="159">
        <v>0</v>
      </c>
      <c r="R127" s="159">
        <f>Q127*H127</f>
        <v>0</v>
      </c>
      <c r="S127" s="159">
        <v>0.44</v>
      </c>
      <c r="T127" s="160">
        <f>S127*H127</f>
        <v>0</v>
      </c>
      <c r="AR127" s="161" t="s">
        <v>111</v>
      </c>
      <c r="AT127" s="161" t="s">
        <v>106</v>
      </c>
      <c r="AU127" s="161" t="s">
        <v>72</v>
      </c>
      <c r="AY127" s="134" t="s">
        <v>105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34" t="s">
        <v>68</v>
      </c>
      <c r="BK127" s="162">
        <f>ROUND(I127*H127,2)</f>
        <v>0</v>
      </c>
      <c r="BL127" s="134" t="s">
        <v>111</v>
      </c>
      <c r="BM127" s="161" t="s">
        <v>121</v>
      </c>
    </row>
    <row r="128" spans="1:65" s="67" customFormat="1" ht="21.75" hidden="1" customHeight="1">
      <c r="A128" s="175"/>
      <c r="B128" s="176"/>
      <c r="C128" s="241" t="s">
        <v>111</v>
      </c>
      <c r="D128" s="241" t="s">
        <v>106</v>
      </c>
      <c r="E128" s="242" t="s">
        <v>122</v>
      </c>
      <c r="F128" s="243" t="s">
        <v>123</v>
      </c>
      <c r="G128" s="244" t="s">
        <v>109</v>
      </c>
      <c r="H128" s="245">
        <v>0</v>
      </c>
      <c r="I128" s="75">
        <f>28.88*0.68</f>
        <v>19.638400000000001</v>
      </c>
      <c r="J128" s="298">
        <f>ROUND(I128*H128,2)</f>
        <v>0</v>
      </c>
      <c r="K128" s="243" t="s">
        <v>110</v>
      </c>
      <c r="L128" s="176"/>
      <c r="M128" s="76" t="s">
        <v>1</v>
      </c>
      <c r="N128" s="158" t="s">
        <v>32</v>
      </c>
      <c r="P128" s="159">
        <f>O128*H128</f>
        <v>0</v>
      </c>
      <c r="Q128" s="159">
        <v>0</v>
      </c>
      <c r="R128" s="159">
        <f>Q128*H128</f>
        <v>0</v>
      </c>
      <c r="S128" s="159">
        <v>9.8000000000000004E-2</v>
      </c>
      <c r="T128" s="160">
        <f>S128*H128</f>
        <v>0</v>
      </c>
      <c r="AR128" s="161" t="s">
        <v>111</v>
      </c>
      <c r="AT128" s="161" t="s">
        <v>106</v>
      </c>
      <c r="AU128" s="161" t="s">
        <v>72</v>
      </c>
      <c r="AY128" s="134" t="s">
        <v>105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34" t="s">
        <v>68</v>
      </c>
      <c r="BK128" s="162">
        <f>ROUND(I128*H128,2)</f>
        <v>0</v>
      </c>
      <c r="BL128" s="134" t="s">
        <v>111</v>
      </c>
      <c r="BM128" s="161" t="s">
        <v>124</v>
      </c>
    </row>
    <row r="129" spans="1:65" s="78" customFormat="1" hidden="1">
      <c r="A129" s="252"/>
      <c r="B129" s="253"/>
      <c r="C129" s="252"/>
      <c r="D129" s="248" t="s">
        <v>113</v>
      </c>
      <c r="E129" s="254" t="s">
        <v>1</v>
      </c>
      <c r="F129" s="255" t="s">
        <v>125</v>
      </c>
      <c r="G129" s="252"/>
      <c r="H129" s="254" t="s">
        <v>1</v>
      </c>
      <c r="J129" s="252"/>
      <c r="K129" s="252"/>
      <c r="L129" s="253"/>
      <c r="M129" s="167"/>
      <c r="T129" s="168"/>
      <c r="AT129" s="166" t="s">
        <v>113</v>
      </c>
      <c r="AU129" s="166" t="s">
        <v>72</v>
      </c>
      <c r="AV129" s="78" t="s">
        <v>68</v>
      </c>
      <c r="AW129" s="78" t="s">
        <v>28</v>
      </c>
      <c r="AX129" s="78" t="s">
        <v>63</v>
      </c>
      <c r="AY129" s="166" t="s">
        <v>105</v>
      </c>
    </row>
    <row r="130" spans="1:65" s="77" customFormat="1" hidden="1">
      <c r="A130" s="246"/>
      <c r="B130" s="247"/>
      <c r="C130" s="246"/>
      <c r="D130" s="248" t="s">
        <v>113</v>
      </c>
      <c r="E130" s="249" t="s">
        <v>1</v>
      </c>
      <c r="F130" s="250" t="s">
        <v>126</v>
      </c>
      <c r="G130" s="246"/>
      <c r="H130" s="251">
        <v>0</v>
      </c>
      <c r="J130" s="246"/>
      <c r="K130" s="246"/>
      <c r="L130" s="247"/>
      <c r="M130" s="164"/>
      <c r="T130" s="165"/>
      <c r="AT130" s="163" t="s">
        <v>113</v>
      </c>
      <c r="AU130" s="163" t="s">
        <v>72</v>
      </c>
      <c r="AV130" s="77" t="s">
        <v>72</v>
      </c>
      <c r="AW130" s="77" t="s">
        <v>28</v>
      </c>
      <c r="AX130" s="77" t="s">
        <v>68</v>
      </c>
      <c r="AY130" s="163" t="s">
        <v>105</v>
      </c>
    </row>
    <row r="131" spans="1:65" s="67" customFormat="1" ht="21.75" customHeight="1">
      <c r="A131" s="175"/>
      <c r="B131" s="176"/>
      <c r="C131" s="241" t="s">
        <v>68</v>
      </c>
      <c r="D131" s="241" t="s">
        <v>106</v>
      </c>
      <c r="E131" s="242" t="s">
        <v>240</v>
      </c>
      <c r="F131" s="243" t="s">
        <v>241</v>
      </c>
      <c r="G131" s="244" t="s">
        <v>109</v>
      </c>
      <c r="H131" s="245">
        <f>10+16</f>
        <v>26</v>
      </c>
      <c r="I131" s="75">
        <v>0</v>
      </c>
      <c r="J131" s="298">
        <f>ROUND(I131*H131,2)</f>
        <v>0</v>
      </c>
      <c r="K131" s="243" t="s">
        <v>261</v>
      </c>
      <c r="L131" s="176"/>
      <c r="M131" s="76" t="s">
        <v>1</v>
      </c>
      <c r="N131" s="158" t="s">
        <v>32</v>
      </c>
      <c r="P131" s="159">
        <f>O131*H131</f>
        <v>0</v>
      </c>
      <c r="Q131" s="159">
        <v>4.0000000000000003E-5</v>
      </c>
      <c r="R131" s="159">
        <f>Q131*H131</f>
        <v>1.0400000000000001E-3</v>
      </c>
      <c r="S131" s="159">
        <v>0.128</v>
      </c>
      <c r="T131" s="160">
        <f>S131*H131</f>
        <v>3.3280000000000003</v>
      </c>
      <c r="AR131" s="161" t="s">
        <v>111</v>
      </c>
      <c r="AT131" s="161" t="s">
        <v>106</v>
      </c>
      <c r="AU131" s="161" t="s">
        <v>72</v>
      </c>
      <c r="AY131" s="134" t="s">
        <v>105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34" t="s">
        <v>68</v>
      </c>
      <c r="BK131" s="162">
        <f>ROUND(I131*H131,2)</f>
        <v>0</v>
      </c>
      <c r="BL131" s="134" t="s">
        <v>111</v>
      </c>
      <c r="BM131" s="161" t="s">
        <v>128</v>
      </c>
    </row>
    <row r="132" spans="1:65" s="77" customFormat="1">
      <c r="A132" s="246"/>
      <c r="B132" s="247"/>
      <c r="C132" s="246"/>
      <c r="D132" s="248" t="s">
        <v>113</v>
      </c>
      <c r="E132" s="249" t="s">
        <v>1</v>
      </c>
      <c r="F132" s="250" t="s">
        <v>273</v>
      </c>
      <c r="G132" s="246"/>
      <c r="H132" s="251" t="s">
        <v>279</v>
      </c>
      <c r="J132" s="246"/>
      <c r="K132" s="246"/>
      <c r="L132" s="247"/>
      <c r="M132" s="164"/>
      <c r="T132" s="165"/>
      <c r="AT132" s="163" t="s">
        <v>113</v>
      </c>
      <c r="AU132" s="163" t="s">
        <v>72</v>
      </c>
      <c r="AV132" s="77" t="s">
        <v>72</v>
      </c>
      <c r="AW132" s="77" t="s">
        <v>28</v>
      </c>
      <c r="AX132" s="77" t="s">
        <v>68</v>
      </c>
      <c r="AY132" s="163" t="s">
        <v>105</v>
      </c>
    </row>
    <row r="133" spans="1:65" s="77" customFormat="1">
      <c r="A133" s="246"/>
      <c r="B133" s="247"/>
      <c r="C133" s="246"/>
      <c r="D133" s="248"/>
      <c r="E133" s="249"/>
      <c r="F133" s="250"/>
      <c r="G133" s="246"/>
      <c r="H133" s="251"/>
      <c r="J133" s="246"/>
      <c r="K133" s="246"/>
      <c r="L133" s="247"/>
      <c r="M133" s="164"/>
      <c r="T133" s="165"/>
      <c r="AT133" s="163"/>
      <c r="AU133" s="163"/>
      <c r="AY133" s="163"/>
    </row>
    <row r="134" spans="1:65" s="77" customFormat="1" ht="24">
      <c r="A134" s="246"/>
      <c r="B134" s="247"/>
      <c r="C134" s="241">
        <v>2</v>
      </c>
      <c r="D134" s="241" t="s">
        <v>106</v>
      </c>
      <c r="E134" s="242" t="s">
        <v>249</v>
      </c>
      <c r="F134" s="243" t="s">
        <v>250</v>
      </c>
      <c r="G134" s="244" t="s">
        <v>109</v>
      </c>
      <c r="H134" s="245">
        <v>26</v>
      </c>
      <c r="I134" s="75">
        <v>0</v>
      </c>
      <c r="J134" s="298">
        <f>ROUND(I134*H134,2)</f>
        <v>0</v>
      </c>
      <c r="K134" s="243" t="s">
        <v>261</v>
      </c>
      <c r="L134" s="247"/>
      <c r="M134" s="164"/>
      <c r="T134" s="165"/>
      <c r="AT134" s="163"/>
      <c r="AU134" s="163"/>
      <c r="AY134" s="163"/>
    </row>
    <row r="135" spans="1:65" s="77" customFormat="1" ht="7.5" customHeight="1">
      <c r="A135" s="246"/>
      <c r="B135" s="247"/>
      <c r="C135" s="246"/>
      <c r="D135" s="248"/>
      <c r="E135" s="249"/>
      <c r="F135" s="250"/>
      <c r="G135" s="246"/>
      <c r="H135" s="251"/>
      <c r="J135" s="246"/>
      <c r="K135" s="246"/>
      <c r="L135" s="247"/>
      <c r="M135" s="164"/>
      <c r="T135" s="165"/>
      <c r="AT135" s="163"/>
      <c r="AU135" s="163"/>
      <c r="AY135" s="163"/>
    </row>
    <row r="136" spans="1:65" s="77" customFormat="1" ht="12.75">
      <c r="A136" s="246"/>
      <c r="B136" s="247"/>
      <c r="C136" s="236"/>
      <c r="D136" s="238" t="s">
        <v>62</v>
      </c>
      <c r="E136" s="240">
        <v>62590</v>
      </c>
      <c r="F136" s="240" t="s">
        <v>242</v>
      </c>
      <c r="G136" s="236"/>
      <c r="H136" s="236"/>
      <c r="I136" s="73"/>
      <c r="J136" s="297">
        <f>SUM(J137:J141)</f>
        <v>0</v>
      </c>
      <c r="K136" s="236"/>
      <c r="L136" s="247"/>
      <c r="M136" s="164"/>
      <c r="T136" s="165"/>
      <c r="AT136" s="163"/>
      <c r="AU136" s="163"/>
      <c r="AY136" s="163"/>
    </row>
    <row r="137" spans="1:65" s="78" customFormat="1" ht="1.5" customHeight="1">
      <c r="A137" s="252"/>
      <c r="B137" s="253"/>
      <c r="C137" s="256"/>
      <c r="D137" s="248"/>
      <c r="E137" s="257" t="s">
        <v>1</v>
      </c>
      <c r="F137" s="258"/>
      <c r="G137" s="259"/>
      <c r="H137" s="260"/>
      <c r="I137" s="79"/>
      <c r="J137" s="256"/>
      <c r="K137" s="256"/>
      <c r="L137" s="253"/>
      <c r="M137" s="167"/>
      <c r="T137" s="168"/>
      <c r="AT137" s="166" t="s">
        <v>113</v>
      </c>
      <c r="AU137" s="166" t="s">
        <v>72</v>
      </c>
      <c r="AV137" s="78" t="s">
        <v>68</v>
      </c>
      <c r="AW137" s="78" t="s">
        <v>28</v>
      </c>
      <c r="AX137" s="78" t="s">
        <v>63</v>
      </c>
      <c r="AY137" s="166" t="s">
        <v>105</v>
      </c>
    </row>
    <row r="138" spans="1:65" s="77" customFormat="1" ht="18.75" customHeight="1">
      <c r="A138" s="246"/>
      <c r="B138" s="247"/>
      <c r="C138" s="241">
        <v>3</v>
      </c>
      <c r="D138" s="241" t="s">
        <v>106</v>
      </c>
      <c r="E138" s="242" t="s">
        <v>243</v>
      </c>
      <c r="F138" s="243" t="s">
        <v>244</v>
      </c>
      <c r="G138" s="244" t="s">
        <v>109</v>
      </c>
      <c r="H138" s="245">
        <v>26</v>
      </c>
      <c r="I138" s="75">
        <v>0</v>
      </c>
      <c r="J138" s="298">
        <f>ROUND(I138*H138,2)</f>
        <v>0</v>
      </c>
      <c r="K138" s="243" t="s">
        <v>261</v>
      </c>
      <c r="L138" s="247"/>
      <c r="M138" s="164"/>
      <c r="T138" s="165"/>
      <c r="AT138" s="163" t="s">
        <v>113</v>
      </c>
      <c r="AU138" s="163" t="s">
        <v>72</v>
      </c>
      <c r="AV138" s="77" t="s">
        <v>72</v>
      </c>
      <c r="AW138" s="77" t="s">
        <v>28</v>
      </c>
      <c r="AX138" s="77" t="s">
        <v>63</v>
      </c>
      <c r="AY138" s="163" t="s">
        <v>105</v>
      </c>
    </row>
    <row r="139" spans="1:65" s="77" customFormat="1" hidden="1">
      <c r="A139" s="246"/>
      <c r="B139" s="247"/>
      <c r="C139" s="246"/>
      <c r="D139" s="248" t="s">
        <v>113</v>
      </c>
      <c r="E139" s="249" t="s">
        <v>1</v>
      </c>
      <c r="F139" s="258"/>
      <c r="G139" s="259"/>
      <c r="H139" s="260"/>
      <c r="J139" s="246"/>
      <c r="K139" s="246"/>
      <c r="L139" s="247"/>
      <c r="M139" s="164"/>
      <c r="T139" s="165"/>
      <c r="AT139" s="163" t="s">
        <v>113</v>
      </c>
      <c r="AU139" s="163" t="s">
        <v>72</v>
      </c>
      <c r="AV139" s="77" t="s">
        <v>72</v>
      </c>
      <c r="AW139" s="77" t="s">
        <v>28</v>
      </c>
      <c r="AX139" s="77" t="s">
        <v>63</v>
      </c>
      <c r="AY139" s="163" t="s">
        <v>105</v>
      </c>
    </row>
    <row r="140" spans="1:65" s="77" customFormat="1" hidden="1">
      <c r="A140" s="246"/>
      <c r="B140" s="247"/>
      <c r="C140" s="246"/>
      <c r="D140" s="248" t="s">
        <v>113</v>
      </c>
      <c r="E140" s="249" t="s">
        <v>1</v>
      </c>
      <c r="F140" s="258"/>
      <c r="G140" s="259"/>
      <c r="H140" s="260"/>
      <c r="J140" s="246"/>
      <c r="K140" s="246"/>
      <c r="L140" s="247"/>
      <c r="M140" s="164"/>
      <c r="T140" s="165"/>
      <c r="AT140" s="163" t="s">
        <v>113</v>
      </c>
      <c r="AU140" s="163" t="s">
        <v>72</v>
      </c>
      <c r="AV140" s="77" t="s">
        <v>72</v>
      </c>
      <c r="AW140" s="77" t="s">
        <v>28</v>
      </c>
      <c r="AX140" s="77" t="s">
        <v>63</v>
      </c>
      <c r="AY140" s="163" t="s">
        <v>105</v>
      </c>
    </row>
    <row r="141" spans="1:65" s="77" customFormat="1" ht="9" customHeight="1">
      <c r="A141" s="246"/>
      <c r="B141" s="247"/>
      <c r="C141" s="246"/>
      <c r="D141" s="248"/>
      <c r="E141" s="249"/>
      <c r="F141" s="258"/>
      <c r="G141" s="259"/>
      <c r="H141" s="260"/>
      <c r="J141" s="246"/>
      <c r="K141" s="246"/>
      <c r="L141" s="247"/>
      <c r="M141" s="164"/>
      <c r="T141" s="165"/>
      <c r="AT141" s="163"/>
      <c r="AU141" s="163"/>
      <c r="AY141" s="163"/>
    </row>
    <row r="142" spans="1:65" s="67" customFormat="1" ht="66.75" hidden="1" customHeight="1">
      <c r="A142" s="175"/>
      <c r="B142" s="176"/>
      <c r="C142" s="241" t="s">
        <v>136</v>
      </c>
      <c r="D142" s="241" t="s">
        <v>106</v>
      </c>
      <c r="E142" s="242" t="s">
        <v>137</v>
      </c>
      <c r="F142" s="243" t="s">
        <v>138</v>
      </c>
      <c r="G142" s="244" t="s">
        <v>109</v>
      </c>
      <c r="H142" s="245">
        <v>0</v>
      </c>
      <c r="I142" s="75">
        <f>257.26*0.68</f>
        <v>174.93680000000001</v>
      </c>
      <c r="J142" s="298">
        <f>ROUND(I142*H142,2)</f>
        <v>0</v>
      </c>
      <c r="K142" s="243" t="s">
        <v>110</v>
      </c>
      <c r="L142" s="176"/>
      <c r="M142" s="76" t="s">
        <v>1</v>
      </c>
      <c r="N142" s="158" t="s">
        <v>32</v>
      </c>
      <c r="P142" s="159">
        <f>O142*H142</f>
        <v>0</v>
      </c>
      <c r="Q142" s="159">
        <v>8.4250000000000005E-2</v>
      </c>
      <c r="R142" s="159">
        <f>Q142*H142</f>
        <v>0</v>
      </c>
      <c r="S142" s="159">
        <v>0</v>
      </c>
      <c r="T142" s="160">
        <f>S142*H142</f>
        <v>0</v>
      </c>
      <c r="AR142" s="161" t="s">
        <v>111</v>
      </c>
      <c r="AT142" s="161" t="s">
        <v>106</v>
      </c>
      <c r="AU142" s="161" t="s">
        <v>72</v>
      </c>
      <c r="AY142" s="134" t="s">
        <v>105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34" t="s">
        <v>68</v>
      </c>
      <c r="BK142" s="162">
        <f>ROUND(I142*H142,2)</f>
        <v>0</v>
      </c>
      <c r="BL142" s="134" t="s">
        <v>111</v>
      </c>
      <c r="BM142" s="161" t="s">
        <v>139</v>
      </c>
    </row>
    <row r="143" spans="1:65" s="77" customFormat="1" hidden="1">
      <c r="A143" s="246"/>
      <c r="B143" s="247"/>
      <c r="C143" s="246"/>
      <c r="D143" s="248" t="s">
        <v>113</v>
      </c>
      <c r="E143" s="249" t="s">
        <v>1</v>
      </c>
      <c r="F143" s="250" t="s">
        <v>140</v>
      </c>
      <c r="G143" s="246"/>
      <c r="H143" s="251">
        <v>0</v>
      </c>
      <c r="J143" s="246"/>
      <c r="K143" s="246"/>
      <c r="L143" s="247"/>
      <c r="M143" s="164"/>
      <c r="T143" s="165"/>
      <c r="AT143" s="163" t="s">
        <v>113</v>
      </c>
      <c r="AU143" s="163" t="s">
        <v>72</v>
      </c>
      <c r="AV143" s="77" t="s">
        <v>72</v>
      </c>
      <c r="AW143" s="77" t="s">
        <v>28</v>
      </c>
      <c r="AX143" s="77" t="s">
        <v>68</v>
      </c>
      <c r="AY143" s="163" t="s">
        <v>105</v>
      </c>
    </row>
    <row r="144" spans="1:65" s="67" customFormat="1" ht="16.5" hidden="1" customHeight="1">
      <c r="A144" s="175"/>
      <c r="B144" s="176"/>
      <c r="C144" s="261" t="s">
        <v>141</v>
      </c>
      <c r="D144" s="261" t="s">
        <v>133</v>
      </c>
      <c r="E144" s="262" t="s">
        <v>134</v>
      </c>
      <c r="F144" s="263" t="s">
        <v>135</v>
      </c>
      <c r="G144" s="264" t="s">
        <v>109</v>
      </c>
      <c r="H144" s="265">
        <v>0</v>
      </c>
      <c r="I144" s="80">
        <f>296.27</f>
        <v>296.27</v>
      </c>
      <c r="J144" s="299">
        <f>ROUND(I144*H144,2)</f>
        <v>0</v>
      </c>
      <c r="K144" s="263" t="s">
        <v>1</v>
      </c>
      <c r="L144" s="300"/>
      <c r="M144" s="81" t="s">
        <v>1</v>
      </c>
      <c r="N144" s="169" t="s">
        <v>32</v>
      </c>
      <c r="P144" s="159">
        <f>O144*H144</f>
        <v>0</v>
      </c>
      <c r="Q144" s="159">
        <v>0.13100000000000001</v>
      </c>
      <c r="R144" s="159">
        <f>Q144*H144</f>
        <v>0</v>
      </c>
      <c r="S144" s="159">
        <v>0</v>
      </c>
      <c r="T144" s="160">
        <f>S144*H144</f>
        <v>0</v>
      </c>
      <c r="AR144" s="161" t="s">
        <v>130</v>
      </c>
      <c r="AT144" s="161" t="s">
        <v>133</v>
      </c>
      <c r="AU144" s="161" t="s">
        <v>72</v>
      </c>
      <c r="AY144" s="134" t="s">
        <v>105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34" t="s">
        <v>68</v>
      </c>
      <c r="BK144" s="162">
        <f>ROUND(I144*H144,2)</f>
        <v>0</v>
      </c>
      <c r="BL144" s="134" t="s">
        <v>111</v>
      </c>
      <c r="BM144" s="161" t="s">
        <v>142</v>
      </c>
    </row>
    <row r="145" spans="1:65" s="77" customFormat="1" hidden="1">
      <c r="A145" s="246"/>
      <c r="B145" s="247"/>
      <c r="C145" s="246"/>
      <c r="D145" s="248" t="s">
        <v>113</v>
      </c>
      <c r="E145" s="249" t="s">
        <v>1</v>
      </c>
      <c r="F145" s="250" t="s">
        <v>143</v>
      </c>
      <c r="G145" s="246"/>
      <c r="H145" s="251">
        <f>27*1.1</f>
        <v>29.700000000000003</v>
      </c>
      <c r="J145" s="246"/>
      <c r="K145" s="246"/>
      <c r="L145" s="247"/>
      <c r="M145" s="164"/>
      <c r="T145" s="165"/>
      <c r="AT145" s="163" t="s">
        <v>113</v>
      </c>
      <c r="AU145" s="163" t="s">
        <v>72</v>
      </c>
      <c r="AV145" s="77" t="s">
        <v>72</v>
      </c>
      <c r="AW145" s="77" t="s">
        <v>28</v>
      </c>
      <c r="AX145" s="77" t="s">
        <v>68</v>
      </c>
      <c r="AY145" s="163" t="s">
        <v>105</v>
      </c>
    </row>
    <row r="146" spans="1:65" s="67" customFormat="1" ht="16.5" hidden="1" customHeight="1">
      <c r="A146" s="175"/>
      <c r="B146" s="176"/>
      <c r="C146" s="261" t="s">
        <v>144</v>
      </c>
      <c r="D146" s="261" t="s">
        <v>133</v>
      </c>
      <c r="E146" s="262" t="s">
        <v>145</v>
      </c>
      <c r="F146" s="263" t="s">
        <v>146</v>
      </c>
      <c r="G146" s="264" t="s">
        <v>109</v>
      </c>
      <c r="H146" s="265">
        <v>0</v>
      </c>
      <c r="I146" s="80">
        <v>500</v>
      </c>
      <c r="J146" s="299">
        <f>ROUND(I146*H146,2)</f>
        <v>0</v>
      </c>
      <c r="K146" s="263" t="s">
        <v>1</v>
      </c>
      <c r="L146" s="300"/>
      <c r="M146" s="81" t="s">
        <v>1</v>
      </c>
      <c r="N146" s="169" t="s">
        <v>32</v>
      </c>
      <c r="P146" s="159">
        <f>O146*H146</f>
        <v>0</v>
      </c>
      <c r="Q146" s="159">
        <v>0.13100000000000001</v>
      </c>
      <c r="R146" s="159">
        <f>Q146*H146</f>
        <v>0</v>
      </c>
      <c r="S146" s="159">
        <v>0</v>
      </c>
      <c r="T146" s="160">
        <f>S146*H146</f>
        <v>0</v>
      </c>
      <c r="AR146" s="161" t="s">
        <v>130</v>
      </c>
      <c r="AT146" s="161" t="s">
        <v>133</v>
      </c>
      <c r="AU146" s="161" t="s">
        <v>72</v>
      </c>
      <c r="AY146" s="134" t="s">
        <v>105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34" t="s">
        <v>68</v>
      </c>
      <c r="BK146" s="162">
        <f>ROUND(I146*H146,2)</f>
        <v>0</v>
      </c>
      <c r="BL146" s="134" t="s">
        <v>111</v>
      </c>
      <c r="BM146" s="161" t="s">
        <v>147</v>
      </c>
    </row>
    <row r="147" spans="1:65" s="77" customFormat="1" hidden="1">
      <c r="A147" s="246"/>
      <c r="B147" s="247"/>
      <c r="C147" s="246"/>
      <c r="D147" s="248" t="s">
        <v>113</v>
      </c>
      <c r="E147" s="249" t="s">
        <v>1</v>
      </c>
      <c r="F147" s="250" t="s">
        <v>148</v>
      </c>
      <c r="G147" s="246"/>
      <c r="H147" s="251">
        <v>0</v>
      </c>
      <c r="J147" s="246"/>
      <c r="K147" s="246"/>
      <c r="L147" s="247"/>
      <c r="M147" s="164"/>
      <c r="T147" s="165"/>
      <c r="AT147" s="163" t="s">
        <v>113</v>
      </c>
      <c r="AU147" s="163" t="s">
        <v>72</v>
      </c>
      <c r="AV147" s="77" t="s">
        <v>72</v>
      </c>
      <c r="AW147" s="77" t="s">
        <v>28</v>
      </c>
      <c r="AX147" s="77" t="s">
        <v>68</v>
      </c>
      <c r="AY147" s="163" t="s">
        <v>105</v>
      </c>
    </row>
    <row r="148" spans="1:65" s="73" customFormat="1" ht="22.9" hidden="1" customHeight="1">
      <c r="A148" s="236"/>
      <c r="B148" s="237"/>
      <c r="C148" s="236"/>
      <c r="D148" s="238" t="s">
        <v>62</v>
      </c>
      <c r="E148" s="240" t="s">
        <v>130</v>
      </c>
      <c r="F148" s="240" t="s">
        <v>149</v>
      </c>
      <c r="G148" s="236"/>
      <c r="H148" s="236"/>
      <c r="J148" s="297">
        <f>BK148</f>
        <v>0</v>
      </c>
      <c r="K148" s="236"/>
      <c r="L148" s="237"/>
      <c r="M148" s="153"/>
      <c r="P148" s="154">
        <f>SUM(P149:P151)</f>
        <v>0</v>
      </c>
      <c r="R148" s="154">
        <f>SUM(R149:R151)</f>
        <v>0</v>
      </c>
      <c r="T148" s="155">
        <f>SUM(T149:T151)</f>
        <v>0</v>
      </c>
      <c r="AR148" s="152" t="s">
        <v>68</v>
      </c>
      <c r="AT148" s="156" t="s">
        <v>62</v>
      </c>
      <c r="AU148" s="156" t="s">
        <v>68</v>
      </c>
      <c r="AY148" s="152" t="s">
        <v>105</v>
      </c>
      <c r="BK148" s="157">
        <f>SUM(BK149:BK151)</f>
        <v>0</v>
      </c>
    </row>
    <row r="149" spans="1:65" s="67" customFormat="1" ht="21.75" hidden="1" customHeight="1">
      <c r="A149" s="175"/>
      <c r="B149" s="176"/>
      <c r="C149" s="241" t="s">
        <v>150</v>
      </c>
      <c r="D149" s="241" t="s">
        <v>106</v>
      </c>
      <c r="E149" s="242" t="s">
        <v>151</v>
      </c>
      <c r="F149" s="243" t="s">
        <v>152</v>
      </c>
      <c r="G149" s="244" t="s">
        <v>153</v>
      </c>
      <c r="H149" s="245">
        <v>0</v>
      </c>
      <c r="I149" s="75">
        <f>1981.61*0.68</f>
        <v>1347.4947999999999</v>
      </c>
      <c r="J149" s="298">
        <f>ROUND(I149*H149,2)</f>
        <v>0</v>
      </c>
      <c r="K149" s="243" t="s">
        <v>110</v>
      </c>
      <c r="L149" s="176"/>
      <c r="M149" s="76" t="s">
        <v>1</v>
      </c>
      <c r="N149" s="158" t="s">
        <v>32</v>
      </c>
      <c r="P149" s="159">
        <f>O149*H149</f>
        <v>0</v>
      </c>
      <c r="Q149" s="159">
        <v>0.42368</v>
      </c>
      <c r="R149" s="159">
        <f>Q149*H149</f>
        <v>0</v>
      </c>
      <c r="S149" s="159">
        <v>0</v>
      </c>
      <c r="T149" s="160">
        <f>S149*H149</f>
        <v>0</v>
      </c>
      <c r="AR149" s="161" t="s">
        <v>111</v>
      </c>
      <c r="AT149" s="161" t="s">
        <v>106</v>
      </c>
      <c r="AU149" s="161" t="s">
        <v>72</v>
      </c>
      <c r="AY149" s="134" t="s">
        <v>105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34" t="s">
        <v>68</v>
      </c>
      <c r="BK149" s="162">
        <f>ROUND(I149*H149,2)</f>
        <v>0</v>
      </c>
      <c r="BL149" s="134" t="s">
        <v>111</v>
      </c>
      <c r="BM149" s="161" t="s">
        <v>154</v>
      </c>
    </row>
    <row r="150" spans="1:65" s="67" customFormat="1" ht="21.75" hidden="1" customHeight="1">
      <c r="A150" s="175"/>
      <c r="B150" s="176"/>
      <c r="C150" s="241" t="s">
        <v>155</v>
      </c>
      <c r="D150" s="241" t="s">
        <v>106</v>
      </c>
      <c r="E150" s="242" t="s">
        <v>156</v>
      </c>
      <c r="F150" s="243" t="s">
        <v>157</v>
      </c>
      <c r="G150" s="244" t="s">
        <v>153</v>
      </c>
      <c r="H150" s="245">
        <v>0</v>
      </c>
      <c r="I150" s="75">
        <f>1892.74*0.68</f>
        <v>1287.0632000000001</v>
      </c>
      <c r="J150" s="298">
        <f>ROUND(I150*H150,2)</f>
        <v>0</v>
      </c>
      <c r="K150" s="243" t="s">
        <v>110</v>
      </c>
      <c r="L150" s="176"/>
      <c r="M150" s="76" t="s">
        <v>1</v>
      </c>
      <c r="N150" s="158" t="s">
        <v>32</v>
      </c>
      <c r="P150" s="159">
        <f>O150*H150</f>
        <v>0</v>
      </c>
      <c r="Q150" s="159">
        <v>0.42080000000000001</v>
      </c>
      <c r="R150" s="159">
        <f>Q150*H150</f>
        <v>0</v>
      </c>
      <c r="S150" s="159">
        <v>0</v>
      </c>
      <c r="T150" s="160">
        <f>S150*H150</f>
        <v>0</v>
      </c>
      <c r="AR150" s="161" t="s">
        <v>111</v>
      </c>
      <c r="AT150" s="161" t="s">
        <v>106</v>
      </c>
      <c r="AU150" s="161" t="s">
        <v>72</v>
      </c>
      <c r="AY150" s="134" t="s">
        <v>105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34" t="s">
        <v>68</v>
      </c>
      <c r="BK150" s="162">
        <f>ROUND(I150*H150,2)</f>
        <v>0</v>
      </c>
      <c r="BL150" s="134" t="s">
        <v>111</v>
      </c>
      <c r="BM150" s="161" t="s">
        <v>158</v>
      </c>
    </row>
    <row r="151" spans="1:65" s="67" customFormat="1" ht="21.75" hidden="1" customHeight="1">
      <c r="A151" s="175"/>
      <c r="B151" s="176"/>
      <c r="C151" s="241" t="s">
        <v>159</v>
      </c>
      <c r="D151" s="241" t="s">
        <v>106</v>
      </c>
      <c r="E151" s="242" t="s">
        <v>160</v>
      </c>
      <c r="F151" s="243" t="s">
        <v>161</v>
      </c>
      <c r="G151" s="244" t="s">
        <v>153</v>
      </c>
      <c r="H151" s="245">
        <v>0</v>
      </c>
      <c r="I151" s="75">
        <f>1064.09*0.68</f>
        <v>723.58119999999997</v>
      </c>
      <c r="J151" s="298">
        <f>ROUND(I151*H151,2)</f>
        <v>0</v>
      </c>
      <c r="K151" s="243" t="s">
        <v>110</v>
      </c>
      <c r="L151" s="176"/>
      <c r="M151" s="76" t="s">
        <v>1</v>
      </c>
      <c r="N151" s="158" t="s">
        <v>32</v>
      </c>
      <c r="P151" s="159">
        <f>O151*H151</f>
        <v>0</v>
      </c>
      <c r="Q151" s="159">
        <v>0.31108000000000002</v>
      </c>
      <c r="R151" s="159">
        <f>Q151*H151</f>
        <v>0</v>
      </c>
      <c r="S151" s="159">
        <v>0</v>
      </c>
      <c r="T151" s="160">
        <f>S151*H151</f>
        <v>0</v>
      </c>
      <c r="AR151" s="161" t="s">
        <v>111</v>
      </c>
      <c r="AT151" s="161" t="s">
        <v>106</v>
      </c>
      <c r="AU151" s="161" t="s">
        <v>72</v>
      </c>
      <c r="AY151" s="134" t="s">
        <v>105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34" t="s">
        <v>68</v>
      </c>
      <c r="BK151" s="162">
        <f>ROUND(I151*H151,2)</f>
        <v>0</v>
      </c>
      <c r="BL151" s="134" t="s">
        <v>111</v>
      </c>
      <c r="BM151" s="161" t="s">
        <v>162</v>
      </c>
    </row>
    <row r="152" spans="1:65" s="73" customFormat="1" ht="22.9" customHeight="1">
      <c r="A152" s="236"/>
      <c r="B152" s="237"/>
      <c r="C152" s="236"/>
      <c r="D152" s="238" t="s">
        <v>62</v>
      </c>
      <c r="E152" s="240" t="s">
        <v>131</v>
      </c>
      <c r="F152" s="240" t="s">
        <v>163</v>
      </c>
      <c r="G152" s="236"/>
      <c r="H152" s="236"/>
      <c r="J152" s="297">
        <f>SUM(J158:J169)</f>
        <v>0</v>
      </c>
      <c r="K152" s="236"/>
      <c r="L152" s="237"/>
      <c r="M152" s="153"/>
      <c r="P152" s="154">
        <f>SUM(P153:P170)</f>
        <v>0</v>
      </c>
      <c r="R152" s="154">
        <f>SUM(R153:R170)</f>
        <v>33.764359999999996</v>
      </c>
      <c r="T152" s="155">
        <f>SUM(T153:T170)</f>
        <v>0</v>
      </c>
      <c r="AR152" s="152" t="s">
        <v>68</v>
      </c>
      <c r="AT152" s="156" t="s">
        <v>62</v>
      </c>
      <c r="AU152" s="156" t="s">
        <v>68</v>
      </c>
      <c r="AY152" s="152" t="s">
        <v>105</v>
      </c>
      <c r="BK152" s="157">
        <f>SUM(BK153:BK170)</f>
        <v>0</v>
      </c>
    </row>
    <row r="153" spans="1:65" s="67" customFormat="1" ht="21.75" hidden="1" customHeight="1">
      <c r="A153" s="175"/>
      <c r="B153" s="176"/>
      <c r="C153" s="241" t="s">
        <v>164</v>
      </c>
      <c r="D153" s="241" t="s">
        <v>106</v>
      </c>
      <c r="E153" s="242" t="s">
        <v>165</v>
      </c>
      <c r="F153" s="243" t="s">
        <v>166</v>
      </c>
      <c r="G153" s="244" t="s">
        <v>129</v>
      </c>
      <c r="H153" s="245">
        <v>0</v>
      </c>
      <c r="I153" s="75">
        <f>71.79*0.68</f>
        <v>48.817200000000007</v>
      </c>
      <c r="J153" s="298">
        <f>ROUND(I153*H153,2)</f>
        <v>0</v>
      </c>
      <c r="K153" s="243" t="s">
        <v>110</v>
      </c>
      <c r="L153" s="176"/>
      <c r="M153" s="76" t="s">
        <v>1</v>
      </c>
      <c r="N153" s="158" t="s">
        <v>32</v>
      </c>
      <c r="P153" s="159">
        <f>O153*H153</f>
        <v>0</v>
      </c>
      <c r="Q153" s="159">
        <v>6.4999999999999997E-4</v>
      </c>
      <c r="R153" s="159">
        <f>Q153*H153</f>
        <v>0</v>
      </c>
      <c r="S153" s="159">
        <v>0</v>
      </c>
      <c r="T153" s="160">
        <f>S153*H153</f>
        <v>0</v>
      </c>
      <c r="AR153" s="161" t="s">
        <v>111</v>
      </c>
      <c r="AT153" s="161" t="s">
        <v>106</v>
      </c>
      <c r="AU153" s="161" t="s">
        <v>72</v>
      </c>
      <c r="AY153" s="134" t="s">
        <v>105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34" t="s">
        <v>68</v>
      </c>
      <c r="BK153" s="162">
        <f>ROUND(I153*H153,2)</f>
        <v>0</v>
      </c>
      <c r="BL153" s="134" t="s">
        <v>111</v>
      </c>
      <c r="BM153" s="161" t="s">
        <v>167</v>
      </c>
    </row>
    <row r="154" spans="1:65" s="67" customFormat="1" ht="16.5" hidden="1" customHeight="1">
      <c r="A154" s="175"/>
      <c r="B154" s="176"/>
      <c r="C154" s="241" t="s">
        <v>168</v>
      </c>
      <c r="D154" s="241" t="s">
        <v>106</v>
      </c>
      <c r="E154" s="242" t="s">
        <v>169</v>
      </c>
      <c r="F154" s="243" t="s">
        <v>170</v>
      </c>
      <c r="G154" s="244" t="s">
        <v>129</v>
      </c>
      <c r="H154" s="245">
        <v>0</v>
      </c>
      <c r="I154" s="75">
        <f>5.5*0.68</f>
        <v>3.74</v>
      </c>
      <c r="J154" s="298">
        <f>ROUND(I154*H154,2)</f>
        <v>0</v>
      </c>
      <c r="K154" s="243" t="s">
        <v>110</v>
      </c>
      <c r="L154" s="176"/>
      <c r="M154" s="76" t="s">
        <v>1</v>
      </c>
      <c r="N154" s="158" t="s">
        <v>32</v>
      </c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111</v>
      </c>
      <c r="AT154" s="161" t="s">
        <v>106</v>
      </c>
      <c r="AU154" s="161" t="s">
        <v>72</v>
      </c>
      <c r="AY154" s="134" t="s">
        <v>105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34" t="s">
        <v>68</v>
      </c>
      <c r="BK154" s="162">
        <f>ROUND(I154*H154,2)</f>
        <v>0</v>
      </c>
      <c r="BL154" s="134" t="s">
        <v>111</v>
      </c>
      <c r="BM154" s="161" t="s">
        <v>171</v>
      </c>
    </row>
    <row r="155" spans="1:65" s="67" customFormat="1" ht="21.75" hidden="1" customHeight="1">
      <c r="A155" s="175"/>
      <c r="B155" s="176"/>
      <c r="C155" s="241" t="s">
        <v>172</v>
      </c>
      <c r="D155" s="241" t="s">
        <v>106</v>
      </c>
      <c r="E155" s="242" t="s">
        <v>173</v>
      </c>
      <c r="F155" s="243" t="s">
        <v>174</v>
      </c>
      <c r="G155" s="244" t="s">
        <v>129</v>
      </c>
      <c r="H155" s="245">
        <v>0</v>
      </c>
      <c r="I155" s="75">
        <f>138.4*0.68</f>
        <v>94.112000000000009</v>
      </c>
      <c r="J155" s="298">
        <f>ROUND(I155*H155,2)</f>
        <v>0</v>
      </c>
      <c r="K155" s="243" t="s">
        <v>110</v>
      </c>
      <c r="L155" s="176"/>
      <c r="M155" s="76" t="s">
        <v>1</v>
      </c>
      <c r="N155" s="158" t="s">
        <v>32</v>
      </c>
      <c r="P155" s="159">
        <f>O155*H155</f>
        <v>0</v>
      </c>
      <c r="Q155" s="159">
        <v>8.9779999999999999E-2</v>
      </c>
      <c r="R155" s="159">
        <f>Q155*H155</f>
        <v>0</v>
      </c>
      <c r="S155" s="159">
        <v>0</v>
      </c>
      <c r="T155" s="160">
        <f>S155*H155</f>
        <v>0</v>
      </c>
      <c r="AR155" s="161" t="s">
        <v>111</v>
      </c>
      <c r="AT155" s="161" t="s">
        <v>106</v>
      </c>
      <c r="AU155" s="161" t="s">
        <v>72</v>
      </c>
      <c r="AY155" s="134" t="s">
        <v>105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34" t="s">
        <v>68</v>
      </c>
      <c r="BK155" s="162">
        <f>ROUND(I155*H155,2)</f>
        <v>0</v>
      </c>
      <c r="BL155" s="134" t="s">
        <v>111</v>
      </c>
      <c r="BM155" s="161" t="s">
        <v>175</v>
      </c>
    </row>
    <row r="156" spans="1:65" s="67" customFormat="1" ht="16.5" hidden="1" customHeight="1">
      <c r="A156" s="175"/>
      <c r="B156" s="176"/>
      <c r="C156" s="261" t="s">
        <v>176</v>
      </c>
      <c r="D156" s="261" t="s">
        <v>133</v>
      </c>
      <c r="E156" s="262" t="s">
        <v>177</v>
      </c>
      <c r="F156" s="263" t="s">
        <v>178</v>
      </c>
      <c r="G156" s="264" t="s">
        <v>109</v>
      </c>
      <c r="H156" s="265">
        <v>0</v>
      </c>
      <c r="I156" s="80">
        <v>1000</v>
      </c>
      <c r="J156" s="299">
        <f>ROUND(I156*H156,2)</f>
        <v>0</v>
      </c>
      <c r="K156" s="263" t="s">
        <v>110</v>
      </c>
      <c r="L156" s="300"/>
      <c r="M156" s="81" t="s">
        <v>1</v>
      </c>
      <c r="N156" s="169" t="s">
        <v>32</v>
      </c>
      <c r="P156" s="159">
        <f>O156*H156</f>
        <v>0</v>
      </c>
      <c r="Q156" s="159">
        <v>0.222</v>
      </c>
      <c r="R156" s="159">
        <f>Q156*H156</f>
        <v>0</v>
      </c>
      <c r="S156" s="159">
        <v>0</v>
      </c>
      <c r="T156" s="160">
        <f>S156*H156</f>
        <v>0</v>
      </c>
      <c r="AR156" s="161" t="s">
        <v>130</v>
      </c>
      <c r="AT156" s="161" t="s">
        <v>133</v>
      </c>
      <c r="AU156" s="161" t="s">
        <v>72</v>
      </c>
      <c r="AY156" s="134" t="s">
        <v>105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34" t="s">
        <v>68</v>
      </c>
      <c r="BK156" s="162">
        <f>ROUND(I156*H156,2)</f>
        <v>0</v>
      </c>
      <c r="BL156" s="134" t="s">
        <v>111</v>
      </c>
      <c r="BM156" s="161" t="s">
        <v>179</v>
      </c>
    </row>
    <row r="157" spans="1:65" s="77" customFormat="1" hidden="1">
      <c r="A157" s="246"/>
      <c r="B157" s="247"/>
      <c r="C157" s="246"/>
      <c r="D157" s="248" t="s">
        <v>113</v>
      </c>
      <c r="E157" s="249" t="s">
        <v>1</v>
      </c>
      <c r="F157" s="250" t="s">
        <v>180</v>
      </c>
      <c r="G157" s="246"/>
      <c r="H157" s="251">
        <v>0</v>
      </c>
      <c r="J157" s="246"/>
      <c r="K157" s="246"/>
      <c r="L157" s="247"/>
      <c r="M157" s="164"/>
      <c r="T157" s="165"/>
      <c r="AT157" s="163" t="s">
        <v>113</v>
      </c>
      <c r="AU157" s="163" t="s">
        <v>72</v>
      </c>
      <c r="AV157" s="77" t="s">
        <v>72</v>
      </c>
      <c r="AW157" s="77" t="s">
        <v>28</v>
      </c>
      <c r="AX157" s="77" t="s">
        <v>68</v>
      </c>
      <c r="AY157" s="163" t="s">
        <v>105</v>
      </c>
    </row>
    <row r="158" spans="1:65" s="67" customFormat="1" ht="21.75" customHeight="1">
      <c r="A158" s="175"/>
      <c r="B158" s="176"/>
      <c r="C158" s="241">
        <v>4</v>
      </c>
      <c r="D158" s="241" t="s">
        <v>106</v>
      </c>
      <c r="E158" s="242" t="s">
        <v>234</v>
      </c>
      <c r="F158" s="243" t="s">
        <v>235</v>
      </c>
      <c r="G158" s="244" t="s">
        <v>109</v>
      </c>
      <c r="H158" s="245">
        <v>14</v>
      </c>
      <c r="I158" s="75">
        <v>0</v>
      </c>
      <c r="J158" s="298">
        <f>ROUND(I158*H158,2)</f>
        <v>0</v>
      </c>
      <c r="K158" s="243" t="s">
        <v>261</v>
      </c>
      <c r="L158" s="176"/>
      <c r="M158" s="76" t="s">
        <v>1</v>
      </c>
      <c r="N158" s="158" t="s">
        <v>32</v>
      </c>
      <c r="P158" s="159">
        <f>O158*H158</f>
        <v>0</v>
      </c>
      <c r="Q158" s="159">
        <v>0.15540000000000001</v>
      </c>
      <c r="R158" s="159">
        <f>Q158*H158</f>
        <v>2.1756000000000002</v>
      </c>
      <c r="S158" s="159">
        <v>0</v>
      </c>
      <c r="T158" s="160">
        <f>S158*H158</f>
        <v>0</v>
      </c>
      <c r="AR158" s="161" t="s">
        <v>111</v>
      </c>
      <c r="AT158" s="161" t="s">
        <v>106</v>
      </c>
      <c r="AU158" s="161" t="s">
        <v>72</v>
      </c>
      <c r="AY158" s="134" t="s">
        <v>105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34" t="s">
        <v>68</v>
      </c>
      <c r="BK158" s="162">
        <f>ROUND(I158*H158,2)</f>
        <v>0</v>
      </c>
      <c r="BL158" s="134" t="s">
        <v>111</v>
      </c>
      <c r="BM158" s="161" t="s">
        <v>181</v>
      </c>
    </row>
    <row r="159" spans="1:65" s="77" customFormat="1">
      <c r="A159" s="246"/>
      <c r="B159" s="247"/>
      <c r="C159" s="246"/>
      <c r="D159" s="248" t="s">
        <v>113</v>
      </c>
      <c r="E159" s="249" t="s">
        <v>1</v>
      </c>
      <c r="F159" s="250" t="s">
        <v>265</v>
      </c>
      <c r="G159" s="246"/>
      <c r="H159" s="251">
        <v>14</v>
      </c>
      <c r="J159" s="246"/>
      <c r="K159" s="246"/>
      <c r="L159" s="247"/>
      <c r="M159" s="164"/>
      <c r="T159" s="165"/>
      <c r="AT159" s="163" t="s">
        <v>113</v>
      </c>
      <c r="AU159" s="163" t="s">
        <v>72</v>
      </c>
      <c r="AV159" s="77" t="s">
        <v>72</v>
      </c>
      <c r="AW159" s="77" t="s">
        <v>28</v>
      </c>
      <c r="AX159" s="77" t="s">
        <v>68</v>
      </c>
      <c r="AY159" s="163" t="s">
        <v>105</v>
      </c>
    </row>
    <row r="160" spans="1:65" s="67" customFormat="1" ht="16.5" hidden="1" customHeight="1">
      <c r="A160" s="175"/>
      <c r="B160" s="176"/>
      <c r="C160" s="261" t="s">
        <v>182</v>
      </c>
      <c r="D160" s="261" t="s">
        <v>133</v>
      </c>
      <c r="E160" s="262" t="s">
        <v>183</v>
      </c>
      <c r="F160" s="263" t="s">
        <v>184</v>
      </c>
      <c r="G160" s="264" t="s">
        <v>129</v>
      </c>
      <c r="H160" s="265">
        <v>0</v>
      </c>
      <c r="I160" s="80">
        <v>120</v>
      </c>
      <c r="J160" s="299">
        <f>ROUND(I160*H160,2)</f>
        <v>0</v>
      </c>
      <c r="K160" s="263" t="s">
        <v>110</v>
      </c>
      <c r="L160" s="300"/>
      <c r="M160" s="81" t="s">
        <v>1</v>
      </c>
      <c r="N160" s="169" t="s">
        <v>32</v>
      </c>
      <c r="P160" s="159">
        <f>O160*H160</f>
        <v>0</v>
      </c>
      <c r="Q160" s="159">
        <v>0.10199999999999999</v>
      </c>
      <c r="R160" s="159">
        <f>Q160*H160</f>
        <v>0</v>
      </c>
      <c r="S160" s="159">
        <v>0</v>
      </c>
      <c r="T160" s="160">
        <f>S160*H160</f>
        <v>0</v>
      </c>
      <c r="AR160" s="161" t="s">
        <v>130</v>
      </c>
      <c r="AT160" s="161" t="s">
        <v>133</v>
      </c>
      <c r="AU160" s="161" t="s">
        <v>72</v>
      </c>
      <c r="AY160" s="134" t="s">
        <v>105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34" t="s">
        <v>68</v>
      </c>
      <c r="BK160" s="162">
        <f>ROUND(I160*H160,2)</f>
        <v>0</v>
      </c>
      <c r="BL160" s="134" t="s">
        <v>111</v>
      </c>
      <c r="BM160" s="161" t="s">
        <v>185</v>
      </c>
    </row>
    <row r="161" spans="1:65" s="77" customFormat="1" hidden="1">
      <c r="A161" s="246"/>
      <c r="B161" s="247"/>
      <c r="C161" s="246"/>
      <c r="D161" s="248" t="s">
        <v>113</v>
      </c>
      <c r="E161" s="249" t="s">
        <v>1</v>
      </c>
      <c r="F161" s="250" t="s">
        <v>186</v>
      </c>
      <c r="G161" s="246"/>
      <c r="H161" s="251">
        <v>0</v>
      </c>
      <c r="J161" s="246"/>
      <c r="K161" s="246"/>
      <c r="L161" s="247"/>
      <c r="M161" s="164"/>
      <c r="T161" s="165"/>
      <c r="AT161" s="163" t="s">
        <v>113</v>
      </c>
      <c r="AU161" s="163" t="s">
        <v>72</v>
      </c>
      <c r="AV161" s="77" t="s">
        <v>72</v>
      </c>
      <c r="AW161" s="77" t="s">
        <v>28</v>
      </c>
      <c r="AX161" s="77" t="s">
        <v>68</v>
      </c>
      <c r="AY161" s="163" t="s">
        <v>105</v>
      </c>
    </row>
    <row r="162" spans="1:65" s="67" customFormat="1" ht="21.75" hidden="1" customHeight="1">
      <c r="A162" s="175"/>
      <c r="B162" s="176"/>
      <c r="C162" s="241" t="s">
        <v>187</v>
      </c>
      <c r="D162" s="241" t="s">
        <v>106</v>
      </c>
      <c r="E162" s="242" t="s">
        <v>188</v>
      </c>
      <c r="F162" s="243" t="s">
        <v>189</v>
      </c>
      <c r="G162" s="244" t="s">
        <v>129</v>
      </c>
      <c r="H162" s="245">
        <v>0</v>
      </c>
      <c r="I162" s="75">
        <f>564*0.68</f>
        <v>383.52000000000004</v>
      </c>
      <c r="J162" s="298">
        <f>ROUND(I162*H162,2)</f>
        <v>0</v>
      </c>
      <c r="K162" s="243" t="s">
        <v>110</v>
      </c>
      <c r="L162" s="176"/>
      <c r="M162" s="76" t="s">
        <v>1</v>
      </c>
      <c r="N162" s="158" t="s">
        <v>32</v>
      </c>
      <c r="P162" s="159">
        <f>O162*H162</f>
        <v>0</v>
      </c>
      <c r="Q162" s="159">
        <v>0.17488999999999999</v>
      </c>
      <c r="R162" s="159">
        <f>Q162*H162</f>
        <v>0</v>
      </c>
      <c r="S162" s="159">
        <v>0</v>
      </c>
      <c r="T162" s="160">
        <f>S162*H162</f>
        <v>0</v>
      </c>
      <c r="AR162" s="161" t="s">
        <v>111</v>
      </c>
      <c r="AT162" s="161" t="s">
        <v>106</v>
      </c>
      <c r="AU162" s="161" t="s">
        <v>72</v>
      </c>
      <c r="AY162" s="134" t="s">
        <v>105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34" t="s">
        <v>68</v>
      </c>
      <c r="BK162" s="162">
        <f>ROUND(I162*H162,2)</f>
        <v>0</v>
      </c>
      <c r="BL162" s="134" t="s">
        <v>111</v>
      </c>
      <c r="BM162" s="161" t="s">
        <v>190</v>
      </c>
    </row>
    <row r="163" spans="1:65" s="67" customFormat="1" ht="16.5" hidden="1" customHeight="1">
      <c r="A163" s="175"/>
      <c r="B163" s="176"/>
      <c r="C163" s="261" t="s">
        <v>191</v>
      </c>
      <c r="D163" s="261" t="s">
        <v>133</v>
      </c>
      <c r="E163" s="262" t="s">
        <v>192</v>
      </c>
      <c r="F163" s="263" t="s">
        <v>193</v>
      </c>
      <c r="G163" s="264" t="s">
        <v>129</v>
      </c>
      <c r="H163" s="265">
        <v>0</v>
      </c>
      <c r="I163" s="80">
        <v>2280</v>
      </c>
      <c r="J163" s="299">
        <f>ROUND(I163*H163,2)</f>
        <v>0</v>
      </c>
      <c r="K163" s="263" t="s">
        <v>110</v>
      </c>
      <c r="L163" s="300"/>
      <c r="M163" s="81" t="s">
        <v>1</v>
      </c>
      <c r="N163" s="169" t="s">
        <v>32</v>
      </c>
      <c r="P163" s="159">
        <f>O163*H163</f>
        <v>0</v>
      </c>
      <c r="Q163" s="159">
        <v>0.22500000000000001</v>
      </c>
      <c r="R163" s="159">
        <f>Q163*H163</f>
        <v>0</v>
      </c>
      <c r="S163" s="159">
        <v>0</v>
      </c>
      <c r="T163" s="160">
        <f>S163*H163</f>
        <v>0</v>
      </c>
      <c r="AR163" s="161" t="s">
        <v>130</v>
      </c>
      <c r="AT163" s="161" t="s">
        <v>133</v>
      </c>
      <c r="AU163" s="161" t="s">
        <v>72</v>
      </c>
      <c r="AY163" s="134" t="s">
        <v>105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34" t="s">
        <v>68</v>
      </c>
      <c r="BK163" s="162">
        <f>ROUND(I163*H163,2)</f>
        <v>0</v>
      </c>
      <c r="BL163" s="134" t="s">
        <v>111</v>
      </c>
      <c r="BM163" s="161" t="s">
        <v>194</v>
      </c>
    </row>
    <row r="164" spans="1:65" s="77" customFormat="1" hidden="1">
      <c r="A164" s="246"/>
      <c r="B164" s="247"/>
      <c r="C164" s="246"/>
      <c r="D164" s="248" t="s">
        <v>113</v>
      </c>
      <c r="E164" s="249" t="s">
        <v>1</v>
      </c>
      <c r="F164" s="250" t="s">
        <v>195</v>
      </c>
      <c r="G164" s="246"/>
      <c r="H164" s="251">
        <v>0</v>
      </c>
      <c r="J164" s="246"/>
      <c r="K164" s="246"/>
      <c r="L164" s="247"/>
      <c r="M164" s="164"/>
      <c r="T164" s="165"/>
      <c r="AT164" s="163" t="s">
        <v>113</v>
      </c>
      <c r="AU164" s="163" t="s">
        <v>72</v>
      </c>
      <c r="AV164" s="77" t="s">
        <v>72</v>
      </c>
      <c r="AW164" s="77" t="s">
        <v>28</v>
      </c>
      <c r="AX164" s="77" t="s">
        <v>68</v>
      </c>
      <c r="AY164" s="163" t="s">
        <v>105</v>
      </c>
    </row>
    <row r="165" spans="1:65" s="77" customFormat="1">
      <c r="A165" s="246"/>
      <c r="B165" s="247"/>
      <c r="C165" s="246"/>
      <c r="D165" s="248"/>
      <c r="E165" s="249"/>
      <c r="F165" s="250"/>
      <c r="G165" s="246"/>
      <c r="H165" s="251"/>
      <c r="J165" s="246"/>
      <c r="K165" s="246"/>
      <c r="L165" s="247"/>
      <c r="M165" s="164"/>
      <c r="T165" s="165"/>
      <c r="AT165" s="163"/>
      <c r="AU165" s="163"/>
      <c r="AY165" s="163"/>
    </row>
    <row r="166" spans="1:65" s="67" customFormat="1" ht="21.75" customHeight="1">
      <c r="A166" s="175"/>
      <c r="B166" s="176"/>
      <c r="C166" s="241">
        <v>5</v>
      </c>
      <c r="D166" s="241" t="s">
        <v>106</v>
      </c>
      <c r="E166" s="242" t="s">
        <v>253</v>
      </c>
      <c r="F166" s="243" t="s">
        <v>254</v>
      </c>
      <c r="G166" s="244" t="s">
        <v>109</v>
      </c>
      <c r="H166" s="245">
        <v>14</v>
      </c>
      <c r="I166" s="75">
        <v>0</v>
      </c>
      <c r="J166" s="298">
        <f>ROUND(I166*H166,2)</f>
        <v>0</v>
      </c>
      <c r="K166" s="243" t="s">
        <v>261</v>
      </c>
      <c r="L166" s="176"/>
      <c r="M166" s="76" t="s">
        <v>1</v>
      </c>
      <c r="N166" s="158" t="s">
        <v>32</v>
      </c>
      <c r="P166" s="159">
        <f>O166*H166</f>
        <v>0</v>
      </c>
      <c r="Q166" s="159">
        <v>2.2563399999999998</v>
      </c>
      <c r="R166" s="159">
        <f>Q166*H166</f>
        <v>31.588759999999997</v>
      </c>
      <c r="S166" s="159">
        <v>0</v>
      </c>
      <c r="T166" s="160">
        <f>S166*H166</f>
        <v>0</v>
      </c>
      <c r="AR166" s="161" t="s">
        <v>111</v>
      </c>
      <c r="AT166" s="161" t="s">
        <v>106</v>
      </c>
      <c r="AU166" s="161" t="s">
        <v>72</v>
      </c>
      <c r="AY166" s="134" t="s">
        <v>105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34" t="s">
        <v>68</v>
      </c>
      <c r="BK166" s="162">
        <f>ROUND(I166*H166,2)</f>
        <v>0</v>
      </c>
      <c r="BL166" s="134" t="s">
        <v>111</v>
      </c>
      <c r="BM166" s="161" t="s">
        <v>196</v>
      </c>
    </row>
    <row r="167" spans="1:65" s="77" customFormat="1">
      <c r="A167" s="246"/>
      <c r="B167" s="247"/>
      <c r="C167" s="246"/>
      <c r="D167" s="248" t="s">
        <v>113</v>
      </c>
      <c r="E167" s="249" t="s">
        <v>1</v>
      </c>
      <c r="F167" s="250" t="s">
        <v>265</v>
      </c>
      <c r="G167" s="246"/>
      <c r="H167" s="251"/>
      <c r="J167" s="246"/>
      <c r="K167" s="246"/>
      <c r="L167" s="247"/>
      <c r="M167" s="164"/>
      <c r="T167" s="165"/>
      <c r="AT167" s="163" t="s">
        <v>113</v>
      </c>
      <c r="AU167" s="163" t="s">
        <v>72</v>
      </c>
      <c r="AV167" s="77" t="s">
        <v>72</v>
      </c>
      <c r="AW167" s="77" t="s">
        <v>28</v>
      </c>
      <c r="AX167" s="77" t="s">
        <v>63</v>
      </c>
      <c r="AY167" s="163" t="s">
        <v>105</v>
      </c>
    </row>
    <row r="168" spans="1:65" s="77" customFormat="1" hidden="1">
      <c r="A168" s="246"/>
      <c r="B168" s="247"/>
      <c r="C168" s="246"/>
      <c r="D168" s="248" t="s">
        <v>113</v>
      </c>
      <c r="E168" s="249" t="s">
        <v>1</v>
      </c>
      <c r="F168" s="250"/>
      <c r="G168" s="246"/>
      <c r="H168" s="251"/>
      <c r="J168" s="246"/>
      <c r="K168" s="246"/>
      <c r="L168" s="247"/>
      <c r="M168" s="164"/>
      <c r="T168" s="165"/>
      <c r="AT168" s="163" t="s">
        <v>113</v>
      </c>
      <c r="AU168" s="163" t="s">
        <v>72</v>
      </c>
      <c r="AV168" s="77" t="s">
        <v>72</v>
      </c>
      <c r="AW168" s="77" t="s">
        <v>28</v>
      </c>
      <c r="AX168" s="77" t="s">
        <v>63</v>
      </c>
      <c r="AY168" s="163" t="s">
        <v>105</v>
      </c>
    </row>
    <row r="169" spans="1:65" s="77" customFormat="1" hidden="1">
      <c r="A169" s="246"/>
      <c r="B169" s="247"/>
      <c r="C169" s="246"/>
      <c r="D169" s="248" t="s">
        <v>113</v>
      </c>
      <c r="E169" s="249" t="s">
        <v>1</v>
      </c>
      <c r="F169" s="250"/>
      <c r="G169" s="246"/>
      <c r="H169" s="251"/>
      <c r="J169" s="246"/>
      <c r="K169" s="246"/>
      <c r="L169" s="247"/>
      <c r="M169" s="164"/>
      <c r="T169" s="165"/>
      <c r="AT169" s="163" t="s">
        <v>113</v>
      </c>
      <c r="AU169" s="163" t="s">
        <v>72</v>
      </c>
      <c r="AV169" s="77" t="s">
        <v>72</v>
      </c>
      <c r="AW169" s="77" t="s">
        <v>28</v>
      </c>
      <c r="AX169" s="77" t="s">
        <v>63</v>
      </c>
      <c r="AY169" s="163" t="s">
        <v>105</v>
      </c>
    </row>
    <row r="170" spans="1:65" s="67" customFormat="1" ht="21.75" hidden="1" customHeight="1">
      <c r="A170" s="175"/>
      <c r="B170" s="176"/>
      <c r="C170" s="241" t="s">
        <v>197</v>
      </c>
      <c r="D170" s="241" t="s">
        <v>106</v>
      </c>
      <c r="E170" s="242" t="s">
        <v>198</v>
      </c>
      <c r="F170" s="243" t="s">
        <v>199</v>
      </c>
      <c r="G170" s="244" t="s">
        <v>109</v>
      </c>
      <c r="H170" s="245">
        <v>0</v>
      </c>
      <c r="I170" s="75">
        <f>64.61*0.68</f>
        <v>43.934800000000003</v>
      </c>
      <c r="J170" s="298">
        <f>ROUND(I170*H170,2)</f>
        <v>0</v>
      </c>
      <c r="K170" s="243" t="s">
        <v>110</v>
      </c>
      <c r="L170" s="176"/>
      <c r="M170" s="76" t="s">
        <v>1</v>
      </c>
      <c r="N170" s="158" t="s">
        <v>32</v>
      </c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111</v>
      </c>
      <c r="AT170" s="161" t="s">
        <v>106</v>
      </c>
      <c r="AU170" s="161" t="s">
        <v>72</v>
      </c>
      <c r="AY170" s="134" t="s">
        <v>105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34" t="s">
        <v>68</v>
      </c>
      <c r="BK170" s="162">
        <f>ROUND(I170*H170,2)</f>
        <v>0</v>
      </c>
      <c r="BL170" s="134" t="s">
        <v>111</v>
      </c>
      <c r="BM170" s="161" t="s">
        <v>200</v>
      </c>
    </row>
    <row r="171" spans="1:65" s="67" customFormat="1" ht="21.75" customHeight="1">
      <c r="A171" s="175"/>
      <c r="B171" s="176"/>
      <c r="C171" s="236"/>
      <c r="D171" s="238" t="s">
        <v>62</v>
      </c>
      <c r="E171" s="240">
        <v>919</v>
      </c>
      <c r="F171" s="240" t="s">
        <v>266</v>
      </c>
      <c r="G171" s="236"/>
      <c r="H171" s="236"/>
      <c r="I171" s="73"/>
      <c r="J171" s="297">
        <f>SUM(J172,J174,J176,J178)</f>
        <v>0</v>
      </c>
      <c r="K171" s="236"/>
      <c r="L171" s="176"/>
      <c r="M171" s="76"/>
      <c r="N171" s="158"/>
      <c r="P171" s="159"/>
      <c r="Q171" s="159"/>
      <c r="R171" s="159"/>
      <c r="S171" s="159"/>
      <c r="T171" s="160"/>
      <c r="AR171" s="161"/>
      <c r="AT171" s="161"/>
      <c r="AU171" s="161"/>
      <c r="AY171" s="134"/>
      <c r="BE171" s="162"/>
      <c r="BF171" s="162"/>
      <c r="BG171" s="162"/>
      <c r="BH171" s="162"/>
      <c r="BI171" s="162"/>
      <c r="BJ171" s="134"/>
      <c r="BK171" s="162"/>
      <c r="BL171" s="134"/>
      <c r="BM171" s="161"/>
    </row>
    <row r="172" spans="1:65" s="67" customFormat="1" ht="21.75" customHeight="1">
      <c r="A172" s="175"/>
      <c r="B172" s="176"/>
      <c r="C172" s="241">
        <v>6</v>
      </c>
      <c r="D172" s="241" t="s">
        <v>106</v>
      </c>
      <c r="E172" s="242" t="s">
        <v>267</v>
      </c>
      <c r="F172" s="243" t="s">
        <v>268</v>
      </c>
      <c r="G172" s="244" t="s">
        <v>269</v>
      </c>
      <c r="H172" s="245">
        <v>2</v>
      </c>
      <c r="I172" s="75">
        <v>0</v>
      </c>
      <c r="J172" s="298">
        <f>ROUND(I172*H172,2)</f>
        <v>0</v>
      </c>
      <c r="K172" s="243" t="s">
        <v>261</v>
      </c>
      <c r="L172" s="176"/>
      <c r="M172" s="76"/>
      <c r="N172" s="158"/>
      <c r="P172" s="159"/>
      <c r="Q172" s="159"/>
      <c r="R172" s="159"/>
      <c r="S172" s="159"/>
      <c r="T172" s="160"/>
      <c r="AR172" s="161"/>
      <c r="AT172" s="161"/>
      <c r="AU172" s="161"/>
      <c r="AY172" s="134"/>
      <c r="BE172" s="162"/>
      <c r="BF172" s="162"/>
      <c r="BG172" s="162"/>
      <c r="BH172" s="162"/>
      <c r="BI172" s="162"/>
      <c r="BJ172" s="134"/>
      <c r="BK172" s="162"/>
      <c r="BL172" s="134"/>
      <c r="BM172" s="161"/>
    </row>
    <row r="173" spans="1:65" s="67" customFormat="1" ht="15" customHeight="1">
      <c r="A173" s="175"/>
      <c r="B173" s="176"/>
      <c r="C173" s="266"/>
      <c r="D173" s="266"/>
      <c r="E173" s="267"/>
      <c r="F173" s="268" t="s">
        <v>272</v>
      </c>
      <c r="G173" s="269"/>
      <c r="H173" s="270"/>
      <c r="I173" s="95"/>
      <c r="J173" s="301"/>
      <c r="K173" s="268"/>
      <c r="L173" s="176"/>
      <c r="M173" s="76"/>
      <c r="N173" s="158"/>
      <c r="P173" s="159"/>
      <c r="Q173" s="159"/>
      <c r="R173" s="159"/>
      <c r="S173" s="159"/>
      <c r="T173" s="160"/>
      <c r="AR173" s="161"/>
      <c r="AT173" s="161"/>
      <c r="AU173" s="161"/>
      <c r="AY173" s="134"/>
      <c r="BE173" s="162"/>
      <c r="BF173" s="162"/>
      <c r="BG173" s="162"/>
      <c r="BH173" s="162"/>
      <c r="BI173" s="162"/>
      <c r="BJ173" s="134"/>
      <c r="BK173" s="162"/>
      <c r="BL173" s="134"/>
      <c r="BM173" s="161"/>
    </row>
    <row r="174" spans="1:65" s="67" customFormat="1" ht="21.75" customHeight="1">
      <c r="A174" s="175"/>
      <c r="B174" s="176"/>
      <c r="C174" s="241">
        <v>7</v>
      </c>
      <c r="D174" s="241" t="s">
        <v>106</v>
      </c>
      <c r="E174" s="242" t="s">
        <v>270</v>
      </c>
      <c r="F174" s="243" t="s">
        <v>271</v>
      </c>
      <c r="G174" s="244" t="s">
        <v>269</v>
      </c>
      <c r="H174" s="245">
        <v>4</v>
      </c>
      <c r="I174" s="75">
        <v>0</v>
      </c>
      <c r="J174" s="298">
        <f>ROUND(I174*H174,2)</f>
        <v>0</v>
      </c>
      <c r="K174" s="243" t="s">
        <v>261</v>
      </c>
      <c r="L174" s="176"/>
      <c r="M174" s="76"/>
      <c r="N174" s="158"/>
      <c r="P174" s="159"/>
      <c r="Q174" s="159"/>
      <c r="R174" s="159"/>
      <c r="S174" s="159"/>
      <c r="T174" s="160"/>
      <c r="AR174" s="161"/>
      <c r="AT174" s="161"/>
      <c r="AU174" s="161"/>
      <c r="AY174" s="134"/>
      <c r="BE174" s="162"/>
      <c r="BF174" s="162"/>
      <c r="BG174" s="162"/>
      <c r="BH174" s="162"/>
      <c r="BI174" s="162"/>
      <c r="BJ174" s="134"/>
      <c r="BK174" s="162"/>
      <c r="BL174" s="134"/>
      <c r="BM174" s="161"/>
    </row>
    <row r="175" spans="1:65" s="67" customFormat="1" ht="21.75" customHeight="1">
      <c r="A175" s="175"/>
      <c r="B175" s="176"/>
      <c r="C175" s="266"/>
      <c r="D175" s="266"/>
      <c r="E175" s="267"/>
      <c r="F175" s="268"/>
      <c r="G175" s="269"/>
      <c r="H175" s="270"/>
      <c r="I175" s="95"/>
      <c r="J175" s="301"/>
      <c r="K175" s="268"/>
      <c r="L175" s="176"/>
      <c r="M175" s="76"/>
      <c r="N175" s="158"/>
      <c r="P175" s="159"/>
      <c r="Q175" s="159"/>
      <c r="R175" s="159"/>
      <c r="S175" s="159"/>
      <c r="T175" s="160"/>
      <c r="AR175" s="161"/>
      <c r="AT175" s="161"/>
      <c r="AU175" s="161"/>
      <c r="AY175" s="134"/>
      <c r="BE175" s="162"/>
      <c r="BF175" s="162"/>
      <c r="BG175" s="162"/>
      <c r="BH175" s="162"/>
      <c r="BI175" s="162"/>
      <c r="BJ175" s="134"/>
      <c r="BK175" s="162"/>
      <c r="BL175" s="134"/>
      <c r="BM175" s="161"/>
    </row>
    <row r="176" spans="1:65" s="67" customFormat="1" ht="21.75" customHeight="1">
      <c r="A176" s="175"/>
      <c r="B176" s="176"/>
      <c r="C176" s="241">
        <v>8</v>
      </c>
      <c r="D176" s="241" t="s">
        <v>106</v>
      </c>
      <c r="E176" s="242" t="s">
        <v>274</v>
      </c>
      <c r="F176" s="243" t="s">
        <v>275</v>
      </c>
      <c r="G176" s="244" t="s">
        <v>269</v>
      </c>
      <c r="H176" s="245">
        <v>4</v>
      </c>
      <c r="I176" s="75">
        <v>0</v>
      </c>
      <c r="J176" s="298">
        <f>ROUND(I176*H176,2)</f>
        <v>0</v>
      </c>
      <c r="K176" s="243" t="s">
        <v>261</v>
      </c>
      <c r="L176" s="176"/>
      <c r="M176" s="76"/>
      <c r="N176" s="158"/>
      <c r="P176" s="159"/>
      <c r="Q176" s="159"/>
      <c r="R176" s="159"/>
      <c r="S176" s="159"/>
      <c r="T176" s="160"/>
      <c r="AR176" s="161"/>
      <c r="AT176" s="161"/>
      <c r="AU176" s="161"/>
      <c r="AY176" s="134"/>
      <c r="BE176" s="162"/>
      <c r="BF176" s="162"/>
      <c r="BG176" s="162"/>
      <c r="BH176" s="162"/>
      <c r="BI176" s="162"/>
      <c r="BJ176" s="134"/>
      <c r="BK176" s="162"/>
      <c r="BL176" s="134"/>
      <c r="BM176" s="161"/>
    </row>
    <row r="177" spans="1:65" s="67" customFormat="1" ht="21.75" customHeight="1">
      <c r="A177" s="175"/>
      <c r="B177" s="176"/>
      <c r="C177" s="266"/>
      <c r="D177" s="266"/>
      <c r="E177" s="267"/>
      <c r="F177" s="268"/>
      <c r="G177" s="269"/>
      <c r="H177" s="270"/>
      <c r="I177" s="131"/>
      <c r="J177" s="301"/>
      <c r="K177" s="268"/>
      <c r="L177" s="176"/>
      <c r="M177" s="76"/>
      <c r="N177" s="158"/>
      <c r="P177" s="159"/>
      <c r="Q177" s="159"/>
      <c r="R177" s="159"/>
      <c r="S177" s="159"/>
      <c r="T177" s="160"/>
      <c r="AR177" s="161"/>
      <c r="AT177" s="161"/>
      <c r="AU177" s="161"/>
      <c r="AY177" s="134"/>
      <c r="BE177" s="162"/>
      <c r="BF177" s="162"/>
      <c r="BG177" s="162"/>
      <c r="BH177" s="162"/>
      <c r="BI177" s="162"/>
      <c r="BJ177" s="134"/>
      <c r="BK177" s="162"/>
      <c r="BL177" s="134"/>
      <c r="BM177" s="161"/>
    </row>
    <row r="178" spans="1:65" s="67" customFormat="1" ht="21.75" customHeight="1">
      <c r="A178" s="175"/>
      <c r="B178" s="176"/>
      <c r="C178" s="241">
        <v>9</v>
      </c>
      <c r="D178" s="241" t="s">
        <v>106</v>
      </c>
      <c r="E178" s="242" t="s">
        <v>276</v>
      </c>
      <c r="F178" s="243" t="s">
        <v>277</v>
      </c>
      <c r="G178" s="244" t="s">
        <v>269</v>
      </c>
      <c r="H178" s="245">
        <v>4</v>
      </c>
      <c r="I178" s="75">
        <v>0</v>
      </c>
      <c r="J178" s="298">
        <f>ROUND(I178*H178,2)</f>
        <v>0</v>
      </c>
      <c r="K178" s="243" t="s">
        <v>261</v>
      </c>
      <c r="L178" s="176"/>
      <c r="M178" s="76"/>
      <c r="N178" s="158"/>
      <c r="P178" s="159"/>
      <c r="Q178" s="159"/>
      <c r="R178" s="159"/>
      <c r="S178" s="159"/>
      <c r="T178" s="160"/>
      <c r="AR178" s="161"/>
      <c r="AT178" s="161"/>
      <c r="AU178" s="161"/>
      <c r="AY178" s="134"/>
      <c r="BE178" s="162"/>
      <c r="BF178" s="162"/>
      <c r="BG178" s="162"/>
      <c r="BH178" s="162"/>
      <c r="BI178" s="162"/>
      <c r="BJ178" s="134"/>
      <c r="BK178" s="162"/>
      <c r="BL178" s="134"/>
      <c r="BM178" s="161"/>
    </row>
    <row r="179" spans="1:65" s="73" customFormat="1" ht="22.9" customHeight="1">
      <c r="A179" s="236"/>
      <c r="B179" s="237"/>
      <c r="C179" s="236"/>
      <c r="D179" s="238" t="s">
        <v>62</v>
      </c>
      <c r="E179" s="240" t="s">
        <v>245</v>
      </c>
      <c r="F179" s="240" t="s">
        <v>246</v>
      </c>
      <c r="G179" s="236"/>
      <c r="H179" s="236"/>
      <c r="J179" s="297">
        <f>SUM(J183:J188)</f>
        <v>0</v>
      </c>
      <c r="K179" s="236"/>
      <c r="L179" s="237"/>
      <c r="M179" s="153"/>
      <c r="P179" s="154">
        <f>SUM(P180:P188)</f>
        <v>0</v>
      </c>
      <c r="R179" s="154">
        <f>SUM(R180:R188)</f>
        <v>0</v>
      </c>
      <c r="T179" s="155">
        <f>SUM(T180:T188)</f>
        <v>0</v>
      </c>
      <c r="AR179" s="152" t="s">
        <v>68</v>
      </c>
      <c r="AT179" s="156" t="s">
        <v>62</v>
      </c>
      <c r="AU179" s="156" t="s">
        <v>68</v>
      </c>
      <c r="AY179" s="152" t="s">
        <v>105</v>
      </c>
      <c r="BK179" s="157">
        <f>SUM(BK180:BK188)</f>
        <v>0</v>
      </c>
    </row>
    <row r="180" spans="1:65" s="67" customFormat="1" ht="21.75" hidden="1" customHeight="1">
      <c r="A180" s="175"/>
      <c r="B180" s="176"/>
      <c r="C180" s="241" t="s">
        <v>201</v>
      </c>
      <c r="D180" s="241" t="s">
        <v>106</v>
      </c>
      <c r="E180" s="242" t="s">
        <v>202</v>
      </c>
      <c r="F180" s="243" t="s">
        <v>203</v>
      </c>
      <c r="G180" s="244" t="s">
        <v>132</v>
      </c>
      <c r="H180" s="245">
        <v>0</v>
      </c>
      <c r="I180" s="75">
        <f>42.65*0.68</f>
        <v>29.002000000000002</v>
      </c>
      <c r="J180" s="298">
        <f>ROUND(I180*H180,2)</f>
        <v>0</v>
      </c>
      <c r="K180" s="243" t="s">
        <v>110</v>
      </c>
      <c r="L180" s="176"/>
      <c r="M180" s="76" t="s">
        <v>1</v>
      </c>
      <c r="N180" s="158" t="s">
        <v>32</v>
      </c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AR180" s="161" t="s">
        <v>111</v>
      </c>
      <c r="AT180" s="161" t="s">
        <v>106</v>
      </c>
      <c r="AU180" s="161" t="s">
        <v>72</v>
      </c>
      <c r="AY180" s="134" t="s">
        <v>105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34" t="s">
        <v>68</v>
      </c>
      <c r="BK180" s="162">
        <f>ROUND(I180*H180,2)</f>
        <v>0</v>
      </c>
      <c r="BL180" s="134" t="s">
        <v>111</v>
      </c>
      <c r="BM180" s="161" t="s">
        <v>204</v>
      </c>
    </row>
    <row r="181" spans="1:65" s="78" customFormat="1" hidden="1">
      <c r="A181" s="252"/>
      <c r="B181" s="253"/>
      <c r="C181" s="252"/>
      <c r="D181" s="248" t="s">
        <v>113</v>
      </c>
      <c r="E181" s="254" t="s">
        <v>1</v>
      </c>
      <c r="F181" s="255" t="s">
        <v>205</v>
      </c>
      <c r="G181" s="252"/>
      <c r="H181" s="254" t="s">
        <v>1</v>
      </c>
      <c r="J181" s="252"/>
      <c r="K181" s="252"/>
      <c r="L181" s="253"/>
      <c r="M181" s="167"/>
      <c r="T181" s="168"/>
      <c r="AT181" s="166" t="s">
        <v>113</v>
      </c>
      <c r="AU181" s="166" t="s">
        <v>72</v>
      </c>
      <c r="AV181" s="78" t="s">
        <v>68</v>
      </c>
      <c r="AW181" s="78" t="s">
        <v>28</v>
      </c>
      <c r="AX181" s="78" t="s">
        <v>63</v>
      </c>
      <c r="AY181" s="166" t="s">
        <v>105</v>
      </c>
    </row>
    <row r="182" spans="1:65" s="77" customFormat="1" hidden="1">
      <c r="A182" s="246"/>
      <c r="B182" s="247"/>
      <c r="C182" s="246"/>
      <c r="D182" s="248" t="s">
        <v>113</v>
      </c>
      <c r="E182" s="249" t="s">
        <v>1</v>
      </c>
      <c r="F182" s="250" t="s">
        <v>206</v>
      </c>
      <c r="G182" s="246"/>
      <c r="H182" s="251">
        <v>0</v>
      </c>
      <c r="J182" s="246"/>
      <c r="K182" s="246"/>
      <c r="L182" s="247"/>
      <c r="M182" s="164"/>
      <c r="T182" s="165"/>
      <c r="AT182" s="163" t="s">
        <v>113</v>
      </c>
      <c r="AU182" s="163" t="s">
        <v>72</v>
      </c>
      <c r="AV182" s="77" t="s">
        <v>72</v>
      </c>
      <c r="AW182" s="77" t="s">
        <v>28</v>
      </c>
      <c r="AX182" s="77" t="s">
        <v>68</v>
      </c>
      <c r="AY182" s="163" t="s">
        <v>105</v>
      </c>
    </row>
    <row r="183" spans="1:65" s="67" customFormat="1" ht="21.75" customHeight="1">
      <c r="A183" s="175"/>
      <c r="B183" s="176"/>
      <c r="C183" s="241">
        <v>10</v>
      </c>
      <c r="D183" s="241" t="s">
        <v>106</v>
      </c>
      <c r="E183" s="242" t="s">
        <v>247</v>
      </c>
      <c r="F183" s="243" t="s">
        <v>248</v>
      </c>
      <c r="G183" s="244" t="s">
        <v>109</v>
      </c>
      <c r="H183" s="245">
        <v>52</v>
      </c>
      <c r="I183" s="75">
        <v>0</v>
      </c>
      <c r="J183" s="298">
        <f>ROUND(I183*H183,2)</f>
        <v>0</v>
      </c>
      <c r="K183" s="243" t="s">
        <v>261</v>
      </c>
      <c r="L183" s="176"/>
      <c r="M183" s="76" t="s">
        <v>1</v>
      </c>
      <c r="N183" s="158" t="s">
        <v>32</v>
      </c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AR183" s="161" t="s">
        <v>111</v>
      </c>
      <c r="AT183" s="161" t="s">
        <v>106</v>
      </c>
      <c r="AU183" s="161" t="s">
        <v>72</v>
      </c>
      <c r="AY183" s="134" t="s">
        <v>105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34" t="s">
        <v>68</v>
      </c>
      <c r="BK183" s="162">
        <f>ROUND(I183*H183,2)</f>
        <v>0</v>
      </c>
      <c r="BL183" s="134" t="s">
        <v>111</v>
      </c>
      <c r="BM183" s="161" t="s">
        <v>207</v>
      </c>
    </row>
    <row r="184" spans="1:65" s="77" customFormat="1">
      <c r="A184" s="246"/>
      <c r="B184" s="247"/>
      <c r="C184" s="246"/>
      <c r="D184" s="248" t="s">
        <v>113</v>
      </c>
      <c r="E184" s="249" t="s">
        <v>1</v>
      </c>
      <c r="F184" s="250" t="s">
        <v>264</v>
      </c>
      <c r="G184" s="246"/>
      <c r="H184" s="251">
        <v>52</v>
      </c>
      <c r="J184" s="246"/>
      <c r="K184" s="246"/>
      <c r="L184" s="247"/>
      <c r="M184" s="164"/>
      <c r="T184" s="165"/>
      <c r="AT184" s="163" t="s">
        <v>113</v>
      </c>
      <c r="AU184" s="163" t="s">
        <v>72</v>
      </c>
      <c r="AV184" s="77" t="s">
        <v>72</v>
      </c>
      <c r="AW184" s="77" t="s">
        <v>28</v>
      </c>
      <c r="AX184" s="77" t="s">
        <v>68</v>
      </c>
      <c r="AY184" s="163" t="s">
        <v>105</v>
      </c>
    </row>
    <row r="185" spans="1:65" s="67" customFormat="1" ht="16.5" hidden="1" customHeight="1">
      <c r="A185" s="175"/>
      <c r="B185" s="176"/>
      <c r="C185" s="241" t="s">
        <v>208</v>
      </c>
      <c r="D185" s="241" t="s">
        <v>106</v>
      </c>
      <c r="E185" s="242" t="s">
        <v>209</v>
      </c>
      <c r="F185" s="243" t="s">
        <v>210</v>
      </c>
      <c r="G185" s="244" t="s">
        <v>132</v>
      </c>
      <c r="H185" s="245">
        <v>0</v>
      </c>
      <c r="I185" s="75">
        <f>47.94*0.68</f>
        <v>32.599200000000003</v>
      </c>
      <c r="J185" s="298">
        <f>ROUND(I185*H185,2)</f>
        <v>0</v>
      </c>
      <c r="K185" s="243" t="s">
        <v>110</v>
      </c>
      <c r="L185" s="176"/>
      <c r="M185" s="76" t="s">
        <v>1</v>
      </c>
      <c r="N185" s="158" t="s">
        <v>32</v>
      </c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61" t="s">
        <v>111</v>
      </c>
      <c r="AT185" s="161" t="s">
        <v>106</v>
      </c>
      <c r="AU185" s="161" t="s">
        <v>72</v>
      </c>
      <c r="AY185" s="134" t="s">
        <v>105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34" t="s">
        <v>68</v>
      </c>
      <c r="BK185" s="162">
        <f>ROUND(I185*H185,2)</f>
        <v>0</v>
      </c>
      <c r="BL185" s="134" t="s">
        <v>111</v>
      </c>
      <c r="BM185" s="161" t="s">
        <v>211</v>
      </c>
    </row>
    <row r="186" spans="1:65" s="77" customFormat="1" hidden="1">
      <c r="A186" s="246"/>
      <c r="B186" s="247"/>
      <c r="C186" s="246"/>
      <c r="D186" s="248" t="s">
        <v>113</v>
      </c>
      <c r="E186" s="249" t="s">
        <v>73</v>
      </c>
      <c r="F186" s="250" t="s">
        <v>212</v>
      </c>
      <c r="G186" s="246"/>
      <c r="H186" s="251">
        <v>0</v>
      </c>
      <c r="J186" s="246"/>
      <c r="K186" s="246"/>
      <c r="L186" s="247"/>
      <c r="M186" s="164"/>
      <c r="T186" s="165"/>
      <c r="AT186" s="163" t="s">
        <v>113</v>
      </c>
      <c r="AU186" s="163" t="s">
        <v>72</v>
      </c>
      <c r="AV186" s="77" t="s">
        <v>72</v>
      </c>
      <c r="AW186" s="77" t="s">
        <v>28</v>
      </c>
      <c r="AX186" s="77" t="s">
        <v>68</v>
      </c>
      <c r="AY186" s="163" t="s">
        <v>105</v>
      </c>
    </row>
    <row r="187" spans="1:65" s="67" customFormat="1" ht="21.75" hidden="1" customHeight="1">
      <c r="A187" s="175"/>
      <c r="B187" s="176"/>
      <c r="C187" s="241" t="s">
        <v>213</v>
      </c>
      <c r="D187" s="241" t="s">
        <v>106</v>
      </c>
      <c r="E187" s="242" t="s">
        <v>214</v>
      </c>
      <c r="F187" s="243" t="s">
        <v>215</v>
      </c>
      <c r="G187" s="244" t="s">
        <v>132</v>
      </c>
      <c r="H187" s="245">
        <v>0</v>
      </c>
      <c r="I187" s="75">
        <f>12.56*0.68</f>
        <v>8.5408000000000008</v>
      </c>
      <c r="J187" s="298">
        <f>ROUND(I187*H187,2)</f>
        <v>0</v>
      </c>
      <c r="K187" s="243" t="s">
        <v>110</v>
      </c>
      <c r="L187" s="176"/>
      <c r="M187" s="76" t="s">
        <v>1</v>
      </c>
      <c r="N187" s="158" t="s">
        <v>32</v>
      </c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AR187" s="161" t="s">
        <v>111</v>
      </c>
      <c r="AT187" s="161" t="s">
        <v>106</v>
      </c>
      <c r="AU187" s="161" t="s">
        <v>72</v>
      </c>
      <c r="AY187" s="134" t="s">
        <v>105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34" t="s">
        <v>68</v>
      </c>
      <c r="BK187" s="162">
        <f>ROUND(I187*H187,2)</f>
        <v>0</v>
      </c>
      <c r="BL187" s="134" t="s">
        <v>111</v>
      </c>
      <c r="BM187" s="161" t="s">
        <v>216</v>
      </c>
    </row>
    <row r="188" spans="1:65" s="77" customFormat="1" hidden="1">
      <c r="A188" s="246"/>
      <c r="B188" s="247"/>
      <c r="C188" s="246"/>
      <c r="D188" s="248" t="s">
        <v>113</v>
      </c>
      <c r="E188" s="249" t="s">
        <v>1</v>
      </c>
      <c r="F188" s="250" t="s">
        <v>217</v>
      </c>
      <c r="G188" s="246"/>
      <c r="H188" s="251">
        <v>1537.69</v>
      </c>
      <c r="J188" s="246"/>
      <c r="K188" s="246"/>
      <c r="L188" s="247"/>
      <c r="M188" s="164"/>
      <c r="T188" s="165"/>
      <c r="AT188" s="163" t="s">
        <v>113</v>
      </c>
      <c r="AU188" s="163" t="s">
        <v>72</v>
      </c>
      <c r="AV188" s="77" t="s">
        <v>72</v>
      </c>
      <c r="AW188" s="77" t="s">
        <v>28</v>
      </c>
      <c r="AX188" s="77" t="s">
        <v>68</v>
      </c>
      <c r="AY188" s="163" t="s">
        <v>105</v>
      </c>
    </row>
    <row r="189" spans="1:65" s="77" customFormat="1">
      <c r="A189" s="246"/>
      <c r="B189" s="247"/>
      <c r="C189" s="246"/>
      <c r="D189" s="248"/>
      <c r="E189" s="249"/>
      <c r="F189" s="250"/>
      <c r="G189" s="246"/>
      <c r="H189" s="251"/>
      <c r="J189" s="246"/>
      <c r="K189" s="246"/>
      <c r="L189" s="247"/>
      <c r="M189" s="164"/>
      <c r="T189" s="165"/>
      <c r="AT189" s="163"/>
      <c r="AU189" s="163"/>
      <c r="AY189" s="163"/>
    </row>
    <row r="190" spans="1:65" s="77" customFormat="1" ht="15">
      <c r="A190" s="246"/>
      <c r="B190" s="247"/>
      <c r="C190" s="271"/>
      <c r="D190" s="272" t="s">
        <v>62</v>
      </c>
      <c r="E190" s="273">
        <v>34817</v>
      </c>
      <c r="F190" s="273" t="s">
        <v>251</v>
      </c>
      <c r="G190" s="271"/>
      <c r="H190" s="271"/>
      <c r="I190" s="83"/>
      <c r="J190" s="302">
        <f>SUM(J191:J193)</f>
        <v>0</v>
      </c>
      <c r="K190" s="271"/>
      <c r="L190" s="247"/>
      <c r="M190" s="164"/>
      <c r="T190" s="165"/>
      <c r="AT190" s="163"/>
      <c r="AU190" s="163"/>
      <c r="AY190" s="163"/>
    </row>
    <row r="191" spans="1:65" s="77" customFormat="1" ht="18" customHeight="1">
      <c r="A191" s="246"/>
      <c r="B191" s="247"/>
      <c r="C191" s="274">
        <v>11</v>
      </c>
      <c r="D191" s="274" t="s">
        <v>133</v>
      </c>
      <c r="E191" s="275" t="s">
        <v>252</v>
      </c>
      <c r="F191" s="276" t="s">
        <v>255</v>
      </c>
      <c r="G191" s="277" t="s">
        <v>129</v>
      </c>
      <c r="H191" s="278">
        <v>4</v>
      </c>
      <c r="I191" s="84">
        <v>0</v>
      </c>
      <c r="J191" s="303">
        <f t="shared" ref="J191" si="0">ROUND(I191*H191,2)</f>
        <v>0</v>
      </c>
      <c r="K191" s="243" t="s">
        <v>261</v>
      </c>
      <c r="L191" s="247"/>
      <c r="M191" s="164"/>
      <c r="T191" s="165"/>
      <c r="AT191" s="163"/>
      <c r="AU191" s="163"/>
      <c r="AY191" s="163"/>
    </row>
    <row r="192" spans="1:65" s="77" customFormat="1" ht="18" customHeight="1">
      <c r="A192" s="246"/>
      <c r="B192" s="247"/>
      <c r="C192" s="279"/>
      <c r="D192" s="279"/>
      <c r="E192" s="280"/>
      <c r="F192" s="281" t="s">
        <v>262</v>
      </c>
      <c r="G192" s="282"/>
      <c r="H192" s="283"/>
      <c r="I192" s="85"/>
      <c r="J192" s="304"/>
      <c r="K192" s="305"/>
      <c r="L192" s="247"/>
      <c r="M192" s="164"/>
      <c r="T192" s="165"/>
      <c r="AT192" s="163"/>
      <c r="AU192" s="163"/>
      <c r="AY192" s="163"/>
    </row>
    <row r="193" spans="1:65" s="77" customFormat="1" ht="24">
      <c r="A193" s="246"/>
      <c r="B193" s="247"/>
      <c r="C193" s="284">
        <v>12</v>
      </c>
      <c r="D193" s="284" t="s">
        <v>106</v>
      </c>
      <c r="E193" s="285" t="s">
        <v>230</v>
      </c>
      <c r="F193" s="286" t="s">
        <v>231</v>
      </c>
      <c r="G193" s="287" t="s">
        <v>153</v>
      </c>
      <c r="H193" s="288">
        <v>14</v>
      </c>
      <c r="I193" s="86">
        <v>0</v>
      </c>
      <c r="J193" s="306">
        <f t="shared" ref="J193" si="1">ROUND(I193*H193,2)</f>
        <v>0</v>
      </c>
      <c r="K193" s="243" t="s">
        <v>261</v>
      </c>
      <c r="L193" s="247"/>
      <c r="M193" s="164"/>
      <c r="T193" s="165"/>
      <c r="AT193" s="163"/>
      <c r="AU193" s="163"/>
      <c r="AY193" s="163"/>
    </row>
    <row r="194" spans="1:65" s="77" customFormat="1" ht="12">
      <c r="A194" s="246"/>
      <c r="B194" s="247"/>
      <c r="C194" s="289"/>
      <c r="D194" s="289"/>
      <c r="E194" s="290"/>
      <c r="F194" s="291"/>
      <c r="G194" s="292"/>
      <c r="H194" s="293"/>
      <c r="I194" s="94"/>
      <c r="J194" s="307"/>
      <c r="K194" s="268"/>
      <c r="L194" s="247"/>
      <c r="M194" s="164"/>
      <c r="T194" s="165"/>
      <c r="AT194" s="163"/>
      <c r="AU194" s="163"/>
      <c r="AY194" s="163"/>
    </row>
    <row r="195" spans="1:65" s="73" customFormat="1" ht="22.9" customHeight="1">
      <c r="A195" s="236"/>
      <c r="B195" s="237"/>
      <c r="C195" s="236"/>
      <c r="D195" s="238" t="s">
        <v>62</v>
      </c>
      <c r="E195" s="240" t="s">
        <v>218</v>
      </c>
      <c r="F195" s="240" t="s">
        <v>219</v>
      </c>
      <c r="G195" s="236"/>
      <c r="H195" s="236"/>
      <c r="J195" s="297">
        <f>BK195</f>
        <v>0</v>
      </c>
      <c r="K195" s="236"/>
      <c r="L195" s="237"/>
      <c r="M195" s="153"/>
      <c r="P195" s="154">
        <f>P196</f>
        <v>0</v>
      </c>
      <c r="R195" s="154">
        <f>R196</f>
        <v>0</v>
      </c>
      <c r="T195" s="155">
        <f>T196</f>
        <v>0</v>
      </c>
      <c r="AR195" s="152" t="s">
        <v>68</v>
      </c>
      <c r="AT195" s="156" t="s">
        <v>62</v>
      </c>
      <c r="AU195" s="156" t="s">
        <v>68</v>
      </c>
      <c r="AY195" s="152" t="s">
        <v>105</v>
      </c>
      <c r="BK195" s="157">
        <f>BK196</f>
        <v>0</v>
      </c>
    </row>
    <row r="196" spans="1:65" s="67" customFormat="1" ht="21.75" customHeight="1">
      <c r="A196" s="175"/>
      <c r="B196" s="176"/>
      <c r="C196" s="241">
        <v>13</v>
      </c>
      <c r="D196" s="241" t="s">
        <v>106</v>
      </c>
      <c r="E196" s="242" t="s">
        <v>232</v>
      </c>
      <c r="F196" s="243" t="s">
        <v>220</v>
      </c>
      <c r="G196" s="244" t="s">
        <v>233</v>
      </c>
      <c r="H196" s="245">
        <v>1</v>
      </c>
      <c r="I196" s="75">
        <v>0</v>
      </c>
      <c r="J196" s="298">
        <f>ROUND(I196*H196,2)</f>
        <v>0</v>
      </c>
      <c r="K196" s="243" t="s">
        <v>261</v>
      </c>
      <c r="L196" s="176"/>
      <c r="M196" s="76" t="s">
        <v>1</v>
      </c>
      <c r="N196" s="158" t="s">
        <v>32</v>
      </c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111</v>
      </c>
      <c r="AT196" s="161" t="s">
        <v>106</v>
      </c>
      <c r="AU196" s="161" t="s">
        <v>72</v>
      </c>
      <c r="AY196" s="134" t="s">
        <v>105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34" t="s">
        <v>68</v>
      </c>
      <c r="BK196" s="162">
        <f>ROUND(I196*H196,2)</f>
        <v>0</v>
      </c>
      <c r="BL196" s="134" t="s">
        <v>111</v>
      </c>
      <c r="BM196" s="161" t="s">
        <v>221</v>
      </c>
    </row>
    <row r="197" spans="1:65" s="73" customFormat="1" ht="25.9" customHeight="1">
      <c r="A197" s="236"/>
      <c r="B197" s="237"/>
      <c r="C197" s="236"/>
      <c r="D197" s="238" t="s">
        <v>62</v>
      </c>
      <c r="E197" s="239" t="s">
        <v>222</v>
      </c>
      <c r="F197" s="239" t="s">
        <v>223</v>
      </c>
      <c r="G197" s="236"/>
      <c r="H197" s="236"/>
      <c r="J197" s="296">
        <f>J198</f>
        <v>0</v>
      </c>
      <c r="K197" s="236"/>
      <c r="L197" s="237"/>
      <c r="M197" s="153"/>
      <c r="P197" s="154" t="e">
        <f>P198+#REF!</f>
        <v>#REF!</v>
      </c>
      <c r="R197" s="154" t="e">
        <f>R198+#REF!</f>
        <v>#REF!</v>
      </c>
      <c r="T197" s="155" t="e">
        <f>T198+#REF!</f>
        <v>#REF!</v>
      </c>
      <c r="AR197" s="152" t="s">
        <v>127</v>
      </c>
      <c r="AT197" s="156" t="s">
        <v>62</v>
      </c>
      <c r="AU197" s="156" t="s">
        <v>63</v>
      </c>
      <c r="AY197" s="152" t="s">
        <v>105</v>
      </c>
      <c r="BK197" s="157" t="e">
        <f>BK198+#REF!</f>
        <v>#REF!</v>
      </c>
    </row>
    <row r="198" spans="1:65" s="73" customFormat="1" ht="22.9" customHeight="1">
      <c r="A198" s="236"/>
      <c r="B198" s="237"/>
      <c r="C198" s="236"/>
      <c r="D198" s="238" t="s">
        <v>62</v>
      </c>
      <c r="E198" s="240" t="s">
        <v>224</v>
      </c>
      <c r="F198" s="240" t="s">
        <v>225</v>
      </c>
      <c r="G198" s="236"/>
      <c r="H198" s="236"/>
      <c r="J198" s="297">
        <f>BK198</f>
        <v>0</v>
      </c>
      <c r="K198" s="236"/>
      <c r="L198" s="237"/>
      <c r="M198" s="153"/>
      <c r="P198" s="154">
        <f>P199</f>
        <v>0</v>
      </c>
      <c r="R198" s="154">
        <f>R199</f>
        <v>0</v>
      </c>
      <c r="T198" s="155">
        <f>T199</f>
        <v>0</v>
      </c>
      <c r="AR198" s="152" t="s">
        <v>127</v>
      </c>
      <c r="AT198" s="156" t="s">
        <v>62</v>
      </c>
      <c r="AU198" s="156" t="s">
        <v>68</v>
      </c>
      <c r="AY198" s="152" t="s">
        <v>105</v>
      </c>
      <c r="BK198" s="157">
        <f>BK199</f>
        <v>0</v>
      </c>
    </row>
    <row r="199" spans="1:65" s="67" customFormat="1" ht="16.5" customHeight="1">
      <c r="A199" s="175"/>
      <c r="B199" s="176"/>
      <c r="C199" s="241">
        <v>14</v>
      </c>
      <c r="D199" s="241" t="s">
        <v>106</v>
      </c>
      <c r="E199" s="242" t="s">
        <v>226</v>
      </c>
      <c r="F199" s="243" t="s">
        <v>225</v>
      </c>
      <c r="G199" s="244" t="s">
        <v>227</v>
      </c>
      <c r="H199" s="245">
        <v>1</v>
      </c>
      <c r="I199" s="75">
        <v>0</v>
      </c>
      <c r="J199" s="298">
        <f>ROUND(I199*H199,2)</f>
        <v>0</v>
      </c>
      <c r="K199" s="243" t="s">
        <v>261</v>
      </c>
      <c r="L199" s="176"/>
      <c r="M199" s="76" t="s">
        <v>1</v>
      </c>
      <c r="N199" s="158" t="s">
        <v>32</v>
      </c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61" t="s">
        <v>228</v>
      </c>
      <c r="AT199" s="161" t="s">
        <v>106</v>
      </c>
      <c r="AU199" s="161" t="s">
        <v>72</v>
      </c>
      <c r="AY199" s="134" t="s">
        <v>105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34" t="s">
        <v>68</v>
      </c>
      <c r="BK199" s="162">
        <f>ROUND(I199*H199,2)</f>
        <v>0</v>
      </c>
      <c r="BL199" s="134" t="s">
        <v>228</v>
      </c>
      <c r="BM199" s="161" t="s">
        <v>229</v>
      </c>
    </row>
    <row r="200" spans="1:65" s="67" customFormat="1" ht="6.95" customHeight="1">
      <c r="A200" s="175"/>
      <c r="B200" s="212"/>
      <c r="C200" s="213"/>
      <c r="D200" s="213"/>
      <c r="E200" s="213"/>
      <c r="F200" s="213"/>
      <c r="G200" s="213"/>
      <c r="H200" s="213"/>
      <c r="I200" s="71"/>
      <c r="J200" s="213"/>
      <c r="K200" s="213"/>
      <c r="L200" s="176"/>
    </row>
    <row r="201" spans="1:65">
      <c r="J201" s="170"/>
      <c r="K201" s="170"/>
      <c r="L201" s="170"/>
    </row>
    <row r="202" spans="1:65">
      <c r="J202" s="170"/>
      <c r="K202" s="170"/>
      <c r="L202" s="170"/>
    </row>
  </sheetData>
  <sheetProtection algorithmName="SHA-512" hashValue="3OjH+EKdxxJw7XIKpJXSp9u2jWIywhQMSc6jxd0INt/gEf8UH99FxuDB8N/NSdwkqYjhBF0zDLHu4nUKRz4XVA==" saltValue="575s0DB1+67lbbttENsJTQ==" spinCount="100000" sheet="1" objects="1" scenarios="1"/>
  <autoFilter ref="C120:K199"/>
  <mergeCells count="6">
    <mergeCell ref="E113:H113"/>
    <mergeCell ref="L2:V2"/>
    <mergeCell ref="E7:H7"/>
    <mergeCell ref="E16:H16"/>
    <mergeCell ref="E25:H25"/>
    <mergeCell ref="E83:H83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052024 Bynina</vt:lpstr>
      <vt:lpstr>'052024 Bynina'!Názvy_tisku</vt:lpstr>
      <vt:lpstr>'Rekapitulace stavby'!Názvy_tisku</vt:lpstr>
      <vt:lpstr>'052024 Bynina'!Oblast_tisku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Hermannová Dagmar, Ing.</cp:lastModifiedBy>
  <dcterms:created xsi:type="dcterms:W3CDTF">2020-01-23T08:54:52Z</dcterms:created>
  <dcterms:modified xsi:type="dcterms:W3CDTF">2024-06-06T05:23:09Z</dcterms:modified>
</cp:coreProperties>
</file>