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4\7 ZŠ Šafařka - multifunkční centrum\01 STAVBA\"/>
    </mc:Choice>
  </mc:AlternateContent>
  <bookViews>
    <workbookView xWindow="0" yWindow="0" windowWidth="23040" windowHeight="8940" firstSheet="1" activeTab="1"/>
  </bookViews>
  <sheets>
    <sheet name="Rekapitulace stavby" sheetId="1" state="veryHidden" r:id="rId1"/>
    <sheet name="01 - Stavební část" sheetId="2" r:id="rId2"/>
  </sheets>
  <definedNames>
    <definedName name="_xlnm._FilterDatabase" localSheetId="1" hidden="1">'01 - Stavební část'!$C$152:$K$679</definedName>
    <definedName name="_xlnm.Print_Titles" localSheetId="1">'01 - Stavební část'!$152:$152</definedName>
    <definedName name="_xlnm.Print_Titles" localSheetId="0">'Rekapitulace stavby'!$92:$92</definedName>
    <definedName name="_xlnm.Print_Area" localSheetId="1">'01 - Stavební část'!$C$4:$J$76,'01 - Stavební část'!$C$82:$J$134,'01 - Stavební část'!$C$140:$K$679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679" i="2"/>
  <c r="BH679" i="2"/>
  <c r="BG679" i="2"/>
  <c r="BF679" i="2"/>
  <c r="T679" i="2"/>
  <c r="T678" i="2"/>
  <c r="R679" i="2"/>
  <c r="R678" i="2" s="1"/>
  <c r="P679" i="2"/>
  <c r="P678" i="2"/>
  <c r="BI677" i="2"/>
  <c r="BH677" i="2"/>
  <c r="BG677" i="2"/>
  <c r="BF677" i="2"/>
  <c r="T677" i="2"/>
  <c r="T676" i="2" s="1"/>
  <c r="R677" i="2"/>
  <c r="R676" i="2"/>
  <c r="P677" i="2"/>
  <c r="P676" i="2" s="1"/>
  <c r="BI675" i="2"/>
  <c r="BH675" i="2"/>
  <c r="BG675" i="2"/>
  <c r="BF675" i="2"/>
  <c r="T675" i="2"/>
  <c r="T674" i="2"/>
  <c r="R675" i="2"/>
  <c r="R674" i="2" s="1"/>
  <c r="R669" i="2" s="1"/>
  <c r="P675" i="2"/>
  <c r="P674" i="2"/>
  <c r="BI673" i="2"/>
  <c r="BH673" i="2"/>
  <c r="BG673" i="2"/>
  <c r="BF673" i="2"/>
  <c r="T673" i="2"/>
  <c r="T672" i="2" s="1"/>
  <c r="T669" i="2" s="1"/>
  <c r="R673" i="2"/>
  <c r="R672" i="2"/>
  <c r="P673" i="2"/>
  <c r="P672" i="2" s="1"/>
  <c r="BI671" i="2"/>
  <c r="BH671" i="2"/>
  <c r="BG671" i="2"/>
  <c r="BF671" i="2"/>
  <c r="T671" i="2"/>
  <c r="T670" i="2"/>
  <c r="R671" i="2"/>
  <c r="R670" i="2"/>
  <c r="P671" i="2"/>
  <c r="P670" i="2" s="1"/>
  <c r="P669" i="2" s="1"/>
  <c r="BI663" i="2"/>
  <c r="BH663" i="2"/>
  <c r="BG663" i="2"/>
  <c r="BF663" i="2"/>
  <c r="T663" i="2"/>
  <c r="T662" i="2"/>
  <c r="R663" i="2"/>
  <c r="R662" i="2"/>
  <c r="P663" i="2"/>
  <c r="P662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35" i="2"/>
  <c r="BH435" i="2"/>
  <c r="BG435" i="2"/>
  <c r="BF435" i="2"/>
  <c r="T435" i="2"/>
  <c r="R435" i="2"/>
  <c r="P435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T349" i="2"/>
  <c r="R350" i="2"/>
  <c r="R349" i="2" s="1"/>
  <c r="P350" i="2"/>
  <c r="P349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49" i="2"/>
  <c r="BH249" i="2"/>
  <c r="BG249" i="2"/>
  <c r="BF249" i="2"/>
  <c r="T249" i="2"/>
  <c r="R249" i="2"/>
  <c r="P249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T220" i="2"/>
  <c r="R221" i="2"/>
  <c r="R220" i="2"/>
  <c r="P221" i="2"/>
  <c r="P220" i="2"/>
  <c r="BI215" i="2"/>
  <c r="BH215" i="2"/>
  <c r="BG215" i="2"/>
  <c r="BF215" i="2"/>
  <c r="T215" i="2"/>
  <c r="T214" i="2"/>
  <c r="R215" i="2"/>
  <c r="R214" i="2"/>
  <c r="P215" i="2"/>
  <c r="P214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F149" i="2"/>
  <c r="F147" i="2"/>
  <c r="E145" i="2"/>
  <c r="F91" i="2"/>
  <c r="F89" i="2"/>
  <c r="E87" i="2"/>
  <c r="J24" i="2"/>
  <c r="E24" i="2"/>
  <c r="J150" i="2"/>
  <c r="J23" i="2"/>
  <c r="J21" i="2"/>
  <c r="E21" i="2"/>
  <c r="J91" i="2"/>
  <c r="J20" i="2"/>
  <c r="J18" i="2"/>
  <c r="E18" i="2"/>
  <c r="F150" i="2"/>
  <c r="J17" i="2"/>
  <c r="J12" i="2"/>
  <c r="J147" i="2"/>
  <c r="E7" i="2"/>
  <c r="E143" i="2" s="1"/>
  <c r="L90" i="1"/>
  <c r="AM90" i="1"/>
  <c r="AM89" i="1"/>
  <c r="L89" i="1"/>
  <c r="AM87" i="1"/>
  <c r="L87" i="1"/>
  <c r="L85" i="1"/>
  <c r="L84" i="1"/>
  <c r="J653" i="2"/>
  <c r="BK610" i="2"/>
  <c r="J531" i="2"/>
  <c r="J466" i="2"/>
  <c r="J319" i="2"/>
  <c r="BK283" i="2"/>
  <c r="BK619" i="2"/>
  <c r="J356" i="2"/>
  <c r="BK301" i="2"/>
  <c r="J679" i="2"/>
  <c r="BK644" i="2"/>
  <c r="J530" i="2"/>
  <c r="BK485" i="2"/>
  <c r="J334" i="2"/>
  <c r="AS94" i="1"/>
  <c r="J658" i="2"/>
  <c r="BK589" i="2"/>
  <c r="BK514" i="2"/>
  <c r="BK416" i="2"/>
  <c r="BK388" i="2"/>
  <c r="BK344" i="2"/>
  <c r="BK280" i="2"/>
  <c r="J191" i="2"/>
  <c r="BK608" i="2"/>
  <c r="J533" i="2"/>
  <c r="J514" i="2"/>
  <c r="J462" i="2"/>
  <c r="BK360" i="2"/>
  <c r="J262" i="2"/>
  <c r="BK167" i="2"/>
  <c r="J574" i="2"/>
  <c r="J518" i="2"/>
  <c r="BK466" i="2"/>
  <c r="J388" i="2"/>
  <c r="BK371" i="2"/>
  <c r="BK271" i="2"/>
  <c r="J164" i="2"/>
  <c r="BK576" i="2"/>
  <c r="BK401" i="2"/>
  <c r="J325" i="2"/>
  <c r="J268" i="2"/>
  <c r="J161" i="2"/>
  <c r="BK498" i="2"/>
  <c r="J380" i="2"/>
  <c r="BK338" i="2"/>
  <c r="J265" i="2"/>
  <c r="J183" i="2"/>
  <c r="BK675" i="2"/>
  <c r="J615" i="2"/>
  <c r="BK558" i="2"/>
  <c r="BK518" i="2"/>
  <c r="J446" i="2"/>
  <c r="BK350" i="2"/>
  <c r="BK286" i="2"/>
  <c r="J258" i="2"/>
  <c r="J660" i="2"/>
  <c r="BK375" i="2"/>
  <c r="J331" i="2"/>
  <c r="J172" i="2"/>
  <c r="J652" i="2"/>
  <c r="BK561" i="2"/>
  <c r="J532" i="2"/>
  <c r="J374" i="2"/>
  <c r="J238" i="2"/>
  <c r="J411" i="2"/>
  <c r="J301" i="2"/>
  <c r="BK215" i="2"/>
  <c r="J630" i="2"/>
  <c r="BK557" i="2"/>
  <c r="J501" i="2"/>
  <c r="BK435" i="2"/>
  <c r="BK384" i="2"/>
  <c r="J340" i="2"/>
  <c r="BK613" i="2"/>
  <c r="J561" i="2"/>
  <c r="BK459" i="2"/>
  <c r="J350" i="2"/>
  <c r="J300" i="2"/>
  <c r="BK198" i="2"/>
  <c r="BK593" i="2"/>
  <c r="J512" i="2"/>
  <c r="J470" i="2"/>
  <c r="J339" i="2"/>
  <c r="BK277" i="2"/>
  <c r="J194" i="2"/>
  <c r="BK663" i="2"/>
  <c r="BK609" i="2"/>
  <c r="BK542" i="2"/>
  <c r="BK474" i="2"/>
  <c r="BK378" i="2"/>
  <c r="J327" i="2"/>
  <c r="J277" i="2"/>
  <c r="BK156" i="2"/>
  <c r="J635" i="2"/>
  <c r="J377" i="2"/>
  <c r="J353" i="2"/>
  <c r="J259" i="2"/>
  <c r="BK673" i="2"/>
  <c r="BK577" i="2"/>
  <c r="J539" i="2"/>
  <c r="BK449" i="2"/>
  <c r="J290" i="2"/>
  <c r="BK671" i="2"/>
  <c r="J575" i="2"/>
  <c r="J528" i="2"/>
  <c r="J488" i="2"/>
  <c r="J408" i="2"/>
  <c r="BK376" i="2"/>
  <c r="BK327" i="2"/>
  <c r="J274" i="2"/>
  <c r="BK677" i="2"/>
  <c r="J612" i="2"/>
  <c r="J547" i="2"/>
  <c r="J525" i="2"/>
  <c r="BK488" i="2"/>
  <c r="J423" i="2"/>
  <c r="BK300" i="2"/>
  <c r="J180" i="2"/>
  <c r="J589" i="2"/>
  <c r="BK525" i="2"/>
  <c r="J459" i="2"/>
  <c r="BK411" i="2"/>
  <c r="BK363" i="2"/>
  <c r="BK249" i="2"/>
  <c r="J619" i="2"/>
  <c r="BK578" i="2"/>
  <c r="J435" i="2"/>
  <c r="J344" i="2"/>
  <c r="J234" i="2"/>
  <c r="J609" i="2"/>
  <c r="BK534" i="2"/>
  <c r="J510" i="2"/>
  <c r="J474" i="2"/>
  <c r="BK343" i="2"/>
  <c r="BK306" i="2"/>
  <c r="BK257" i="2"/>
  <c r="J176" i="2"/>
  <c r="BK679" i="2"/>
  <c r="J576" i="2"/>
  <c r="BK533" i="2"/>
  <c r="BK467" i="2"/>
  <c r="J384" i="2"/>
  <c r="J338" i="2"/>
  <c r="J315" i="2"/>
  <c r="BK265" i="2"/>
  <c r="J677" i="2"/>
  <c r="BK631" i="2"/>
  <c r="BK397" i="2"/>
  <c r="J363" i="2"/>
  <c r="J266" i="2"/>
  <c r="BK183" i="2"/>
  <c r="J659" i="2"/>
  <c r="J578" i="2"/>
  <c r="J551" i="2"/>
  <c r="BK524" i="2"/>
  <c r="J498" i="2"/>
  <c r="BK315" i="2"/>
  <c r="BK266" i="2"/>
  <c r="BK176" i="2"/>
  <c r="BK532" i="2"/>
  <c r="J505" i="2"/>
  <c r="J367" i="2"/>
  <c r="BK319" i="2"/>
  <c r="BK211" i="2"/>
  <c r="BK290" i="2"/>
  <c r="BK660" i="2"/>
  <c r="BK612" i="2"/>
  <c r="J371" i="2"/>
  <c r="BK339" i="2"/>
  <c r="BK201" i="2"/>
  <c r="J597" i="2"/>
  <c r="J545" i="2"/>
  <c r="J475" i="2"/>
  <c r="BK353" i="2"/>
  <c r="BK221" i="2"/>
  <c r="BK659" i="2"/>
  <c r="BK597" i="2"/>
  <c r="BK531" i="2"/>
  <c r="J481" i="2"/>
  <c r="J397" i="2"/>
  <c r="BK366" i="2"/>
  <c r="J312" i="2"/>
  <c r="J201" i="2"/>
  <c r="BK649" i="2"/>
  <c r="BK574" i="2"/>
  <c r="J538" i="2"/>
  <c r="J477" i="2"/>
  <c r="J376" i="2"/>
  <c r="BK331" i="2"/>
  <c r="J198" i="2"/>
  <c r="J620" i="2"/>
  <c r="BK554" i="2"/>
  <c r="J449" i="2"/>
  <c r="J372" i="2"/>
  <c r="BK274" i="2"/>
  <c r="BK234" i="2"/>
  <c r="J608" i="2"/>
  <c r="J554" i="2"/>
  <c r="J426" i="2"/>
  <c r="BK326" i="2"/>
  <c r="J280" i="2"/>
  <c r="BK194" i="2"/>
  <c r="BK562" i="2"/>
  <c r="J524" i="2"/>
  <c r="BK364" i="2"/>
  <c r="J286" i="2"/>
  <c r="J221" i="2"/>
  <c r="BK652" i="2"/>
  <c r="BK575" i="2"/>
  <c r="J535" i="2"/>
  <c r="BK453" i="2"/>
  <c r="J368" i="2"/>
  <c r="BK330" i="2"/>
  <c r="J294" i="2"/>
  <c r="J211" i="2"/>
  <c r="J644" i="2"/>
  <c r="BK408" i="2"/>
  <c r="BK367" i="2"/>
  <c r="BK325" i="2"/>
  <c r="J215" i="2"/>
  <c r="BK658" i="2"/>
  <c r="J555" i="2"/>
  <c r="J509" i="2"/>
  <c r="BK340" i="2"/>
  <c r="BK164" i="2"/>
  <c r="J663" i="2"/>
  <c r="J601" i="2"/>
  <c r="J542" i="2"/>
  <c r="BK510" i="2"/>
  <c r="BK446" i="2"/>
  <c r="J391" i="2"/>
  <c r="J364" i="2"/>
  <c r="J322" i="2"/>
  <c r="BK238" i="2"/>
  <c r="J167" i="2"/>
  <c r="BK620" i="2"/>
  <c r="J558" i="2"/>
  <c r="BK535" i="2"/>
  <c r="BK505" i="2"/>
  <c r="J370" i="2"/>
  <c r="BK311" i="2"/>
  <c r="J249" i="2"/>
  <c r="J593" i="2"/>
  <c r="BK528" i="2"/>
  <c r="BK481" i="2"/>
  <c r="BK423" i="2"/>
  <c r="BK380" i="2"/>
  <c r="BK262" i="2"/>
  <c r="BK172" i="2"/>
  <c r="BK607" i="2"/>
  <c r="BK462" i="2"/>
  <c r="J360" i="2"/>
  <c r="J306" i="2"/>
  <c r="BK258" i="2"/>
  <c r="BK630" i="2"/>
  <c r="BK539" i="2"/>
  <c r="BK491" i="2"/>
  <c r="J416" i="2"/>
  <c r="BK334" i="2"/>
  <c r="J229" i="2"/>
  <c r="J671" i="2"/>
  <c r="J613" i="2"/>
  <c r="BK551" i="2"/>
  <c r="BK509" i="2"/>
  <c r="J394" i="2"/>
  <c r="J343" i="2"/>
  <c r="BK316" i="2"/>
  <c r="J271" i="2"/>
  <c r="BK187" i="2"/>
  <c r="J649" i="2"/>
  <c r="BK470" i="2"/>
  <c r="BK370" i="2"/>
  <c r="J256" i="2"/>
  <c r="BK180" i="2"/>
  <c r="BK635" i="2"/>
  <c r="BK546" i="2"/>
  <c r="BK501" i="2"/>
  <c r="BK377" i="2"/>
  <c r="J225" i="2"/>
  <c r="J156" i="2"/>
  <c r="J643" i="2"/>
  <c r="J543" i="2"/>
  <c r="J511" i="2"/>
  <c r="BK475" i="2"/>
  <c r="BK394" i="2"/>
  <c r="BK368" i="2"/>
  <c r="J326" i="2"/>
  <c r="J283" i="2"/>
  <c r="BK205" i="2"/>
  <c r="J675" i="2"/>
  <c r="J607" i="2"/>
  <c r="J546" i="2"/>
  <c r="BK530" i="2"/>
  <c r="BK512" i="2"/>
  <c r="J453" i="2"/>
  <c r="J361" i="2"/>
  <c r="BK242" i="2"/>
  <c r="BK625" i="2"/>
  <c r="J534" i="2"/>
  <c r="J467" i="2"/>
  <c r="BK391" i="2"/>
  <c r="J365" i="2"/>
  <c r="J257" i="2"/>
  <c r="J631" i="2"/>
  <c r="BK601" i="2"/>
  <c r="BK555" i="2"/>
  <c r="BK361" i="2"/>
  <c r="BK294" i="2"/>
  <c r="J187" i="2"/>
  <c r="BK585" i="2"/>
  <c r="J625" i="2"/>
  <c r="J562" i="2"/>
  <c r="J494" i="2"/>
  <c r="J373" i="2"/>
  <c r="BK322" i="2"/>
  <c r="BK191" i="2"/>
  <c r="J661" i="2"/>
  <c r="BK615" i="2"/>
  <c r="BK374" i="2"/>
  <c r="J330" i="2"/>
  <c r="J242" i="2"/>
  <c r="BK653" i="2"/>
  <c r="J557" i="2"/>
  <c r="BK494" i="2"/>
  <c r="BK373" i="2"/>
  <c r="BK229" i="2"/>
  <c r="BK161" i="2"/>
  <c r="BK661" i="2"/>
  <c r="J610" i="2"/>
  <c r="BK538" i="2"/>
  <c r="J491" i="2"/>
  <c r="J401" i="2"/>
  <c r="J375" i="2"/>
  <c r="BK356" i="2"/>
  <c r="J311" i="2"/>
  <c r="BK259" i="2"/>
  <c r="J673" i="2"/>
  <c r="J585" i="2"/>
  <c r="BK522" i="2"/>
  <c r="J485" i="2"/>
  <c r="BK365" i="2"/>
  <c r="BK268" i="2"/>
  <c r="BK643" i="2"/>
  <c r="J577" i="2"/>
  <c r="BK547" i="2"/>
  <c r="BK511" i="2"/>
  <c r="BK426" i="2"/>
  <c r="BK372" i="2"/>
  <c r="BK312" i="2"/>
  <c r="BK256" i="2"/>
  <c r="J611" i="2"/>
  <c r="BK543" i="2"/>
  <c r="J366" i="2"/>
  <c r="J205" i="2"/>
  <c r="BK611" i="2"/>
  <c r="BK545" i="2"/>
  <c r="J522" i="2"/>
  <c r="BK477" i="2"/>
  <c r="J378" i="2"/>
  <c r="J316" i="2"/>
  <c r="BK225" i="2"/>
  <c r="R224" i="2" l="1"/>
  <c r="P289" i="2"/>
  <c r="R155" i="2"/>
  <c r="P233" i="2"/>
  <c r="P154" i="2" s="1"/>
  <c r="BK267" i="2"/>
  <c r="J267" i="2"/>
  <c r="J104" i="2"/>
  <c r="T337" i="2"/>
  <c r="P352" i="2"/>
  <c r="P362" i="2"/>
  <c r="T224" i="2"/>
  <c r="T255" i="2"/>
  <c r="R267" i="2"/>
  <c r="BK337" i="2"/>
  <c r="J337" i="2"/>
  <c r="J106" i="2"/>
  <c r="BK359" i="2"/>
  <c r="J359" i="2"/>
  <c r="J110" i="2"/>
  <c r="P359" i="2"/>
  <c r="T359" i="2"/>
  <c r="R362" i="2"/>
  <c r="BK369" i="2"/>
  <c r="J369" i="2"/>
  <c r="J112" i="2" s="1"/>
  <c r="R369" i="2"/>
  <c r="BK465" i="2"/>
  <c r="J465" i="2"/>
  <c r="J114" i="2" s="1"/>
  <c r="P476" i="2"/>
  <c r="R497" i="2"/>
  <c r="T523" i="2"/>
  <c r="T233" i="2"/>
  <c r="R289" i="2"/>
  <c r="P379" i="2"/>
  <c r="BK476" i="2"/>
  <c r="J476" i="2" s="1"/>
  <c r="J115" i="2" s="1"/>
  <c r="P497" i="2"/>
  <c r="P508" i="2"/>
  <c r="BK523" i="2"/>
  <c r="J523" i="2"/>
  <c r="J119" i="2"/>
  <c r="BK544" i="2"/>
  <c r="J544" i="2" s="1"/>
  <c r="J121" i="2" s="1"/>
  <c r="T556" i="2"/>
  <c r="T155" i="2"/>
  <c r="P224" i="2"/>
  <c r="P255" i="2"/>
  <c r="P267" i="2"/>
  <c r="R337" i="2"/>
  <c r="T379" i="2"/>
  <c r="T476" i="2"/>
  <c r="BK508" i="2"/>
  <c r="J508" i="2"/>
  <c r="J117" i="2" s="1"/>
  <c r="BK513" i="2"/>
  <c r="J513" i="2"/>
  <c r="J118" i="2"/>
  <c r="P523" i="2"/>
  <c r="T529" i="2"/>
  <c r="BK584" i="2"/>
  <c r="J584" i="2"/>
  <c r="J123" i="2" s="1"/>
  <c r="BK155" i="2"/>
  <c r="J155" i="2"/>
  <c r="J98" i="2"/>
  <c r="BK255" i="2"/>
  <c r="J255" i="2"/>
  <c r="J103" i="2"/>
  <c r="T289" i="2"/>
  <c r="BK352" i="2"/>
  <c r="R379" i="2"/>
  <c r="R465" i="2"/>
  <c r="T497" i="2"/>
  <c r="R513" i="2"/>
  <c r="BK529" i="2"/>
  <c r="J529" i="2"/>
  <c r="J120" i="2"/>
  <c r="P544" i="2"/>
  <c r="BK556" i="2"/>
  <c r="J556" i="2"/>
  <c r="J122" i="2"/>
  <c r="P584" i="2"/>
  <c r="T614" i="2"/>
  <c r="BK224" i="2"/>
  <c r="J224" i="2"/>
  <c r="J101" i="2" s="1"/>
  <c r="R233" i="2"/>
  <c r="BK289" i="2"/>
  <c r="J289" i="2"/>
  <c r="J105" i="2" s="1"/>
  <c r="R352" i="2"/>
  <c r="BK379" i="2"/>
  <c r="J379" i="2"/>
  <c r="J113" i="2" s="1"/>
  <c r="P465" i="2"/>
  <c r="R476" i="2"/>
  <c r="T508" i="2"/>
  <c r="T513" i="2"/>
  <c r="R529" i="2"/>
  <c r="T544" i="2"/>
  <c r="P556" i="2"/>
  <c r="R584" i="2"/>
  <c r="BK606" i="2"/>
  <c r="J606" i="2"/>
  <c r="J125" i="2"/>
  <c r="P606" i="2"/>
  <c r="R606" i="2"/>
  <c r="T606" i="2"/>
  <c r="T605" i="2"/>
  <c r="P614" i="2"/>
  <c r="P155" i="2"/>
  <c r="BK233" i="2"/>
  <c r="J233" i="2" s="1"/>
  <c r="J102" i="2" s="1"/>
  <c r="R255" i="2"/>
  <c r="T267" i="2"/>
  <c r="P337" i="2"/>
  <c r="T352" i="2"/>
  <c r="R359" i="2"/>
  <c r="BK362" i="2"/>
  <c r="J362" i="2" s="1"/>
  <c r="J111" i="2" s="1"/>
  <c r="T362" i="2"/>
  <c r="P369" i="2"/>
  <c r="T369" i="2"/>
  <c r="T465" i="2"/>
  <c r="BK497" i="2"/>
  <c r="J497" i="2"/>
  <c r="J116" i="2" s="1"/>
  <c r="R508" i="2"/>
  <c r="P513" i="2"/>
  <c r="R523" i="2"/>
  <c r="P529" i="2"/>
  <c r="R544" i="2"/>
  <c r="R556" i="2"/>
  <c r="T584" i="2"/>
  <c r="BK614" i="2"/>
  <c r="J614" i="2"/>
  <c r="J126" i="2"/>
  <c r="R614" i="2"/>
  <c r="BK214" i="2"/>
  <c r="J214" i="2"/>
  <c r="J99" i="2"/>
  <c r="BK349" i="2"/>
  <c r="J349" i="2" s="1"/>
  <c r="J107" i="2" s="1"/>
  <c r="BK662" i="2"/>
  <c r="J662" i="2"/>
  <c r="J127" i="2" s="1"/>
  <c r="BK670" i="2"/>
  <c r="J670" i="2"/>
  <c r="J129" i="2"/>
  <c r="BK674" i="2"/>
  <c r="J674" i="2"/>
  <c r="J131" i="2"/>
  <c r="BK220" i="2"/>
  <c r="J220" i="2" s="1"/>
  <c r="J100" i="2" s="1"/>
  <c r="BK672" i="2"/>
  <c r="J672" i="2"/>
  <c r="J130" i="2" s="1"/>
  <c r="BK676" i="2"/>
  <c r="J676" i="2"/>
  <c r="J132" i="2"/>
  <c r="BK678" i="2"/>
  <c r="J678" i="2"/>
  <c r="J133" i="2"/>
  <c r="BE201" i="2"/>
  <c r="BE205" i="2"/>
  <c r="BE234" i="2"/>
  <c r="BE242" i="2"/>
  <c r="BE268" i="2"/>
  <c r="BE271" i="2"/>
  <c r="BE274" i="2"/>
  <c r="BE290" i="2"/>
  <c r="BE301" i="2"/>
  <c r="BE327" i="2"/>
  <c r="BE388" i="2"/>
  <c r="BE391" i="2"/>
  <c r="BE394" i="2"/>
  <c r="BE397" i="2"/>
  <c r="BE453" i="2"/>
  <c r="BE462" i="2"/>
  <c r="BE488" i="2"/>
  <c r="BE501" i="2"/>
  <c r="BE522" i="2"/>
  <c r="BE525" i="2"/>
  <c r="BE531" i="2"/>
  <c r="BE533" i="2"/>
  <c r="BE555" i="2"/>
  <c r="BE577" i="2"/>
  <c r="BE578" i="2"/>
  <c r="BE589" i="2"/>
  <c r="BE601" i="2"/>
  <c r="BE610" i="2"/>
  <c r="BE612" i="2"/>
  <c r="J89" i="2"/>
  <c r="BE191" i="2"/>
  <c r="BE225" i="2"/>
  <c r="BE262" i="2"/>
  <c r="BE283" i="2"/>
  <c r="BE311" i="2"/>
  <c r="BE312" i="2"/>
  <c r="BE322" i="2"/>
  <c r="BE330" i="2"/>
  <c r="BE338" i="2"/>
  <c r="BE339" i="2"/>
  <c r="BE340" i="2"/>
  <c r="BE372" i="2"/>
  <c r="BE375" i="2"/>
  <c r="BE380" i="2"/>
  <c r="BE411" i="2"/>
  <c r="BE416" i="2"/>
  <c r="BE467" i="2"/>
  <c r="BE539" i="2"/>
  <c r="BE557" i="2"/>
  <c r="BE558" i="2"/>
  <c r="F92" i="2"/>
  <c r="J149" i="2"/>
  <c r="BE156" i="2"/>
  <c r="BE194" i="2"/>
  <c r="BE280" i="2"/>
  <c r="BE368" i="2"/>
  <c r="BE371" i="2"/>
  <c r="BE373" i="2"/>
  <c r="BE374" i="2"/>
  <c r="BE378" i="2"/>
  <c r="BE485" i="2"/>
  <c r="BE494" i="2"/>
  <c r="BE510" i="2"/>
  <c r="BE524" i="2"/>
  <c r="BE542" i="2"/>
  <c r="BE551" i="2"/>
  <c r="BE597" i="2"/>
  <c r="BE635" i="2"/>
  <c r="J92" i="2"/>
  <c r="BE172" i="2"/>
  <c r="BE221" i="2"/>
  <c r="BE238" i="2"/>
  <c r="BE266" i="2"/>
  <c r="BE277" i="2"/>
  <c r="BE294" i="2"/>
  <c r="BE343" i="2"/>
  <c r="BE344" i="2"/>
  <c r="BE350" i="2"/>
  <c r="BE366" i="2"/>
  <c r="BE475" i="2"/>
  <c r="BE481" i="2"/>
  <c r="BE518" i="2"/>
  <c r="BE528" i="2"/>
  <c r="BE532" i="2"/>
  <c r="BE561" i="2"/>
  <c r="BE562" i="2"/>
  <c r="BE575" i="2"/>
  <c r="BE611" i="2"/>
  <c r="BE613" i="2"/>
  <c r="BE615" i="2"/>
  <c r="BE619" i="2"/>
  <c r="BE644" i="2"/>
  <c r="BE652" i="2"/>
  <c r="BE661" i="2"/>
  <c r="BE671" i="2"/>
  <c r="BE673" i="2"/>
  <c r="BE679" i="2"/>
  <c r="BE176" i="2"/>
  <c r="BE180" i="2"/>
  <c r="BE198" i="2"/>
  <c r="BE265" i="2"/>
  <c r="BE306" i="2"/>
  <c r="BE315" i="2"/>
  <c r="BE316" i="2"/>
  <c r="BE319" i="2"/>
  <c r="BE325" i="2"/>
  <c r="BE331" i="2"/>
  <c r="BE353" i="2"/>
  <c r="BE361" i="2"/>
  <c r="BE365" i="2"/>
  <c r="BE509" i="2"/>
  <c r="BE530" i="2"/>
  <c r="BE545" i="2"/>
  <c r="BE554" i="2"/>
  <c r="BE576" i="2"/>
  <c r="BE585" i="2"/>
  <c r="BE593" i="2"/>
  <c r="BE609" i="2"/>
  <c r="BE653" i="2"/>
  <c r="BE215" i="2"/>
  <c r="BE249" i="2"/>
  <c r="BE256" i="2"/>
  <c r="BE259" i="2"/>
  <c r="BE300" i="2"/>
  <c r="BE384" i="2"/>
  <c r="BE408" i="2"/>
  <c r="BE423" i="2"/>
  <c r="BE426" i="2"/>
  <c r="BE435" i="2"/>
  <c r="BE466" i="2"/>
  <c r="BE491" i="2"/>
  <c r="BE498" i="2"/>
  <c r="BE505" i="2"/>
  <c r="BE512" i="2"/>
  <c r="BE535" i="2"/>
  <c r="BE543" i="2"/>
  <c r="BE620" i="2"/>
  <c r="BE625" i="2"/>
  <c r="BE649" i="2"/>
  <c r="BE663" i="2"/>
  <c r="BE675" i="2"/>
  <c r="BE677" i="2"/>
  <c r="E85" i="2"/>
  <c r="BE187" i="2"/>
  <c r="BE211" i="2"/>
  <c r="BE229" i="2"/>
  <c r="BE257" i="2"/>
  <c r="BE258" i="2"/>
  <c r="BE286" i="2"/>
  <c r="BE326" i="2"/>
  <c r="BE334" i="2"/>
  <c r="BE446" i="2"/>
  <c r="BE449" i="2"/>
  <c r="BE459" i="2"/>
  <c r="BE630" i="2"/>
  <c r="BE643" i="2"/>
  <c r="BE658" i="2"/>
  <c r="BE161" i="2"/>
  <c r="BE164" i="2"/>
  <c r="BE167" i="2"/>
  <c r="BE183" i="2"/>
  <c r="BE356" i="2"/>
  <c r="BE360" i="2"/>
  <c r="BE363" i="2"/>
  <c r="BE364" i="2"/>
  <c r="BE367" i="2"/>
  <c r="BE370" i="2"/>
  <c r="BE376" i="2"/>
  <c r="BE377" i="2"/>
  <c r="BE401" i="2"/>
  <c r="BE470" i="2"/>
  <c r="BE474" i="2"/>
  <c r="BE477" i="2"/>
  <c r="BE511" i="2"/>
  <c r="BE514" i="2"/>
  <c r="BE534" i="2"/>
  <c r="BE538" i="2"/>
  <c r="BE546" i="2"/>
  <c r="BE547" i="2"/>
  <c r="BE574" i="2"/>
  <c r="BE607" i="2"/>
  <c r="BE608" i="2"/>
  <c r="BE631" i="2"/>
  <c r="BE659" i="2"/>
  <c r="BE660" i="2"/>
  <c r="F34" i="2"/>
  <c r="BA95" i="1"/>
  <c r="BA94" i="1"/>
  <c r="W30" i="1"/>
  <c r="F37" i="2"/>
  <c r="BD95" i="1"/>
  <c r="BD94" i="1"/>
  <c r="W33" i="1"/>
  <c r="F36" i="2"/>
  <c r="BC95" i="1"/>
  <c r="BC94" i="1"/>
  <c r="AY94" i="1"/>
  <c r="F35" i="2"/>
  <c r="BB95" i="1"/>
  <c r="BB94" i="1"/>
  <c r="W31" i="1"/>
  <c r="J34" i="2"/>
  <c r="AW95" i="1"/>
  <c r="T351" i="2" l="1"/>
  <c r="BK351" i="2"/>
  <c r="J351" i="2"/>
  <c r="J108" i="2"/>
  <c r="T154" i="2"/>
  <c r="T153" i="2" s="1"/>
  <c r="P351" i="2"/>
  <c r="R605" i="2"/>
  <c r="R351" i="2"/>
  <c r="P605" i="2"/>
  <c r="P153" i="2"/>
  <c r="AU95" i="1"/>
  <c r="AU94" i="1" s="1"/>
  <c r="R154" i="2"/>
  <c r="R153" i="2" s="1"/>
  <c r="J352" i="2"/>
  <c r="J109" i="2"/>
  <c r="BK154" i="2"/>
  <c r="J154" i="2" s="1"/>
  <c r="J97" i="2" s="1"/>
  <c r="BK605" i="2"/>
  <c r="J605" i="2" s="1"/>
  <c r="J124" i="2" s="1"/>
  <c r="BK669" i="2"/>
  <c r="J669" i="2"/>
  <c r="J128" i="2" s="1"/>
  <c r="J33" i="2"/>
  <c r="AV95" i="1" s="1"/>
  <c r="AT95" i="1" s="1"/>
  <c r="W32" i="1"/>
  <c r="AW94" i="1"/>
  <c r="AK30" i="1" s="1"/>
  <c r="F33" i="2"/>
  <c r="AZ95" i="1" s="1"/>
  <c r="AZ94" i="1" s="1"/>
  <c r="AV94" i="1" s="1"/>
  <c r="AK29" i="1" s="1"/>
  <c r="AX94" i="1"/>
  <c r="BK153" i="2" l="1"/>
  <c r="J153" i="2" s="1"/>
  <c r="J96" i="2" s="1"/>
  <c r="AT94" i="1"/>
  <c r="W29" i="1"/>
  <c r="J30" i="2" l="1"/>
  <c r="AG95" i="1"/>
  <c r="AG94" i="1"/>
  <c r="AK26" i="1" s="1"/>
  <c r="AK35" i="1" s="1"/>
  <c r="J39" i="2" l="1"/>
  <c r="AN95" i="1"/>
  <c r="AN94" i="1"/>
</calcChain>
</file>

<file path=xl/sharedStrings.xml><?xml version="1.0" encoding="utf-8"?>
<sst xmlns="http://schemas.openxmlformats.org/spreadsheetml/2006/main" count="6072" uniqueCount="973">
  <si>
    <t>Export Komplet</t>
  </si>
  <si>
    <t/>
  </si>
  <si>
    <t>2.0</t>
  </si>
  <si>
    <t>ZAMOK</t>
  </si>
  <si>
    <t>False</t>
  </si>
  <si>
    <t>{bdcd36ea-8889-4674-a823-36936a031137}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</si>
  <si>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</si>
  <si>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</si>
  <si>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</si>
  <si>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</si>
  <si>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</si>
  <si>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</si>
  <si>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</si>
  <si>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</si>
  <si>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KO-0034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</si>
  <si>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</si>
  <si>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</si>
  <si>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vzdělávací centrum pro žáky ZŠ Šafaříkova</t>
  </si>
  <si>
    <t>KSO:</t>
  </si>
  <si>
    <t>CC-CZ:</t>
  </si>
  <si>
    <t>Místo:</t>
  </si>
  <si>
    <t>Valašské Meziříčí 75701, Šafaříkova 726</t>
  </si>
  <si>
    <t>Datum:</t>
  </si>
  <si>
    <t>15. 11. 2024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</si>
  <si>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</si>
  <si>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</si>
  <si>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</si>
  <si>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</si>
  <si>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</si>
  <si>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</si>
  <si>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</si>
  <si>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</si>
  <si>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</si>
  <si>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</si>
  <si>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</si>
  <si>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</si>
  <si>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</si>
  <si>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</si>
  <si>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</si>
  <si>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</si>
  <si>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</si>
  <si>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</si>
  <si>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</si>
  <si>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</si>
  <si>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</si>
  <si>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</si>
  <si>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</si>
  <si>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</si>
  <si>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</si>
  <si>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</si>
  <si>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</si>
  <si>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</si>
  <si>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</si>
  <si>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</si>
  <si>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</si>
  <si>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</si>
  <si>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</si>
  <si>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</si>
  <si>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</si>
  <si>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</si>
  <si>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</si>
  <si>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</si>
  <si>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</si>
  <si>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</si>
  <si>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</si>
  <si>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</si>
  <si>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</si>
  <si>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</si>
  <si>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</si>
  <si>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</si>
  <si>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</si>
  <si>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</si>
  <si>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</si>
  <si>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</si>
  <si>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</si>
  <si>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</si>
  <si>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</si>
  <si>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</si>
  <si>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</si>
  <si>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</si>
  <si>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</si>
  <si>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</si>
  <si>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</si>
  <si>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</si>
  <si>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{f870cc40-c03b-4511-bcb8-d4ef23575fa2}</t>
  </si>
  <si>
    <t>2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</si>
  <si>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</si>
  <si>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</si>
  <si>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</si>
  <si>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</si>
  <si>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</si>
  <si>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</si>
  <si>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</si>
  <si>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</si>
  <si>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</si>
  <si>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</si>
  <si>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</si>
  <si>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</si>
  <si>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</si>
  <si>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</si>
  <si>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</si>
  <si>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</si>
  <si>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</si>
  <si>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</si>
  <si>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</si>
  <si>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</si>
  <si>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</si>
  <si>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</si>
  <si>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</si>
  <si>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</si>
  <si>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</si>
  <si>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</si>
  <si>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</si>
  <si>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</si>
  <si>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</si>
  <si>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</si>
  <si>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</si>
  <si>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</si>
  <si>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</si>
  <si>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</si>
  <si>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</si>
  <si>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</si>
  <si>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</si>
  <si>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</si>
  <si>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</si>
  <si>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</si>
  <si>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</si>
  <si>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</si>
  <si>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</si>
  <si>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</si>
  <si>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</si>
  <si>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</si>
  <si>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</si>
  <si>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</si>
  <si>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</si>
  <si>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</si>
  <si>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</si>
  <si>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</si>
  <si>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</si>
  <si>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</si>
  <si>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</si>
  <si>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</si>
  <si>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</si>
  <si>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</si>
  <si>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</si>
  <si>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</si>
  <si>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</si>
  <si>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</si>
  <si>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</si>
  <si>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</si>
  <si>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</si>
  <si>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</si>
  <si>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</si>
  <si>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VV</t>
  </si>
  <si>
    <t>"venkovní učebna a prostory"</t>
  </si>
  <si>
    <t>zámková dlažba bude uložena v blízkosti stavby pro zpětné kladení</t>
  </si>
  <si>
    <t>80</t>
  </si>
  <si>
    <t>Součet</t>
  </si>
  <si>
    <t>113107143</t>
  </si>
  <si>
    <t>Odstranění podkladu živičného tl přes 100 do 150 mm ručně</t>
  </si>
  <si>
    <t>"venkovní učebna a prostory" 25</t>
  </si>
  <si>
    <t>3</t>
  </si>
  <si>
    <t>115101201</t>
  </si>
  <si>
    <t>Čerpání vody na dopravní výšku do 10 m průměrný přítok do 500 l/min</t>
  </si>
  <si>
    <t>hod</t>
  </si>
  <si>
    <t>6</t>
  </si>
  <si>
    <t>"venkovní učebna a prostory" 8</t>
  </si>
  <si>
    <t>131111333</t>
  </si>
  <si>
    <t>Vrtání jamek pro plotové sloupky D přes 200 do 300 mm ručně s motorovým vrtákem</t>
  </si>
  <si>
    <t>m</t>
  </si>
  <si>
    <t>8</t>
  </si>
  <si>
    <t>hloubka*počet kusů</t>
  </si>
  <si>
    <t>1*14</t>
  </si>
  <si>
    <t>5</t>
  </si>
  <si>
    <t>132212131</t>
  </si>
  <si>
    <t>Hloubení nezapažených rýh šířky do 800 mm v soudržných horninách třídy těžitelnosti I skupiny 3 ručně</t>
  </si>
  <si>
    <t>m3</t>
  </si>
  <si>
    <t>10</t>
  </si>
  <si>
    <t>1*0,8*9</t>
  </si>
  <si>
    <t>162211311</t>
  </si>
  <si>
    <t>Vodorovné přemístění výkopku z horniny třídy těžitelnosti I skupiny 1 až 3 stavebním kolečkem do 10 m</t>
  </si>
  <si>
    <t>3,96*2</t>
  </si>
  <si>
    <t>7</t>
  </si>
  <si>
    <t>162211319</t>
  </si>
  <si>
    <t>Příplatek k vodorovnému přemístění výkopku z horniny třídy těžitelnosti I skupiny 1 až 3 stavebním kolečkem za každých dalších 10 m</t>
  </si>
  <si>
    <t>14</t>
  </si>
  <si>
    <t>"venkovní učebna a prostory" 7,92</t>
  </si>
  <si>
    <t>162751117</t>
  </si>
  <si>
    <t>Vodorovné přemístění přes 9 000 do 10000 m výkopku/sypaniny z horniny třídy těžitelnosti I skupiny 1 až 3</t>
  </si>
  <si>
    <t>16</t>
  </si>
  <si>
    <t>(7,2-3,96)</t>
  </si>
  <si>
    <t>9</t>
  </si>
  <si>
    <t>171201221</t>
  </si>
  <si>
    <t>Poplatek za uložení na skládce (skládkovné) zeminy a kamení kód odpadu 17 05 04</t>
  </si>
  <si>
    <t>t</t>
  </si>
  <si>
    <t>18</t>
  </si>
  <si>
    <t>3,24*2</t>
  </si>
  <si>
    <t>171251201</t>
  </si>
  <si>
    <t>Uložení sypaniny na skládky nebo meziskládky</t>
  </si>
  <si>
    <t>20</t>
  </si>
  <si>
    <t>"venkovní učebna a prostory" 3,24</t>
  </si>
  <si>
    <t>11</t>
  </si>
  <si>
    <t>174111101</t>
  </si>
  <si>
    <t>Zásyp jam, šachet rýh nebo kolem objektů sypaninou se zhutněním ručně</t>
  </si>
  <si>
    <t>22</t>
  </si>
  <si>
    <t>1*0,44*9</t>
  </si>
  <si>
    <t>174111109</t>
  </si>
  <si>
    <t>Příplatek k zásypu za ruční prohození sypaniny sítem</t>
  </si>
  <si>
    <t>24</t>
  </si>
  <si>
    <t>"venkovní učebna a prostory" 3,96</t>
  </si>
  <si>
    <t>13</t>
  </si>
  <si>
    <t>175111101</t>
  </si>
  <si>
    <t>Obsypání potrubí ručně sypaninou bez prohození, uloženou do 3 m</t>
  </si>
  <si>
    <t>26</t>
  </si>
  <si>
    <t>1*0,46*9</t>
  </si>
  <si>
    <t>M</t>
  </si>
  <si>
    <t>58337310</t>
  </si>
  <si>
    <t>štěrkopísek frakce 0/4</t>
  </si>
  <si>
    <t>28</t>
  </si>
  <si>
    <t>4,14*2 "Přepočtené koeficientem množství</t>
  </si>
  <si>
    <t>15</t>
  </si>
  <si>
    <t>181912112</t>
  </si>
  <si>
    <t>Úprava pláně v hornině třídy těžitelnosti I skupiny 3 se zhutněním ručně</t>
  </si>
  <si>
    <t>30</t>
  </si>
  <si>
    <t>"venkovní učebna a prostory" 80</t>
  </si>
  <si>
    <t>Zakládání</t>
  </si>
  <si>
    <t>275313711</t>
  </si>
  <si>
    <t>Základové patky z betonu tř. C 20/25</t>
  </si>
  <si>
    <t>32</t>
  </si>
  <si>
    <t>plocha*hloubka*počet kusů</t>
  </si>
  <si>
    <t>(3,14*(0,15*0,15))*1*14</t>
  </si>
  <si>
    <t>Svislé a kompletní konstrukce</t>
  </si>
  <si>
    <t>17</t>
  </si>
  <si>
    <t>342272215</t>
  </si>
  <si>
    <t>Příčka z pórobetonových hladkých tvárnic na tenkovrstvou maltu tl 75 mm</t>
  </si>
  <si>
    <t>34</t>
  </si>
  <si>
    <t>(0,9*2,02)*2</t>
  </si>
  <si>
    <t>Vodorovné konstrukce</t>
  </si>
  <si>
    <t>451573111</t>
  </si>
  <si>
    <t>Lože pod potrubí otevřený výkop ze štěrkopísku</t>
  </si>
  <si>
    <t>36</t>
  </si>
  <si>
    <t>1*0,1*9</t>
  </si>
  <si>
    <t>19</t>
  </si>
  <si>
    <t>451577777</t>
  </si>
  <si>
    <t>Podklad nebo lože pod dlažbu vodorovný nebo do sklonu 1:5 z kameniva těženého tl přes 30 do 100 mm</t>
  </si>
  <si>
    <t>38</t>
  </si>
  <si>
    <t>80+54+25+15,2</t>
  </si>
  <si>
    <t>Komunikace pozemní</t>
  </si>
  <si>
    <t>564861011</t>
  </si>
  <si>
    <t>Podklad ze štěrkodrtě ŠD plochy do 100 m2 tl 200 mm</t>
  </si>
  <si>
    <t>40</t>
  </si>
  <si>
    <t>25+15,2+54</t>
  </si>
  <si>
    <t>596211110</t>
  </si>
  <si>
    <t>Kladení zámkové dlažby komunikací pro pěší ručně tl 60 mm skupiny A pl do 50 m2</t>
  </si>
  <si>
    <t>42</t>
  </si>
  <si>
    <t>25+15,2</t>
  </si>
  <si>
    <t>596211111</t>
  </si>
  <si>
    <t>Kladení zámkové dlažby komunikací pro pěší ručně tl 60 mm skupiny A pl přes 50 do 100 m2</t>
  </si>
  <si>
    <t>44</t>
  </si>
  <si>
    <t>pro zpětné kladení bude použita stávající zámková dlažba</t>
  </si>
  <si>
    <t>rozšíření zpevněné plochy ze zámkové dlažby</t>
  </si>
  <si>
    <t>54</t>
  </si>
  <si>
    <t>23</t>
  </si>
  <si>
    <t>59245015</t>
  </si>
  <si>
    <t>dlažba zámková betonová tvaru I 200x165mm tl 60mm přírodní</t>
  </si>
  <si>
    <t>46</t>
  </si>
  <si>
    <t>94,2*1,03 "Přepočtené koeficientem množství</t>
  </si>
  <si>
    <t>Úpravy povrchů, podlahy a osazování výplní</t>
  </si>
  <si>
    <t>611131121</t>
  </si>
  <si>
    <t>Penetrační disperzní nátěr vnitřních stropů nanášený ručně</t>
  </si>
  <si>
    <t>48</t>
  </si>
  <si>
    <t>25</t>
  </si>
  <si>
    <t>611321141</t>
  </si>
  <si>
    <t>Vápenocementová omítka štuková dvouvrstvá vnitřních stropů rovných nanášená ručně</t>
  </si>
  <si>
    <t>50</t>
  </si>
  <si>
    <t>612131121</t>
  </si>
  <si>
    <t>Penetrační disperzní nátěr vnitřních stěn nanášený ručně</t>
  </si>
  <si>
    <t>52</t>
  </si>
  <si>
    <t>27</t>
  </si>
  <si>
    <t>612142001</t>
  </si>
  <si>
    <t>Potažení vnitřních stěn sklovláknitým pletivem vtlačeným do tenkovrstvé hmoty</t>
  </si>
  <si>
    <t>(0,9*2,02)*2*2</t>
  </si>
  <si>
    <t>612321141</t>
  </si>
  <si>
    <t>Vápenocementová omítka štuková dvouvrstvá vnitřních stěn nanášená ručně</t>
  </si>
  <si>
    <t>56</t>
  </si>
  <si>
    <t>147+7,272</t>
  </si>
  <si>
    <t>29</t>
  </si>
  <si>
    <t>612325422</t>
  </si>
  <si>
    <t>Oprava vnitřní vápenocementové štukové omítky stěn v rozsahu plochy přes 10 do 30 %</t>
  </si>
  <si>
    <t>58</t>
  </si>
  <si>
    <t>631311131</t>
  </si>
  <si>
    <t>Doplnění dosavadních mazanin betonem prostým plochy do 1 m2 tloušťky přes 80 mm</t>
  </si>
  <si>
    <t>60</t>
  </si>
  <si>
    <t>Trubní vedení</t>
  </si>
  <si>
    <t>31</t>
  </si>
  <si>
    <t>871.KPPC002</t>
  </si>
  <si>
    <t>Napojení potrubí kanalizace na stávající kanalizaci</t>
  </si>
  <si>
    <t>soubor</t>
  </si>
  <si>
    <t>62</t>
  </si>
  <si>
    <t>"venkovní učebna a prostory" 1</t>
  </si>
  <si>
    <t>871315231</t>
  </si>
  <si>
    <t>Kanalizační potrubí z tvrdého PVC jednovrstvé tuhost třídy SN10 DN 160</t>
  </si>
  <si>
    <t>64</t>
  </si>
  <si>
    <t>"venkovní učebna a prostory" 9</t>
  </si>
  <si>
    <t>33</t>
  </si>
  <si>
    <t>877315211</t>
  </si>
  <si>
    <t>Montáž tvarovek z tvrdého PVC-systém KG nebo z polypropylenu-systém KG 2000 jednoosé DN 160</t>
  </si>
  <si>
    <t>kus</t>
  </si>
  <si>
    <t>66</t>
  </si>
  <si>
    <t>"venkovní učebna a prostory" 2</t>
  </si>
  <si>
    <t>28611361</t>
  </si>
  <si>
    <t>koleno kanalizační PVC KG 160x45°</t>
  </si>
  <si>
    <t>68</t>
  </si>
  <si>
    <t>35</t>
  </si>
  <si>
    <t>28611936</t>
  </si>
  <si>
    <t>redukce kanalizační plastová nesouosá KG 160/125</t>
  </si>
  <si>
    <t>70</t>
  </si>
  <si>
    <t>89235111.KAN</t>
  </si>
  <si>
    <t>Zkouška těsnosti vodou potrubí do DN 200</t>
  </si>
  <si>
    <t>72</t>
  </si>
  <si>
    <t>37</t>
  </si>
  <si>
    <t>899722112</t>
  </si>
  <si>
    <t>Krytí potrubí z plastů výstražnou fólií z PVC 25 cm</t>
  </si>
  <si>
    <t>74</t>
  </si>
  <si>
    <t>Ostatní konstrukce a práce, bourání</t>
  </si>
  <si>
    <t>916231213</t>
  </si>
  <si>
    <t>Osazení chodníkového obrubníku betonového stojatého s boční opěrou do lože z betonu prostého</t>
  </si>
  <si>
    <t>76</t>
  </si>
  <si>
    <t>15,23+15,23</t>
  </si>
  <si>
    <t>39</t>
  </si>
  <si>
    <t>59217017</t>
  </si>
  <si>
    <t>obrubník betonový chodníkový 1000x100x250mm</t>
  </si>
  <si>
    <t>78</t>
  </si>
  <si>
    <t>30,46*1,02 "Přepočtené koeficientem množství</t>
  </si>
  <si>
    <t>949101111</t>
  </si>
  <si>
    <t>Lešení pomocné pro objekty pozemních staveb s lešeňovou podlahou v do 1,9 m zatížení do 150 kg/m2</t>
  </si>
  <si>
    <t>41</t>
  </si>
  <si>
    <t>95396111-250</t>
  </si>
  <si>
    <t>Kotvy chemickým tmelem M 20 hl 250 mm do betonu, ŽB nebo kamene s vyvrtáním otvoru</t>
  </si>
  <si>
    <t>82</t>
  </si>
  <si>
    <t>kotevní patka - hl. do 250mm</t>
  </si>
  <si>
    <t>95396111-400</t>
  </si>
  <si>
    <t>Kotvy chemickým tmelem M 20 hl 400 mm do betonu, ŽB nebo kamene s vyvrtáním otvoru</t>
  </si>
  <si>
    <t>84</t>
  </si>
  <si>
    <t>kotevní patka - hl. do 400mm</t>
  </si>
  <si>
    <t>43</t>
  </si>
  <si>
    <t>96205111.6.102</t>
  </si>
  <si>
    <t>Bourání příček ze ŽB - příčka mezi kabinetem VIP a knihovnou</t>
  </si>
  <si>
    <t>86</t>
  </si>
  <si>
    <t>965042221</t>
  </si>
  <si>
    <t>Bourání podkladů pod dlažby nebo mazanin betonových nebo z litého asfaltu tl přes 100 mm pl do 1 m2</t>
  </si>
  <si>
    <t>88</t>
  </si>
  <si>
    <t>3,42*0,15</t>
  </si>
  <si>
    <t>45</t>
  </si>
  <si>
    <t>965049112</t>
  </si>
  <si>
    <t>Příplatek k bourání betonových mazanin za bourání mazanin se svařovanou sítí tl přes 100 mm</t>
  </si>
  <si>
    <t>90</t>
  </si>
  <si>
    <t>968072455</t>
  </si>
  <si>
    <t>Vybourání kovových dveřních zárubní pl do 2 m2</t>
  </si>
  <si>
    <t>92</t>
  </si>
  <si>
    <t>47</t>
  </si>
  <si>
    <t>975121131</t>
  </si>
  <si>
    <t>Zřízení jednořadého podchycení konstrukcí systémovými samostatnými stojkami v do 4 m zatížení přes 1000 do 1500 kg/m</t>
  </si>
  <si>
    <t>94</t>
  </si>
  <si>
    <t>4,42*2</t>
  </si>
  <si>
    <t>975121132</t>
  </si>
  <si>
    <t>Příplatek k jednořadému podchycení konstrukcí systémovými samostatnými stojkami v do 4 m zatížení přes 1000 do 1500 kg/m za první a ZKD den použití</t>
  </si>
  <si>
    <t>96</t>
  </si>
  <si>
    <t>8,84*10 "Přepočtené koeficientem množství</t>
  </si>
  <si>
    <t>49</t>
  </si>
  <si>
    <t>975121133</t>
  </si>
  <si>
    <t>Odstranění jednořadého podchycení konstrukcí systémovými samostatnými stojkami v do 4 m zatížení přes 1000 do 1500 kg/m</t>
  </si>
  <si>
    <t>98</t>
  </si>
  <si>
    <t>977312111</t>
  </si>
  <si>
    <t>Řezání stávajících betonových mazanin vyztužených hl do 50 mm</t>
  </si>
  <si>
    <t>100</t>
  </si>
  <si>
    <t>51</t>
  </si>
  <si>
    <t>977312113</t>
  </si>
  <si>
    <t>Řezání stávajících betonových mazanin vyztužených hl do 150 mm</t>
  </si>
  <si>
    <t>102</t>
  </si>
  <si>
    <t>3,42+3,42</t>
  </si>
  <si>
    <t>97734321.2-125</t>
  </si>
  <si>
    <t>Frézování drážek v podlahách z betonu do 125x50 mm</t>
  </si>
  <si>
    <t>104</t>
  </si>
  <si>
    <t>53</t>
  </si>
  <si>
    <t>979054451</t>
  </si>
  <si>
    <t>Očištění vybouraných zámkových dlaždic s původním spárováním z kameniva těženého</t>
  </si>
  <si>
    <t>106</t>
  </si>
  <si>
    <t>ZEM001</t>
  </si>
  <si>
    <t>Uzemnění venkovní učebny</t>
  </si>
  <si>
    <t>kpl</t>
  </si>
  <si>
    <t>108</t>
  </si>
  <si>
    <t>997</t>
  </si>
  <si>
    <t>Přesun sutě</t>
  </si>
  <si>
    <t>55</t>
  </si>
  <si>
    <t>997013213</t>
  </si>
  <si>
    <t>Vnitrostaveništní doprava suti a vybouraných hmot</t>
  </si>
  <si>
    <t>110</t>
  </si>
  <si>
    <t>997013501</t>
  </si>
  <si>
    <t>Odvoz suti a vybouraných hmot na skládku nebo meziskládku do 1 km se složením</t>
  </si>
  <si>
    <t>112</t>
  </si>
  <si>
    <t>57</t>
  </si>
  <si>
    <t>997013509</t>
  </si>
  <si>
    <t>Příplatek k odvozu suti a vybouraných hmot na skládku ZKD 1 km přes 1 km</t>
  </si>
  <si>
    <t>114</t>
  </si>
  <si>
    <t>15,011*5 "Přepočtené koeficientem množství</t>
  </si>
  <si>
    <t>997013631</t>
  </si>
  <si>
    <t>Poplatek za uložení na skládce (skládkovné) stavebního odpadu směsného kód odpadu 17 09 04</t>
  </si>
  <si>
    <t>116</t>
  </si>
  <si>
    <t>59</t>
  </si>
  <si>
    <t>99722115.1-1009</t>
  </si>
  <si>
    <t>Vodorovná doprava kusových materiálů stavebním kolečkem do 50 m, včetně naložení a složení</t>
  </si>
  <si>
    <t>118</t>
  </si>
  <si>
    <t>dlažba - odvoz na meziskládku a zpět na stavbu</t>
  </si>
  <si>
    <t>20,8*2</t>
  </si>
  <si>
    <t>998</t>
  </si>
  <si>
    <t>Přesun hmot</t>
  </si>
  <si>
    <t>998223011</t>
  </si>
  <si>
    <t>120</t>
  </si>
  <si>
    <t>PSV</t>
  </si>
  <si>
    <t>Práce a dodávky PSV</t>
  </si>
  <si>
    <t>721</t>
  </si>
  <si>
    <t>Zdravotechnika - vnitřní kanalizace</t>
  </si>
  <si>
    <t>61</t>
  </si>
  <si>
    <t>721242116</t>
  </si>
  <si>
    <t>Lapač střešních splavenin z PP s kulovým kloubem na odtoku DN 125</t>
  </si>
  <si>
    <t>122</t>
  </si>
  <si>
    <t>998721201</t>
  </si>
  <si>
    <t>Přesun hmot procentní pro vnitřní kanalizaci</t>
  </si>
  <si>
    <t>%</t>
  </si>
  <si>
    <t>124</t>
  </si>
  <si>
    <t>"venkovní učebna a prostory" 34,5</t>
  </si>
  <si>
    <t>722</t>
  </si>
  <si>
    <t>Zdravotechnika - vnitřní vodovod</t>
  </si>
  <si>
    <t>63</t>
  </si>
  <si>
    <t>722-1001-V-K</t>
  </si>
  <si>
    <t>Vodoinstalace (přemístění umyvadel)</t>
  </si>
  <si>
    <t>126</t>
  </si>
  <si>
    <t>998722202</t>
  </si>
  <si>
    <t>Přesun hmot procentní pro vnitřní vodovod</t>
  </si>
  <si>
    <t>128</t>
  </si>
  <si>
    <t>725</t>
  </si>
  <si>
    <t>Zdravotechnika - zařizovací předměty</t>
  </si>
  <si>
    <t>65</t>
  </si>
  <si>
    <t>725210821</t>
  </si>
  <si>
    <t>Demontáž umyvadel bez výtokových armatur</t>
  </si>
  <si>
    <t>130</t>
  </si>
  <si>
    <t>725211603</t>
  </si>
  <si>
    <t>Umyvadlo keramické bílé šířky 600 mm bez krytu na sifon připevněné na stěnu šrouby</t>
  </si>
  <si>
    <t>132</t>
  </si>
  <si>
    <t>67</t>
  </si>
  <si>
    <t>725820801</t>
  </si>
  <si>
    <t>Demontáž baterie nástěnné do G 3 / 4</t>
  </si>
  <si>
    <t>134</t>
  </si>
  <si>
    <t>725822613</t>
  </si>
  <si>
    <t>Baterie umyvadlová stojánková páková s výpustí</t>
  </si>
  <si>
    <t>136</t>
  </si>
  <si>
    <t>69</t>
  </si>
  <si>
    <t>725860811</t>
  </si>
  <si>
    <t>Demontáž uzávěrů zápachu jednoduchých</t>
  </si>
  <si>
    <t>138</t>
  </si>
  <si>
    <t>998725202</t>
  </si>
  <si>
    <t>Přesun hmot procentní pro zařizovací předměty</t>
  </si>
  <si>
    <t>140</t>
  </si>
  <si>
    <t>741</t>
  </si>
  <si>
    <t>Elektroinstalace - silnoproud</t>
  </si>
  <si>
    <t>71</t>
  </si>
  <si>
    <t>741-1002-EL</t>
  </si>
  <si>
    <t>Elektroinstalace (úprava při vybourání příček mezi místnostmi)</t>
  </si>
  <si>
    <t>142</t>
  </si>
  <si>
    <t>741111001</t>
  </si>
  <si>
    <t>Montáž podlahových kanálů</t>
  </si>
  <si>
    <t>144</t>
  </si>
  <si>
    <t>73</t>
  </si>
  <si>
    <t>3457549.2-125</t>
  </si>
  <si>
    <t>žlab kabelový pozinkovaný 2m/ks 125x50</t>
  </si>
  <si>
    <t>146</t>
  </si>
  <si>
    <t>34575003</t>
  </si>
  <si>
    <t>víko žlabu pozinkované 2m/ks š 125mm</t>
  </si>
  <si>
    <t>148</t>
  </si>
  <si>
    <t>75</t>
  </si>
  <si>
    <t>998741201</t>
  </si>
  <si>
    <t>Přesun hmot procentní pro silnoproud</t>
  </si>
  <si>
    <t>150</t>
  </si>
  <si>
    <t>R-74137-2112</t>
  </si>
  <si>
    <t>Montáž svítidlo LED interiérové se zapojením vodičů</t>
  </si>
  <si>
    <t>152</t>
  </si>
  <si>
    <t>77</t>
  </si>
  <si>
    <t>R-3477-4110</t>
  </si>
  <si>
    <t>LED panel, přisazený / vestavný čtverec A, modul 600</t>
  </si>
  <si>
    <t>154</t>
  </si>
  <si>
    <t>R-3477-4112</t>
  </si>
  <si>
    <t>LED liniové svítidlo s optikou</t>
  </si>
  <si>
    <t>156</t>
  </si>
  <si>
    <t>79</t>
  </si>
  <si>
    <t>R-7413-74821</t>
  </si>
  <si>
    <t>Demontáž stávajících svítidel</t>
  </si>
  <si>
    <t>158</t>
  </si>
  <si>
    <t>762</t>
  </si>
  <si>
    <t>Konstrukce tesařské</t>
  </si>
  <si>
    <t>762081150</t>
  </si>
  <si>
    <t>Hoblování hraněného řeziva ve staveništní dílně</t>
  </si>
  <si>
    <t>160</t>
  </si>
  <si>
    <t>0,407+2,608+2,017+2,065</t>
  </si>
  <si>
    <t>81</t>
  </si>
  <si>
    <t>762083122</t>
  </si>
  <si>
    <t>Impregnace řeziva proti dřevokaznému hmyzu, houbám a plísním máčením třída ohrožení 3 a 4</t>
  </si>
  <si>
    <t>162</t>
  </si>
  <si>
    <t>762085103</t>
  </si>
  <si>
    <t>Montáž kotevních želez, příložek, patek nebo táhel</t>
  </si>
  <si>
    <t>164</t>
  </si>
  <si>
    <t>"venkovní učebna a prostory" 14</t>
  </si>
  <si>
    <t>83</t>
  </si>
  <si>
    <t>54825004</t>
  </si>
  <si>
    <t>kotevní patka tvaru U široká 140x120x4,0 20x400mm</t>
  </si>
  <si>
    <t>166</t>
  </si>
  <si>
    <t>"venkovní učebna a prostory" 4</t>
  </si>
  <si>
    <t>54825002</t>
  </si>
  <si>
    <t>kotevní patka tvaru U široká 120x120x4,0 20x250mm</t>
  </si>
  <si>
    <t>168</t>
  </si>
  <si>
    <t>"venkovní učebna a prostory" 10</t>
  </si>
  <si>
    <t>85</t>
  </si>
  <si>
    <t>762222141</t>
  </si>
  <si>
    <t>Montáž zábradlí rovného osové vzdálenosti sloupků do 1500 mm</t>
  </si>
  <si>
    <t>170</t>
  </si>
  <si>
    <t>1,75+1,725+1,975+2+2+1,975+1,725+1,75+1,725+2+2+1,975</t>
  </si>
  <si>
    <t>60514103</t>
  </si>
  <si>
    <t>řezivo jehličnaté lať 30x50mm</t>
  </si>
  <si>
    <t>172</t>
  </si>
  <si>
    <t>((0,03*0,05)*0,9*10)*(1,75+1,725+1,975+2+2+1,975+1,725+1,75+1,725+2+2+1,975)</t>
  </si>
  <si>
    <t>(0,03*0,05)*(1,75+1,725+1,975+2+2+1,975+1,725+1,75+1,725+2+2+1,975)</t>
  </si>
  <si>
    <t>0,339*1,2 "Přepočtené koeficientem množství</t>
  </si>
  <si>
    <t>87</t>
  </si>
  <si>
    <t>762295001</t>
  </si>
  <si>
    <t>Spojovací prostředky pro montáž schodiště a zábradlí</t>
  </si>
  <si>
    <t>174</t>
  </si>
  <si>
    <t>"venkovní učebna a prostory" 0,407</t>
  </si>
  <si>
    <t>762332532</t>
  </si>
  <si>
    <t>Montáž vázaných kcí krovů pravidelných z řeziva hoblovaného průřezové pl přes 120 do 224 cm2</t>
  </si>
  <si>
    <t>176</t>
  </si>
  <si>
    <t>7,2*13</t>
  </si>
  <si>
    <t>10*3</t>
  </si>
  <si>
    <t>89</t>
  </si>
  <si>
    <t>60512131</t>
  </si>
  <si>
    <t>hranol stavební řezivo průřezu do 224cm2 dl 6-8m</t>
  </si>
  <si>
    <t>178</t>
  </si>
  <si>
    <t>(0,1*0,16)*7,2*13</t>
  </si>
  <si>
    <t>(0,15*0,15)*10*3</t>
  </si>
  <si>
    <t>2,173*1,2 "Přepočtené koeficientem množství</t>
  </si>
  <si>
    <t>762395000</t>
  </si>
  <si>
    <t>Spojovací prostředky krovů, bednění, laťování, nadstřešních konstrukcí</t>
  </si>
  <si>
    <t>180</t>
  </si>
  <si>
    <t>"venkovní učebna a prostory" 2,608</t>
  </si>
  <si>
    <t>91</t>
  </si>
  <si>
    <t>762713121</t>
  </si>
  <si>
    <t>Montáž prostorové vázané kce z hoblovaného řeziva průřezové pl přes 120 do 224 cm2</t>
  </si>
  <si>
    <t>182</t>
  </si>
  <si>
    <t>9,15+6,15+9,15+6,15</t>
  </si>
  <si>
    <t>2,68*2</t>
  </si>
  <si>
    <t>3,424*2</t>
  </si>
  <si>
    <t>2,68*7</t>
  </si>
  <si>
    <t>3,424*3</t>
  </si>
  <si>
    <t>0,6*28</t>
  </si>
  <si>
    <t>184</t>
  </si>
  <si>
    <t>(0,15*0,15)*(9,15+6,15+9,15+6,15)</t>
  </si>
  <si>
    <t>(0,15*0,15)*2,68*2</t>
  </si>
  <si>
    <t>(0,15*0,15)*3,424*2</t>
  </si>
  <si>
    <t>(0,125*0,125)*2,68*7</t>
  </si>
  <si>
    <t>(0,125*0,125)*3,424*3</t>
  </si>
  <si>
    <t>(0,125*0,125)*0,6*28</t>
  </si>
  <si>
    <t>1,681*1,2 "Přepočtené koeficientem množství</t>
  </si>
  <si>
    <t>93</t>
  </si>
  <si>
    <t>762795000</t>
  </si>
  <si>
    <t>Spojovací prostředky pro montáž prostorových vázaných kcí</t>
  </si>
  <si>
    <t>186</t>
  </si>
  <si>
    <t>"venkovní učebna a prostory" 2,017</t>
  </si>
  <si>
    <t>762812370</t>
  </si>
  <si>
    <t>Montáž vrchního záklopu z hoblovaných prken na pero a drážku nebo polodrážku</t>
  </si>
  <si>
    <t>188</t>
  </si>
  <si>
    <t>7,1*10,1</t>
  </si>
  <si>
    <t>95</t>
  </si>
  <si>
    <t>60511113</t>
  </si>
  <si>
    <t>řezivo jehličnaté smrk, borovice š přes 80mm tl 24mm dl 3m</t>
  </si>
  <si>
    <t>190</t>
  </si>
  <si>
    <t>0,024*71,7</t>
  </si>
  <si>
    <t>1,721*1,2 "Přepočtené koeficientem množství</t>
  </si>
  <si>
    <t>762895000</t>
  </si>
  <si>
    <t>Spojovací prostředky pro montáž záklopu, stropnice a podbíjení</t>
  </si>
  <si>
    <t>192</t>
  </si>
  <si>
    <t>"venkovní učebna a prostory" 2,065</t>
  </si>
  <si>
    <t>97</t>
  </si>
  <si>
    <t>998762201</t>
  </si>
  <si>
    <t>Přesun hmot procentní pro kce tesařské</t>
  </si>
  <si>
    <t>194</t>
  </si>
  <si>
    <t>"venkovní učebna a prostory" 2000</t>
  </si>
  <si>
    <t>763</t>
  </si>
  <si>
    <t>Konstrukce suché výstavby</t>
  </si>
  <si>
    <t>763-1003-SDK</t>
  </si>
  <si>
    <t>SDK - zakrytí po rozvodech vodoinstalace</t>
  </si>
  <si>
    <t>196</t>
  </si>
  <si>
    <t>99</t>
  </si>
  <si>
    <t>763131441</t>
  </si>
  <si>
    <t>SDK podhled desky 2xDF 12,5 bez izolace dvouvrstvá spodní kce profil CD+UD REI 120</t>
  </si>
  <si>
    <t>198</t>
  </si>
  <si>
    <t>"1.04" 4,72*4,42</t>
  </si>
  <si>
    <t>763431031</t>
  </si>
  <si>
    <t>Montáž minerálního podhledu s vyjímatelnými panely na zavěšený skrytý rošt</t>
  </si>
  <si>
    <t>200</t>
  </si>
  <si>
    <t>"1.03" 7,12*4,42</t>
  </si>
  <si>
    <t>"1.04" 5,29*4,42</t>
  </si>
  <si>
    <t>101</t>
  </si>
  <si>
    <t>59036519</t>
  </si>
  <si>
    <t>deska podhledová minerální rovná bílá jemně texturovaná zvukově pohltivá tlumivá 15x600x600mm</t>
  </si>
  <si>
    <t>202</t>
  </si>
  <si>
    <t>998763402</t>
  </si>
  <si>
    <t>Přesun hmot procentní pro sádrokartonové konstrukce</t>
  </si>
  <si>
    <t>204</t>
  </si>
  <si>
    <t>764</t>
  </si>
  <si>
    <t>Konstrukce klempířské</t>
  </si>
  <si>
    <t>103</t>
  </si>
  <si>
    <t>764111641</t>
  </si>
  <si>
    <t>Krytina střechy rovné drážkováním ze svitků z Pz plechu s povrchovou úpravou do rš 670 mm sklonu do 30°</t>
  </si>
  <si>
    <t>206</t>
  </si>
  <si>
    <t>764212683</t>
  </si>
  <si>
    <t>Oplechování rovné okapové hrany krytiny systémovou okapovou lištou z Pz s povrchovou úpravou rš 250 mm</t>
  </si>
  <si>
    <t>208</t>
  </si>
  <si>
    <t>7,1+10,1+7,1+10,1</t>
  </si>
  <si>
    <t>105</t>
  </si>
  <si>
    <t>764511602</t>
  </si>
  <si>
    <t>Žlab podokapní půlkruhový z Pz s povrchovou úpravou rš 330 mm</t>
  </si>
  <si>
    <t>210</t>
  </si>
  <si>
    <t>"venkovní učebna a prostory" 10,1</t>
  </si>
  <si>
    <t>764511643</t>
  </si>
  <si>
    <t>Kotlík oválný (trychtýřový) pro podokapní žlaby z Pz s povrchovou úpravou 330/120 mm</t>
  </si>
  <si>
    <t>212</t>
  </si>
  <si>
    <t>107</t>
  </si>
  <si>
    <t>764518623</t>
  </si>
  <si>
    <t>Svody kruhové včetně objímek, kolen, odskoků z Pz s povrchovou úpravou průměru 120 mm</t>
  </si>
  <si>
    <t>214</t>
  </si>
  <si>
    <t>"venkovní učebna a prostory" 2,8</t>
  </si>
  <si>
    <t>998764201</t>
  </si>
  <si>
    <t>Přesun hmot procentní pro konstrukce klempířské</t>
  </si>
  <si>
    <t>216</t>
  </si>
  <si>
    <t>"venkovní učebna a prostory" 1109,282</t>
  </si>
  <si>
    <t>765</t>
  </si>
  <si>
    <t>Krytina skládaná</t>
  </si>
  <si>
    <t>109</t>
  </si>
  <si>
    <t>765191023</t>
  </si>
  <si>
    <t>Montáž pojistné hydroizolační nebo parotěsné kladené ve sklonu přes 20° s lepenými spoji na bednění</t>
  </si>
  <si>
    <t>218</t>
  </si>
  <si>
    <t>"venkovní učebna a prostory" 71,7</t>
  </si>
  <si>
    <t>28329233</t>
  </si>
  <si>
    <t>fólie univerzální pro parotěsnou vrstvu s proměnlivou difúzní tloušťkou a UV stabilizací</t>
  </si>
  <si>
    <t>220</t>
  </si>
  <si>
    <t>65,1818181818182*1,1 "Přepočtené koeficientem množství</t>
  </si>
  <si>
    <t>111</t>
  </si>
  <si>
    <t>998765201</t>
  </si>
  <si>
    <t>Přesun hmot procentní pro krytiny skládané</t>
  </si>
  <si>
    <t>222</t>
  </si>
  <si>
    <t>"venkovní učebna a prostory" 96,938</t>
  </si>
  <si>
    <t>766</t>
  </si>
  <si>
    <t>Konstrukce truhlářské</t>
  </si>
  <si>
    <t>76611182.0.101</t>
  </si>
  <si>
    <t>Demontáž dřevěné stěny mezi zkušebnou a skladem</t>
  </si>
  <si>
    <t>224</t>
  </si>
  <si>
    <t>113</t>
  </si>
  <si>
    <t>76666000.KPL-2</t>
  </si>
  <si>
    <t>Montáž dveřních křídel otvíravých jednokřídlových do ocelové zárubně, vč. kování, zámek FAB</t>
  </si>
  <si>
    <t>226</t>
  </si>
  <si>
    <t>6116100.KPL-3</t>
  </si>
  <si>
    <t>dveře jednokřídlé povrch lakovaný plné, odhlučněné vč. kování, zámek FAB - přesný typ a rozměr dveří bude upřesněn dle investora</t>
  </si>
  <si>
    <t>228</t>
  </si>
  <si>
    <t>115</t>
  </si>
  <si>
    <t>998766202</t>
  </si>
  <si>
    <t>Přesun hmot procentní pro kce truhlářské</t>
  </si>
  <si>
    <t>230</t>
  </si>
  <si>
    <t>767</t>
  </si>
  <si>
    <t>Konstrukce zámečnické</t>
  </si>
  <si>
    <t>767995116</t>
  </si>
  <si>
    <t>Montáž atypických zámečnických konstrukcí hm přes 100 do 250 kg</t>
  </si>
  <si>
    <t>kg</t>
  </si>
  <si>
    <t>232</t>
  </si>
  <si>
    <t>viz výkres č. D1.1-03, odkaz D04</t>
  </si>
  <si>
    <t>117</t>
  </si>
  <si>
    <t>13010820</t>
  </si>
  <si>
    <t>ocel profilová jakost S235JR (11 375) průřez U (UPN) 140</t>
  </si>
  <si>
    <t>234</t>
  </si>
  <si>
    <t>0,224</t>
  </si>
  <si>
    <t>998767201</t>
  </si>
  <si>
    <t>Přesun hmot procentní pro zámečnické konstrukce</t>
  </si>
  <si>
    <t>236</t>
  </si>
  <si>
    <t>771</t>
  </si>
  <si>
    <t>Podlahy z dlaždic</t>
  </si>
  <si>
    <t>119</t>
  </si>
  <si>
    <t>771474113</t>
  </si>
  <si>
    <t>Montáž soklů z dlaždic keramických rovných flexibilní lepidlo v přes 90 do 120 mm</t>
  </si>
  <si>
    <t>238</t>
  </si>
  <si>
    <t>LSS.TSAJB006</t>
  </si>
  <si>
    <t>sokl 298x80x9mm - přesný typ bude upřesněn dle investora</t>
  </si>
  <si>
    <t>240</t>
  </si>
  <si>
    <t>16*1,875 "Přepočtené koeficientem množství</t>
  </si>
  <si>
    <t>121</t>
  </si>
  <si>
    <t>998771202</t>
  </si>
  <si>
    <t>Přesun hmot procentní pro podlahy z dlaždic</t>
  </si>
  <si>
    <t>242</t>
  </si>
  <si>
    <t>776</t>
  </si>
  <si>
    <t>Podlahy povlakové</t>
  </si>
  <si>
    <t>776111116</t>
  </si>
  <si>
    <t>Odstranění zbytků lepidla z podkladu povlakových podlah broušením</t>
  </si>
  <si>
    <t>244</t>
  </si>
  <si>
    <t>123</t>
  </si>
  <si>
    <t>776121112</t>
  </si>
  <si>
    <t>Vodou ředitelná penetrace savého podkladu povlakových podlah</t>
  </si>
  <si>
    <t>246</t>
  </si>
  <si>
    <t>776141122</t>
  </si>
  <si>
    <t>Stěrka podlahová nivelační pro vyrovnání podkladu povlakových podlah pevnosti 30 MPa tl přes 3 do 5 mm</t>
  </si>
  <si>
    <t>248</t>
  </si>
  <si>
    <t>125</t>
  </si>
  <si>
    <t>776201812</t>
  </si>
  <si>
    <t>Demontáž lepených povlakových podlah s podložkou ručně</t>
  </si>
  <si>
    <t>250</t>
  </si>
  <si>
    <t>776231111</t>
  </si>
  <si>
    <t>Lepení lamel a čtverců z vinylu standardním lepidlem</t>
  </si>
  <si>
    <t>252</t>
  </si>
  <si>
    <t>127</t>
  </si>
  <si>
    <t>28411050</t>
  </si>
  <si>
    <t>dílce vinylové tl 2,0mm, nášlapná vrstva 0,40mm, úprava PUR, třída zátěže 23/32/41, otlak 0,05mm, R10, třída otěru T, hořlavost Bfl S1, bez ftalátů - přesný typ bude upřesněn dle investrora</t>
  </si>
  <si>
    <t>254</t>
  </si>
  <si>
    <t>88,9090909090909*1,1 "Přepočtené koeficientem množství</t>
  </si>
  <si>
    <t>776411112</t>
  </si>
  <si>
    <t>Montáž obvodových soklíků výšky do 100 mm</t>
  </si>
  <si>
    <t>256</t>
  </si>
  <si>
    <t>129</t>
  </si>
  <si>
    <t>28411010</t>
  </si>
  <si>
    <t>lišta soklová PVC 20x100mm  - přesný typ bude upřesněn dle investrora</t>
  </si>
  <si>
    <t>258</t>
  </si>
  <si>
    <t>65,1960784313725*1,02 "Přepočtené koeficientem množství</t>
  </si>
  <si>
    <t>776991821</t>
  </si>
  <si>
    <t>Odstranění lepidla ručně z podlah</t>
  </si>
  <si>
    <t>260</t>
  </si>
  <si>
    <t>131</t>
  </si>
  <si>
    <t>998776202</t>
  </si>
  <si>
    <t>Přesun hmot procentní pro podlahy povlakové</t>
  </si>
  <si>
    <t>262</t>
  </si>
  <si>
    <t>781</t>
  </si>
  <si>
    <t>Dokončovací práce - obklady</t>
  </si>
  <si>
    <t>781121011</t>
  </si>
  <si>
    <t>Nátěr penetrační na stěnu</t>
  </si>
  <si>
    <t>264</t>
  </si>
  <si>
    <t>133</t>
  </si>
  <si>
    <t>78147381.0.103</t>
  </si>
  <si>
    <t>Demontáž obkladů z obkladaček keramických lepených, vč. keramického soklíku</t>
  </si>
  <si>
    <t>266</t>
  </si>
  <si>
    <t>781474112</t>
  </si>
  <si>
    <t>Montáž obkladů vnitřních keramických hladkých přes 9 do 12 ks/m2 lepených flexibilním lepidlem</t>
  </si>
  <si>
    <t>268</t>
  </si>
  <si>
    <t>"okolo umyvadel"</t>
  </si>
  <si>
    <t>135</t>
  </si>
  <si>
    <t>59761026</t>
  </si>
  <si>
    <t>obklad keramický hladký do 12ks/m2  - přesný typ bude upřesněn dle investora</t>
  </si>
  <si>
    <t>270</t>
  </si>
  <si>
    <t>7,72727272727273*1,1 "Přepočtené koeficientem množství</t>
  </si>
  <si>
    <t>78147711.3.104</t>
  </si>
  <si>
    <t>Příplatek k montáži obkladů vnitřních keramických hladkých za spárování a silikování</t>
  </si>
  <si>
    <t>272</t>
  </si>
  <si>
    <t>137</t>
  </si>
  <si>
    <t>998781202</t>
  </si>
  <si>
    <t>Přesun hmot procentní pro obklady keramické</t>
  </si>
  <si>
    <t>274</t>
  </si>
  <si>
    <t>783</t>
  </si>
  <si>
    <t>Dokončovací práce - nátěry</t>
  </si>
  <si>
    <t>783000121</t>
  </si>
  <si>
    <t>Ochrana konstrukcí nebo prvků při provádění nátěrů olepením páskou</t>
  </si>
  <si>
    <t>276</t>
  </si>
  <si>
    <t>139</t>
  </si>
  <si>
    <t>58124838</t>
  </si>
  <si>
    <t>páska maskovací krepová pro malířské potřeby š 50mm</t>
  </si>
  <si>
    <t>278</t>
  </si>
  <si>
    <t>76,1904761904762*1,05 "Přepočtené koeficientem množství</t>
  </si>
  <si>
    <t>28323156</t>
  </si>
  <si>
    <t>fólie pro malířské potřeby zakrývací tl 41µ 4x5m</t>
  </si>
  <si>
    <t>280</t>
  </si>
  <si>
    <t>141</t>
  </si>
  <si>
    <t>783268111</t>
  </si>
  <si>
    <t>Lazurovací dvojnásobný olejový nátěr tesařských konstrukcí</t>
  </si>
  <si>
    <t>282</t>
  </si>
  <si>
    <t>(0,03+0,05+0,03+0,05)*(1,75+1,725+1,975+2+2+1,975+1,725+1,75+1,725+2+2+1,975)</t>
  </si>
  <si>
    <t>(0,1+0,16+0,1+0,16)*7,2*13</t>
  </si>
  <si>
    <t>(0,15+0,15+0,15+0,15)*10*3</t>
  </si>
  <si>
    <t>(0,15+0,15+0,15+0,15)*(9,15+6,15+9,15+6,15)</t>
  </si>
  <si>
    <t>(0,15+0,15+0,15+0,15)*2,68*2</t>
  </si>
  <si>
    <t>(0,15+0,15+0,15+0,15)*3,424*2</t>
  </si>
  <si>
    <t>(0,125+0,125+0,125+0,125)*2,68*7</t>
  </si>
  <si>
    <t>(0,125+0,125+0,125+0,125)*3,424*3</t>
  </si>
  <si>
    <t>(0,125+0,125+0,125+0,125)*0,6*28</t>
  </si>
  <si>
    <t>71,7*2</t>
  </si>
  <si>
    <t>783301303</t>
  </si>
  <si>
    <t>Bezoplachové odrezivění zámečnických konstrukcí</t>
  </si>
  <si>
    <t>284</t>
  </si>
  <si>
    <t>143</t>
  </si>
  <si>
    <t>783301311</t>
  </si>
  <si>
    <t>Odmaštění zámečnických konstrukcí vodou ředitelným odmašťovačem</t>
  </si>
  <si>
    <t>286</t>
  </si>
  <si>
    <t>783314101</t>
  </si>
  <si>
    <t>Základní jednonásobný syntetický nátěr zámečnických konstrukcí</t>
  </si>
  <si>
    <t>288</t>
  </si>
  <si>
    <t>145</t>
  </si>
  <si>
    <t>783315101</t>
  </si>
  <si>
    <t>Mezinátěr jednonásobný syntetický standardní zámečnických konstrukcí</t>
  </si>
  <si>
    <t>290</t>
  </si>
  <si>
    <t>783317101</t>
  </si>
  <si>
    <t>Krycí jednonásobný syntetický standardní nátěr zámečnických konstrukcí</t>
  </si>
  <si>
    <t>292</t>
  </si>
  <si>
    <t>"zárubně"</t>
  </si>
  <si>
    <t>"ocelový rám U140"</t>
  </si>
  <si>
    <t>784</t>
  </si>
  <si>
    <t>Dokončovací práce - malby a tapety</t>
  </si>
  <si>
    <t>147</t>
  </si>
  <si>
    <t>784111001</t>
  </si>
  <si>
    <t>Oprášení (ometení ) podkladu v místnostech v do 3,80 m</t>
  </si>
  <si>
    <t>294</t>
  </si>
  <si>
    <t>"stěny" 154,272</t>
  </si>
  <si>
    <t>"strop" 98</t>
  </si>
  <si>
    <t>784121001</t>
  </si>
  <si>
    <t>Oškrabání malby v mísnostech v do 3,80 m</t>
  </si>
  <si>
    <t>296</t>
  </si>
  <si>
    <t>149</t>
  </si>
  <si>
    <t>784121011</t>
  </si>
  <si>
    <t>Rozmývání podkladu po oškrabání malby v místnostech v do 3,80 m</t>
  </si>
  <si>
    <t>298</t>
  </si>
  <si>
    <t>784181111</t>
  </si>
  <si>
    <t>Základní silikátová jednonásobná bezbarvá penetrace podkladu v místnostech v do 3,80 m</t>
  </si>
  <si>
    <t>300</t>
  </si>
  <si>
    <t>"stěny" 211,272</t>
  </si>
  <si>
    <t>151</t>
  </si>
  <si>
    <t>784211101</t>
  </si>
  <si>
    <t>Dvojnásobné bílé malby ze směsí za mokra výborně oděruvzdorných v místnostech v do 3,80 m</t>
  </si>
  <si>
    <t>302</t>
  </si>
  <si>
    <t>Práce a dodávky M</t>
  </si>
  <si>
    <t>21-M</t>
  </si>
  <si>
    <t>Elektromontáže</t>
  </si>
  <si>
    <t>210.DK.101</t>
  </si>
  <si>
    <t>Datová přípojka - montáž datového kabelu - venkovní vedení, vč. materiálu, délka 7 m</t>
  </si>
  <si>
    <t>304</t>
  </si>
  <si>
    <t>153</t>
  </si>
  <si>
    <t>210.DK.102</t>
  </si>
  <si>
    <t>Výchozí revize datové přípojky</t>
  </si>
  <si>
    <t>306</t>
  </si>
  <si>
    <t>210.DK.201</t>
  </si>
  <si>
    <t>Datová přípojka - montáž datového kabelu - vnitřní vedení, vč. materiálu, instalačních lišt, délka 48 m</t>
  </si>
  <si>
    <t>308</t>
  </si>
  <si>
    <t>155</t>
  </si>
  <si>
    <t>210.NN.101</t>
  </si>
  <si>
    <t>Přívod NN - montáž venkovního vedení NN, vč. materiálu, délka 7 m</t>
  </si>
  <si>
    <t>310</t>
  </si>
  <si>
    <t>210.NN.102</t>
  </si>
  <si>
    <t>Montáž + dodávka - zásuvky (dvojitá zásuvka 1x), osvětlení</t>
  </si>
  <si>
    <t>312</t>
  </si>
  <si>
    <t>157</t>
  </si>
  <si>
    <t>210.NN.103</t>
  </si>
  <si>
    <t>Výchozí revize elektrických rozvodů a zařízení</t>
  </si>
  <si>
    <t>314</t>
  </si>
  <si>
    <t>210.NN.201</t>
  </si>
  <si>
    <t>Přívod NN - montáž vnitřního vedení NN, vč. materiálu, instalačních lišt, délka 13 m</t>
  </si>
  <si>
    <t>316</t>
  </si>
  <si>
    <t>46-M</t>
  </si>
  <si>
    <t>Zemní práce při extr.mont.pracích</t>
  </si>
  <si>
    <t>159</t>
  </si>
  <si>
    <t>171201231</t>
  </si>
  <si>
    <t>Poplatek za uložení zeminy a kamení na recyklační skládce (skládkovné) kód odpadu 17 05 04</t>
  </si>
  <si>
    <t>318</t>
  </si>
  <si>
    <t>"vedení NN" 0,56*2</t>
  </si>
  <si>
    <t>"datová přípojka" 0,56*2</t>
  </si>
  <si>
    <t>171251201.1</t>
  </si>
  <si>
    <t>320</t>
  </si>
  <si>
    <t>161</t>
  </si>
  <si>
    <t>174111109.1</t>
  </si>
  <si>
    <t>322</t>
  </si>
  <si>
    <t>hloubka*šířka*délka</t>
  </si>
  <si>
    <t>"vedení NN" 0,5*0,8*7</t>
  </si>
  <si>
    <t>"datová přípojka" 0,5*0,8*7</t>
  </si>
  <si>
    <t>460021121</t>
  </si>
  <si>
    <t>Sejmutí ornice při elektromontážích strojně tl vrstvy do 20 cm</t>
  </si>
  <si>
    <t>324</t>
  </si>
  <si>
    <t>šířka*délka</t>
  </si>
  <si>
    <t>"vedení NN" 0,8*7</t>
  </si>
  <si>
    <t>"datová přípojka" 0,8*7</t>
  </si>
  <si>
    <t>163</t>
  </si>
  <si>
    <t>460041111</t>
  </si>
  <si>
    <t>Čerpání vody na dopravní výšku do 10 m průměrný přítok do 400 litrů/min</t>
  </si>
  <si>
    <t>326</t>
  </si>
  <si>
    <t>460161622</t>
  </si>
  <si>
    <t>Hloubení kabelových rýh ručně š 80 cm hl 60 cm v hornině tř I skupiny 3</t>
  </si>
  <si>
    <t>328</t>
  </si>
  <si>
    <t>"vedení NN" 7</t>
  </si>
  <si>
    <t>"datová přípojka" 7</t>
  </si>
  <si>
    <t>165</t>
  </si>
  <si>
    <t>460321111</t>
  </si>
  <si>
    <t>Vodorovné přemístění horniny jakékoliv třídy stavebním kolečkem při elektromontážích do 10 m</t>
  </si>
  <si>
    <t>330</t>
  </si>
  <si>
    <t>"vedení NN" 0,6*0,8*7</t>
  </si>
  <si>
    <t>"datová přípojka" 0,6*0,8*7</t>
  </si>
  <si>
    <t>pro zpětný zásyp</t>
  </si>
  <si>
    <t>460321121</t>
  </si>
  <si>
    <t>Příplatek k vodorovnému přemístění horniny stavebním kolečkem při elektromontážích za každých dalších 10 m</t>
  </si>
  <si>
    <t>332</t>
  </si>
  <si>
    <t>167</t>
  </si>
  <si>
    <t>460341113</t>
  </si>
  <si>
    <t>Vodorovné přemístění horniny jakékoliv třídy dopravními prostředky při elektromontážích přes 500 do 1000 m</t>
  </si>
  <si>
    <t>334</t>
  </si>
  <si>
    <t>výkopek-zpětný zásyp</t>
  </si>
  <si>
    <t>"vedení NN" 3,36-2,8</t>
  </si>
  <si>
    <t>"datová přípojka" 3,36-2,8</t>
  </si>
  <si>
    <t>460341121</t>
  </si>
  <si>
    <t>Příplatek k vodorovnému přemístění horniny dopravními prostředky při elektromontážích za každých dalších i započatých 1000 m</t>
  </si>
  <si>
    <t>336</t>
  </si>
  <si>
    <t>1,12*5 "Přepočtené koeficientem množství</t>
  </si>
  <si>
    <t>169</t>
  </si>
  <si>
    <t>460431632</t>
  </si>
  <si>
    <t>Zásyp kabelových rýh ručně se zhutněním š 80 cm hl 50 cm z horniny tř I skupiny 3</t>
  </si>
  <si>
    <t>338</t>
  </si>
  <si>
    <t>460481122</t>
  </si>
  <si>
    <t>Úprava pláně při elektromontážích v hornině třídy těžitelnosti I skupiny 3 se zhutněním ručně</t>
  </si>
  <si>
    <t>340</t>
  </si>
  <si>
    <t>171</t>
  </si>
  <si>
    <t>460571111</t>
  </si>
  <si>
    <t>Rozprostření a urovnání ornice při elektromontážích strojně tl vrstvy do 20 cm</t>
  </si>
  <si>
    <t>342</t>
  </si>
  <si>
    <t>460581121</t>
  </si>
  <si>
    <t>Zatravnění včetně zalití vodou na rovině</t>
  </si>
  <si>
    <t>344</t>
  </si>
  <si>
    <t>173</t>
  </si>
  <si>
    <t>460661114</t>
  </si>
  <si>
    <t>Kabelové lože z písku pro kabely nn bez zakrytí š lože přes 65 do 80 cm</t>
  </si>
  <si>
    <t>346</t>
  </si>
  <si>
    <t>460671112</t>
  </si>
  <si>
    <t>Výstražná fólie pro krytí kabelů šířky 25 cm</t>
  </si>
  <si>
    <t>348</t>
  </si>
  <si>
    <t>HZS</t>
  </si>
  <si>
    <t>Hodinové zúčtovací sazby</t>
  </si>
  <si>
    <t>175</t>
  </si>
  <si>
    <t>HZS1292</t>
  </si>
  <si>
    <t>Hodinová zúčtovací sazba stavební dělník</t>
  </si>
  <si>
    <t>262144</t>
  </si>
  <si>
    <t>350</t>
  </si>
  <si>
    <t>pomocné stavební práce pro montáž vnitřního vedení NN, vrtání děr včetně zapravení</t>
  </si>
  <si>
    <t>"vedení NN" 4</t>
  </si>
  <si>
    <t>pomocné stavební práce pro připojení datovým kabelem od místa napojení po nový RACK, vrtání děr včetně zapravení</t>
  </si>
  <si>
    <t>"datová přípojka" 8</t>
  </si>
  <si>
    <t>VRN</t>
  </si>
  <si>
    <t>Vedlejší rozpočtové náklady</t>
  </si>
  <si>
    <t>VRN1</t>
  </si>
  <si>
    <t>Průzkumné, geodetické a projektové práce</t>
  </si>
  <si>
    <t>010001000</t>
  </si>
  <si>
    <t>352</t>
  </si>
  <si>
    <t>VRN2</t>
  </si>
  <si>
    <t>Příprava staveniště</t>
  </si>
  <si>
    <t>177</t>
  </si>
  <si>
    <t>020001000</t>
  </si>
  <si>
    <t>354</t>
  </si>
  <si>
    <t>VRN3</t>
  </si>
  <si>
    <t>Zařízení staveniště</t>
  </si>
  <si>
    <t>030001000</t>
  </si>
  <si>
    <t>356</t>
  </si>
  <si>
    <t>VRN4</t>
  </si>
  <si>
    <t>Inženýrská činnost</t>
  </si>
  <si>
    <t>179</t>
  </si>
  <si>
    <t>040001000</t>
  </si>
  <si>
    <t>358</t>
  </si>
  <si>
    <t>VRN9</t>
  </si>
  <si>
    <t>Ostatní náklady</t>
  </si>
  <si>
    <t>090001000</t>
  </si>
  <si>
    <t>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</si>
</sst>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2"/>
      <c r="AL5" s="22"/>
      <c r="AM5" s="22"/>
      <c r="AN5" s="22"/>
      <c r="AO5" s="22"/>
      <c r="AP5" s="22"/>
      <c r="AQ5" s="22"/>
      <c r="AR5" s="20"/>
      <c r="BE5" s="24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2"/>
      <c r="AL6" s="22"/>
      <c r="AM6" s="22"/>
      <c r="AN6" s="22"/>
      <c r="AO6" s="22"/>
      <c r="AP6" s="22"/>
      <c r="AQ6" s="22"/>
      <c r="AR6" s="20"/>
      <c r="BE6" s="24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5"/>
      <c r="BS13" s="17" t="s">
        <v>6</v>
      </c>
    </row>
    <row r="14" spans="1:74" ht="12.75">
      <c r="B14" s="21"/>
      <c r="C14" s="22"/>
      <c r="D14" s="22"/>
      <c r="E14" s="250" t="s">
        <v>29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5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5"/>
    </row>
    <row r="23" spans="1:71" s="1" customFormat="1" ht="16.5" customHeight="1">
      <c r="B23" s="21"/>
      <c r="C23" s="22"/>
      <c r="D23" s="22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2"/>
      <c r="AP23" s="22"/>
      <c r="AQ23" s="22"/>
      <c r="AR23" s="20"/>
      <c r="BE23" s="24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3">
        <f>ROUND(AG94,2)</f>
        <v>0</v>
      </c>
      <c r="AL26" s="254"/>
      <c r="AM26" s="254"/>
      <c r="AN26" s="254"/>
      <c r="AO26" s="254"/>
      <c r="AP26" s="36"/>
      <c r="AQ26" s="36"/>
      <c r="AR26" s="39"/>
      <c r="BE26" s="24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5" t="s">
        <v>36</v>
      </c>
      <c r="M28" s="255"/>
      <c r="N28" s="255"/>
      <c r="O28" s="255"/>
      <c r="P28" s="255"/>
      <c r="Q28" s="36"/>
      <c r="R28" s="36"/>
      <c r="S28" s="36"/>
      <c r="T28" s="36"/>
      <c r="U28" s="36"/>
      <c r="V28" s="36"/>
      <c r="W28" s="255" t="s">
        <v>37</v>
      </c>
      <c r="X28" s="255"/>
      <c r="Y28" s="255"/>
      <c r="Z28" s="255"/>
      <c r="AA28" s="255"/>
      <c r="AB28" s="255"/>
      <c r="AC28" s="255"/>
      <c r="AD28" s="255"/>
      <c r="AE28" s="255"/>
      <c r="AF28" s="36"/>
      <c r="AG28" s="36"/>
      <c r="AH28" s="36"/>
      <c r="AI28" s="36"/>
      <c r="AJ28" s="36"/>
      <c r="AK28" s="255" t="s">
        <v>38</v>
      </c>
      <c r="AL28" s="255"/>
      <c r="AM28" s="255"/>
      <c r="AN28" s="255"/>
      <c r="AO28" s="255"/>
      <c r="AP28" s="36"/>
      <c r="AQ28" s="36"/>
      <c r="AR28" s="39"/>
      <c r="BE28" s="24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58">
        <v>0.21</v>
      </c>
      <c r="M29" s="257"/>
      <c r="N29" s="257"/>
      <c r="O29" s="257"/>
      <c r="P29" s="257"/>
      <c r="Q29" s="41"/>
      <c r="R29" s="41"/>
      <c r="S29" s="41"/>
      <c r="T29" s="41"/>
      <c r="U29" s="41"/>
      <c r="V29" s="41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41"/>
      <c r="AG29" s="41"/>
      <c r="AH29" s="41"/>
      <c r="AI29" s="41"/>
      <c r="AJ29" s="41"/>
      <c r="AK29" s="256">
        <f>ROUND(AV94, 2)</f>
        <v>0</v>
      </c>
      <c r="AL29" s="257"/>
      <c r="AM29" s="257"/>
      <c r="AN29" s="257"/>
      <c r="AO29" s="257"/>
      <c r="AP29" s="41"/>
      <c r="AQ29" s="41"/>
      <c r="AR29" s="42"/>
      <c r="BE29" s="24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58">
        <v>0.12</v>
      </c>
      <c r="M30" s="257"/>
      <c r="N30" s="257"/>
      <c r="O30" s="257"/>
      <c r="P30" s="257"/>
      <c r="Q30" s="41"/>
      <c r="R30" s="41"/>
      <c r="S30" s="41"/>
      <c r="T30" s="41"/>
      <c r="U30" s="41"/>
      <c r="V30" s="41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41"/>
      <c r="AG30" s="41"/>
      <c r="AH30" s="41"/>
      <c r="AI30" s="41"/>
      <c r="AJ30" s="41"/>
      <c r="AK30" s="256">
        <f>ROUND(AW94, 2)</f>
        <v>0</v>
      </c>
      <c r="AL30" s="257"/>
      <c r="AM30" s="257"/>
      <c r="AN30" s="257"/>
      <c r="AO30" s="257"/>
      <c r="AP30" s="41"/>
      <c r="AQ30" s="41"/>
      <c r="AR30" s="42"/>
      <c r="BE30" s="24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58">
        <v>0.21</v>
      </c>
      <c r="M31" s="257"/>
      <c r="N31" s="257"/>
      <c r="O31" s="257"/>
      <c r="P31" s="257"/>
      <c r="Q31" s="41"/>
      <c r="R31" s="41"/>
      <c r="S31" s="41"/>
      <c r="T31" s="41"/>
      <c r="U31" s="41"/>
      <c r="V31" s="41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41"/>
      <c r="AG31" s="41"/>
      <c r="AH31" s="41"/>
      <c r="AI31" s="41"/>
      <c r="AJ31" s="41"/>
      <c r="AK31" s="256">
        <v>0</v>
      </c>
      <c r="AL31" s="257"/>
      <c r="AM31" s="257"/>
      <c r="AN31" s="257"/>
      <c r="AO31" s="257"/>
      <c r="AP31" s="41"/>
      <c r="AQ31" s="41"/>
      <c r="AR31" s="42"/>
      <c r="BE31" s="24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58">
        <v>0.12</v>
      </c>
      <c r="M32" s="257"/>
      <c r="N32" s="257"/>
      <c r="O32" s="257"/>
      <c r="P32" s="257"/>
      <c r="Q32" s="41"/>
      <c r="R32" s="41"/>
      <c r="S32" s="41"/>
      <c r="T32" s="41"/>
      <c r="U32" s="41"/>
      <c r="V32" s="41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1"/>
      <c r="AG32" s="41"/>
      <c r="AH32" s="41"/>
      <c r="AI32" s="41"/>
      <c r="AJ32" s="41"/>
      <c r="AK32" s="256">
        <v>0</v>
      </c>
      <c r="AL32" s="257"/>
      <c r="AM32" s="257"/>
      <c r="AN32" s="257"/>
      <c r="AO32" s="257"/>
      <c r="AP32" s="41"/>
      <c r="AQ32" s="41"/>
      <c r="AR32" s="42"/>
      <c r="BE32" s="24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58">
        <v>0</v>
      </c>
      <c r="M33" s="257"/>
      <c r="N33" s="257"/>
      <c r="O33" s="257"/>
      <c r="P33" s="257"/>
      <c r="Q33" s="41"/>
      <c r="R33" s="41"/>
      <c r="S33" s="41"/>
      <c r="T33" s="41"/>
      <c r="U33" s="41"/>
      <c r="V33" s="41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1"/>
      <c r="AG33" s="41"/>
      <c r="AH33" s="41"/>
      <c r="AI33" s="41"/>
      <c r="AJ33" s="41"/>
      <c r="AK33" s="256">
        <v>0</v>
      </c>
      <c r="AL33" s="257"/>
      <c r="AM33" s="257"/>
      <c r="AN33" s="257"/>
      <c r="AO33" s="257"/>
      <c r="AP33" s="41"/>
      <c r="AQ33" s="41"/>
      <c r="AR33" s="42"/>
      <c r="BE33" s="24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5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59" t="s">
        <v>47</v>
      </c>
      <c r="Y35" s="260"/>
      <c r="Z35" s="260"/>
      <c r="AA35" s="260"/>
      <c r="AB35" s="260"/>
      <c r="AC35" s="45"/>
      <c r="AD35" s="45"/>
      <c r="AE35" s="45"/>
      <c r="AF35" s="45"/>
      <c r="AG35" s="45"/>
      <c r="AH35" s="45"/>
      <c r="AI35" s="45"/>
      <c r="AJ35" s="45"/>
      <c r="AK35" s="261">
        <f>SUM(AK26:AK33)</f>
        <v>0</v>
      </c>
      <c r="AL35" s="260"/>
      <c r="AM35" s="260"/>
      <c r="AN35" s="260"/>
      <c r="AO35" s="26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KO-0034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Multifunkční vzdělávací centrum pro žáky ZŠ Šafaříkova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Valašské Meziříčí 75701, Šafaříkova 726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5" t="str">
        <f>IF(AN8= "","",AN8)</f>
        <v>15. 11. 2024</v>
      </c>
      <c r="AN87" s="26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Valašské Meziříčí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6" t="str">
        <f>IF(E17="","",E17)</f>
        <v xml:space="preserve"> </v>
      </c>
      <c r="AN89" s="267"/>
      <c r="AO89" s="267"/>
      <c r="AP89" s="267"/>
      <c r="AQ89" s="36"/>
      <c r="AR89" s="39"/>
      <c r="AS89" s="268" t="s">
        <v>55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6" t="str">
        <f>IF(E20="","",E20)</f>
        <v xml:space="preserve"> 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4" t="s">
        <v>56</v>
      </c>
      <c r="D92" s="275"/>
      <c r="E92" s="275"/>
      <c r="F92" s="275"/>
      <c r="G92" s="275"/>
      <c r="H92" s="73"/>
      <c r="I92" s="276" t="s">
        <v>57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58</v>
      </c>
      <c r="AH92" s="275"/>
      <c r="AI92" s="275"/>
      <c r="AJ92" s="275"/>
      <c r="AK92" s="275"/>
      <c r="AL92" s="275"/>
      <c r="AM92" s="275"/>
      <c r="AN92" s="276" t="s">
        <v>59</v>
      </c>
      <c r="AO92" s="275"/>
      <c r="AP92" s="278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2">
        <f>ROUND(AG95,2)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81" t="s">
        <v>80</v>
      </c>
      <c r="E95" s="281"/>
      <c r="F95" s="281"/>
      <c r="G95" s="281"/>
      <c r="H95" s="281"/>
      <c r="I95" s="96"/>
      <c r="J95" s="281" t="s">
        <v>81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9">
        <f>'01 - Stavební část'!J30</f>
        <v>0</v>
      </c>
      <c r="AH95" s="280"/>
      <c r="AI95" s="280"/>
      <c r="AJ95" s="280"/>
      <c r="AK95" s="280"/>
      <c r="AL95" s="280"/>
      <c r="AM95" s="280"/>
      <c r="AN95" s="279">
        <f>SUM(AG95,AT95)</f>
        <v>0</v>
      </c>
      <c r="AO95" s="280"/>
      <c r="AP95" s="280"/>
      <c r="AQ95" s="97" t="s">
        <v>82</v>
      </c>
      <c r="AR95" s="98"/>
      <c r="AS95" s="99">
        <v>0</v>
      </c>
      <c r="AT95" s="100">
        <f>ROUND(SUM(AV95:AW95),2)</f>
        <v>0</v>
      </c>
      <c r="AU95" s="101">
        <f>'01 - Stavební část'!P153</f>
        <v>0</v>
      </c>
      <c r="AV95" s="100">
        <f>'01 - Stavební část'!J33</f>
        <v>0</v>
      </c>
      <c r="AW95" s="100">
        <f>'01 - Stavební část'!J34</f>
        <v>0</v>
      </c>
      <c r="AX95" s="100">
        <f>'01 - Stavební část'!J35</f>
        <v>0</v>
      </c>
      <c r="AY95" s="100">
        <f>'01 - Stavební část'!J36</f>
        <v>0</v>
      </c>
      <c r="AZ95" s="100">
        <f>'01 - Stavební část'!F33</f>
        <v>0</v>
      </c>
      <c r="BA95" s="100">
        <f>'01 - Stavební část'!F34</f>
        <v>0</v>
      </c>
      <c r="BB95" s="100">
        <f>'01 - Stavební část'!F35</f>
        <v>0</v>
      </c>
      <c r="BC95" s="100">
        <f>'01 - Stavební část'!F36</f>
        <v>0</v>
      </c>
      <c r="BD95" s="102">
        <f>'01 - Stavební část'!F37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oEJTCQxRiSXFVXL9gKrI8mu88NqwreNJlpvecRCXdU38WOXAIr8C3lATTNSXsQXO29q0WPV6YW1s5KDZ0kBUuQ==" saltValue="pKsE0ETCq+Nycv/dudAP9ircZGxkhhNJNLMyOIqEno2zea0VUPyuqpTGmNblUCwE8bHijoZhBSiQKOIdCV8o4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0"/>
  <sheetViews>
    <sheetView showGridLines="0" tabSelected="1" topLeftCell="A7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85</v>
      </c>
    </row>
    <row r="4" spans="1:46" s="1" customFormat="1" ht="24.95" customHeight="1">
      <c r="B4" s="20"/>
      <c r="D4" s="106" t="s">
        <v>86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5" t="str">
        <f>'Rekapitulace stavby'!K6</f>
        <v>Multifunkční vzdělávací centrum pro žáky ZŠ Šafaříkova</v>
      </c>
      <c r="F7" s="286"/>
      <c r="G7" s="286"/>
      <c r="H7" s="286"/>
      <c r="L7" s="20"/>
    </row>
    <row r="8" spans="1:46" s="2" customFormat="1" ht="12" customHeight="1">
      <c r="A8" s="34"/>
      <c r="B8" s="39"/>
      <c r="C8" s="34"/>
      <c r="D8" s="108" t="s">
        <v>87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7" t="s">
        <v>88</v>
      </c>
      <c r="F9" s="288"/>
      <c r="G9" s="288"/>
      <c r="H9" s="28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15. 11. 2024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26</v>
      </c>
      <c r="F15" s="34"/>
      <c r="G15" s="34"/>
      <c r="H15" s="34"/>
      <c r="I15" s="108" t="s">
        <v>27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9" t="str">
        <f>'Rekapitulace stavby'!E14</f>
        <v>Vyplň údaj</v>
      </c>
      <c r="F18" s="290"/>
      <c r="G18" s="290"/>
      <c r="H18" s="290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27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33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27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1" t="s">
        <v>1</v>
      </c>
      <c r="F27" s="291"/>
      <c r="G27" s="291"/>
      <c r="H27" s="2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35</v>
      </c>
      <c r="E30" s="34"/>
      <c r="F30" s="34"/>
      <c r="G30" s="34"/>
      <c r="H30" s="34"/>
      <c r="I30" s="34"/>
      <c r="J30" s="116">
        <f>ROUND(J153,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37</v>
      </c>
      <c r="G32" s="34"/>
      <c r="H32" s="34"/>
      <c r="I32" s="117" t="s">
        <v>36</v>
      </c>
      <c r="J32" s="117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39</v>
      </c>
      <c r="E33" s="108" t="s">
        <v>40</v>
      </c>
      <c r="F33" s="119">
        <f>ROUND((SUM(BE153:BE679)),  2)</f>
        <v>0</v>
      </c>
      <c r="G33" s="34"/>
      <c r="H33" s="34"/>
      <c r="I33" s="120">
        <v>0.21</v>
      </c>
      <c r="J33" s="119">
        <f>ROUND(((SUM(BE153:BE679))*I33),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41</v>
      </c>
      <c r="F34" s="119">
        <f>ROUND((SUM(BF153:BF679)),  2)</f>
        <v>0</v>
      </c>
      <c r="G34" s="34"/>
      <c r="H34" s="34"/>
      <c r="I34" s="120">
        <v>0.12</v>
      </c>
      <c r="J34" s="119">
        <f>ROUND(((SUM(BF153:BF679))*I34),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42</v>
      </c>
      <c r="F35" s="119">
        <f>ROUND((SUM(BG153:BG679)),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43</v>
      </c>
      <c r="F36" s="119">
        <f>ROUND((SUM(BH153:BH679)),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44</v>
      </c>
      <c r="F37" s="119">
        <f>ROUND((SUM(BI153:BI679)),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48</v>
      </c>
      <c r="E50" s="129"/>
      <c r="F50" s="129"/>
      <c r="G50" s="128" t="s">
        <v>49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50</v>
      </c>
      <c r="E61" s="131"/>
      <c r="F61" s="132" t="s">
        <v>51</v>
      </c>
      <c r="G61" s="130" t="s">
        <v>50</v>
      </c>
      <c r="H61" s="131"/>
      <c r="I61" s="131"/>
      <c r="J61" s="133" t="s">
        <v>51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52</v>
      </c>
      <c r="E65" s="134"/>
      <c r="F65" s="134"/>
      <c r="G65" s="128" t="s">
        <v>53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50</v>
      </c>
      <c r="E76" s="131"/>
      <c r="F76" s="132" t="s">
        <v>51</v>
      </c>
      <c r="G76" s="130" t="s">
        <v>50</v>
      </c>
      <c r="H76" s="131"/>
      <c r="I76" s="131"/>
      <c r="J76" s="133" t="s">
        <v>51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2" t="str">
        <f>E7</f>
        <v>Multifunkční vzdělávací centrum pro žáky ZŠ Šafaříkova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01 - Stavební část</v>
      </c>
      <c r="F87" s="294"/>
      <c r="G87" s="294"/>
      <c r="H87" s="29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 75701, Šafaříkova 726</v>
      </c>
      <c r="G89" s="36"/>
      <c r="H89" s="36"/>
      <c r="I89" s="29" t="s">
        <v>22</v>
      </c>
      <c r="J89" s="66" t="str">
        <f>IF(J12="","",J12)</f>
        <v>15. 11. 2024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90</v>
      </c>
      <c r="D94" s="140"/>
      <c r="E94" s="140"/>
      <c r="F94" s="140"/>
      <c r="G94" s="140"/>
      <c r="H94" s="140"/>
      <c r="I94" s="140"/>
      <c r="J94" s="141" t="s">
        <v>91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92</v>
      </c>
      <c r="D96" s="36"/>
      <c r="E96" s="36"/>
      <c r="F96" s="36"/>
      <c r="G96" s="36"/>
      <c r="H96" s="36"/>
      <c r="I96" s="36"/>
      <c r="J96" s="84">
        <f>J153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93</v>
      </c>
    </row>
    <row r="97" spans="2:12" s="9" customFormat="1" ht="24.95" customHeight="1">
      <c r="B97" s="143"/>
      <c r="C97" s="144"/>
      <c r="D97" s="145" t="s">
        <v>94</v>
      </c>
      <c r="E97" s="146"/>
      <c r="F97" s="146"/>
      <c r="G97" s="146"/>
      <c r="H97" s="146"/>
      <c r="I97" s="146"/>
      <c r="J97" s="147">
        <f>J154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95</v>
      </c>
      <c r="E98" s="152"/>
      <c r="F98" s="152"/>
      <c r="G98" s="152"/>
      <c r="H98" s="152"/>
      <c r="I98" s="152"/>
      <c r="J98" s="153">
        <f>J155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96</v>
      </c>
      <c r="E99" s="152"/>
      <c r="F99" s="152"/>
      <c r="G99" s="152"/>
      <c r="H99" s="152"/>
      <c r="I99" s="152"/>
      <c r="J99" s="153">
        <f>J214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97</v>
      </c>
      <c r="E100" s="152"/>
      <c r="F100" s="152"/>
      <c r="G100" s="152"/>
      <c r="H100" s="152"/>
      <c r="I100" s="152"/>
      <c r="J100" s="153">
        <f>J220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98</v>
      </c>
      <c r="E101" s="152"/>
      <c r="F101" s="152"/>
      <c r="G101" s="152"/>
      <c r="H101" s="152"/>
      <c r="I101" s="152"/>
      <c r="J101" s="153">
        <f>J224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99</v>
      </c>
      <c r="E102" s="152"/>
      <c r="F102" s="152"/>
      <c r="G102" s="152"/>
      <c r="H102" s="152"/>
      <c r="I102" s="152"/>
      <c r="J102" s="153">
        <f>J233</f>
        <v>0</v>
      </c>
      <c r="K102" s="150"/>
      <c r="L102" s="154"/>
    </row>
    <row r="103" spans="2:12" s="10" customFormat="1" ht="19.899999999999999" customHeight="1">
      <c r="B103" s="149"/>
      <c r="C103" s="150"/>
      <c r="D103" s="151" t="s">
        <v>100</v>
      </c>
      <c r="E103" s="152"/>
      <c r="F103" s="152"/>
      <c r="G103" s="152"/>
      <c r="H103" s="152"/>
      <c r="I103" s="152"/>
      <c r="J103" s="153">
        <f>J255</f>
        <v>0</v>
      </c>
      <c r="K103" s="150"/>
      <c r="L103" s="154"/>
    </row>
    <row r="104" spans="2:12" s="10" customFormat="1" ht="19.899999999999999" customHeight="1">
      <c r="B104" s="149"/>
      <c r="C104" s="150"/>
      <c r="D104" s="151" t="s">
        <v>101</v>
      </c>
      <c r="E104" s="152"/>
      <c r="F104" s="152"/>
      <c r="G104" s="152"/>
      <c r="H104" s="152"/>
      <c r="I104" s="152"/>
      <c r="J104" s="153">
        <f>J267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102</v>
      </c>
      <c r="E105" s="152"/>
      <c r="F105" s="152"/>
      <c r="G105" s="152"/>
      <c r="H105" s="152"/>
      <c r="I105" s="152"/>
      <c r="J105" s="153">
        <f>J289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103</v>
      </c>
      <c r="E106" s="152"/>
      <c r="F106" s="152"/>
      <c r="G106" s="152"/>
      <c r="H106" s="152"/>
      <c r="I106" s="152"/>
      <c r="J106" s="153">
        <f>J337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104</v>
      </c>
      <c r="E107" s="152"/>
      <c r="F107" s="152"/>
      <c r="G107" s="152"/>
      <c r="H107" s="152"/>
      <c r="I107" s="152"/>
      <c r="J107" s="153">
        <f>J349</f>
        <v>0</v>
      </c>
      <c r="K107" s="150"/>
      <c r="L107" s="154"/>
    </row>
    <row r="108" spans="2:12" s="9" customFormat="1" ht="24.95" customHeight="1">
      <c r="B108" s="143"/>
      <c r="C108" s="144"/>
      <c r="D108" s="145" t="s">
        <v>105</v>
      </c>
      <c r="E108" s="146"/>
      <c r="F108" s="146"/>
      <c r="G108" s="146"/>
      <c r="H108" s="146"/>
      <c r="I108" s="146"/>
      <c r="J108" s="147">
        <f>J351</f>
        <v>0</v>
      </c>
      <c r="K108" s="144"/>
      <c r="L108" s="148"/>
    </row>
    <row r="109" spans="2:12" s="10" customFormat="1" ht="19.899999999999999" customHeight="1">
      <c r="B109" s="149"/>
      <c r="C109" s="150"/>
      <c r="D109" s="151" t="s">
        <v>106</v>
      </c>
      <c r="E109" s="152"/>
      <c r="F109" s="152"/>
      <c r="G109" s="152"/>
      <c r="H109" s="152"/>
      <c r="I109" s="152"/>
      <c r="J109" s="153">
        <f>J352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107</v>
      </c>
      <c r="E110" s="152"/>
      <c r="F110" s="152"/>
      <c r="G110" s="152"/>
      <c r="H110" s="152"/>
      <c r="I110" s="152"/>
      <c r="J110" s="153">
        <f>J359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108</v>
      </c>
      <c r="E111" s="152"/>
      <c r="F111" s="152"/>
      <c r="G111" s="152"/>
      <c r="H111" s="152"/>
      <c r="I111" s="152"/>
      <c r="J111" s="153">
        <f>J362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109</v>
      </c>
      <c r="E112" s="152"/>
      <c r="F112" s="152"/>
      <c r="G112" s="152"/>
      <c r="H112" s="152"/>
      <c r="I112" s="152"/>
      <c r="J112" s="153">
        <f>J369</f>
        <v>0</v>
      </c>
      <c r="K112" s="150"/>
      <c r="L112" s="154"/>
    </row>
    <row r="113" spans="2:12" s="10" customFormat="1" ht="19.899999999999999" customHeight="1">
      <c r="B113" s="149"/>
      <c r="C113" s="150"/>
      <c r="D113" s="151" t="s">
        <v>110</v>
      </c>
      <c r="E113" s="152"/>
      <c r="F113" s="152"/>
      <c r="G113" s="152"/>
      <c r="H113" s="152"/>
      <c r="I113" s="152"/>
      <c r="J113" s="153">
        <f>J379</f>
        <v>0</v>
      </c>
      <c r="K113" s="150"/>
      <c r="L113" s="154"/>
    </row>
    <row r="114" spans="2:12" s="10" customFormat="1" ht="19.899999999999999" customHeight="1">
      <c r="B114" s="149"/>
      <c r="C114" s="150"/>
      <c r="D114" s="151" t="s">
        <v>111</v>
      </c>
      <c r="E114" s="152"/>
      <c r="F114" s="152"/>
      <c r="G114" s="152"/>
      <c r="H114" s="152"/>
      <c r="I114" s="152"/>
      <c r="J114" s="153">
        <f>J465</f>
        <v>0</v>
      </c>
      <c r="K114" s="150"/>
      <c r="L114" s="154"/>
    </row>
    <row r="115" spans="2:12" s="10" customFormat="1" ht="19.899999999999999" customHeight="1">
      <c r="B115" s="149"/>
      <c r="C115" s="150"/>
      <c r="D115" s="151" t="s">
        <v>112</v>
      </c>
      <c r="E115" s="152"/>
      <c r="F115" s="152"/>
      <c r="G115" s="152"/>
      <c r="H115" s="152"/>
      <c r="I115" s="152"/>
      <c r="J115" s="153">
        <f>J476</f>
        <v>0</v>
      </c>
      <c r="K115" s="150"/>
      <c r="L115" s="154"/>
    </row>
    <row r="116" spans="2:12" s="10" customFormat="1" ht="19.899999999999999" customHeight="1">
      <c r="B116" s="149"/>
      <c r="C116" s="150"/>
      <c r="D116" s="151" t="s">
        <v>113</v>
      </c>
      <c r="E116" s="152"/>
      <c r="F116" s="152"/>
      <c r="G116" s="152"/>
      <c r="H116" s="152"/>
      <c r="I116" s="152"/>
      <c r="J116" s="153">
        <f>J497</f>
        <v>0</v>
      </c>
      <c r="K116" s="150"/>
      <c r="L116" s="154"/>
    </row>
    <row r="117" spans="2:12" s="10" customFormat="1" ht="19.899999999999999" customHeight="1">
      <c r="B117" s="149"/>
      <c r="C117" s="150"/>
      <c r="D117" s="151" t="s">
        <v>114</v>
      </c>
      <c r="E117" s="152"/>
      <c r="F117" s="152"/>
      <c r="G117" s="152"/>
      <c r="H117" s="152"/>
      <c r="I117" s="152"/>
      <c r="J117" s="153">
        <f>J508</f>
        <v>0</v>
      </c>
      <c r="K117" s="150"/>
      <c r="L117" s="154"/>
    </row>
    <row r="118" spans="2:12" s="10" customFormat="1" ht="19.899999999999999" customHeight="1">
      <c r="B118" s="149"/>
      <c r="C118" s="150"/>
      <c r="D118" s="151" t="s">
        <v>115</v>
      </c>
      <c r="E118" s="152"/>
      <c r="F118" s="152"/>
      <c r="G118" s="152"/>
      <c r="H118" s="152"/>
      <c r="I118" s="152"/>
      <c r="J118" s="153">
        <f>J513</f>
        <v>0</v>
      </c>
      <c r="K118" s="150"/>
      <c r="L118" s="154"/>
    </row>
    <row r="119" spans="2:12" s="10" customFormat="1" ht="19.899999999999999" customHeight="1">
      <c r="B119" s="149"/>
      <c r="C119" s="150"/>
      <c r="D119" s="151" t="s">
        <v>116</v>
      </c>
      <c r="E119" s="152"/>
      <c r="F119" s="152"/>
      <c r="G119" s="152"/>
      <c r="H119" s="152"/>
      <c r="I119" s="152"/>
      <c r="J119" s="153">
        <f>J523</f>
        <v>0</v>
      </c>
      <c r="K119" s="150"/>
      <c r="L119" s="154"/>
    </row>
    <row r="120" spans="2:12" s="10" customFormat="1" ht="19.899999999999999" customHeight="1">
      <c r="B120" s="149"/>
      <c r="C120" s="150"/>
      <c r="D120" s="151" t="s">
        <v>117</v>
      </c>
      <c r="E120" s="152"/>
      <c r="F120" s="152"/>
      <c r="G120" s="152"/>
      <c r="H120" s="152"/>
      <c r="I120" s="152"/>
      <c r="J120" s="153">
        <f>J529</f>
        <v>0</v>
      </c>
      <c r="K120" s="150"/>
      <c r="L120" s="154"/>
    </row>
    <row r="121" spans="2:12" s="10" customFormat="1" ht="19.899999999999999" customHeight="1">
      <c r="B121" s="149"/>
      <c r="C121" s="150"/>
      <c r="D121" s="151" t="s">
        <v>118</v>
      </c>
      <c r="E121" s="152"/>
      <c r="F121" s="152"/>
      <c r="G121" s="152"/>
      <c r="H121" s="152"/>
      <c r="I121" s="152"/>
      <c r="J121" s="153">
        <f>J544</f>
        <v>0</v>
      </c>
      <c r="K121" s="150"/>
      <c r="L121" s="154"/>
    </row>
    <row r="122" spans="2:12" s="10" customFormat="1" ht="19.899999999999999" customHeight="1">
      <c r="B122" s="149"/>
      <c r="C122" s="150"/>
      <c r="D122" s="151" t="s">
        <v>119</v>
      </c>
      <c r="E122" s="152"/>
      <c r="F122" s="152"/>
      <c r="G122" s="152"/>
      <c r="H122" s="152"/>
      <c r="I122" s="152"/>
      <c r="J122" s="153">
        <f>J556</f>
        <v>0</v>
      </c>
      <c r="K122" s="150"/>
      <c r="L122" s="154"/>
    </row>
    <row r="123" spans="2:12" s="10" customFormat="1" ht="19.899999999999999" customHeight="1">
      <c r="B123" s="149"/>
      <c r="C123" s="150"/>
      <c r="D123" s="151" t="s">
        <v>120</v>
      </c>
      <c r="E123" s="152"/>
      <c r="F123" s="152"/>
      <c r="G123" s="152"/>
      <c r="H123" s="152"/>
      <c r="I123" s="152"/>
      <c r="J123" s="153">
        <f>J584</f>
        <v>0</v>
      </c>
      <c r="K123" s="150"/>
      <c r="L123" s="154"/>
    </row>
    <row r="124" spans="2:12" s="9" customFormat="1" ht="24.95" customHeight="1">
      <c r="B124" s="143"/>
      <c r="C124" s="144"/>
      <c r="D124" s="145" t="s">
        <v>121</v>
      </c>
      <c r="E124" s="146"/>
      <c r="F124" s="146"/>
      <c r="G124" s="146"/>
      <c r="H124" s="146"/>
      <c r="I124" s="146"/>
      <c r="J124" s="147">
        <f>J605</f>
        <v>0</v>
      </c>
      <c r="K124" s="144"/>
      <c r="L124" s="148"/>
    </row>
    <row r="125" spans="2:12" s="10" customFormat="1" ht="19.899999999999999" customHeight="1">
      <c r="B125" s="149"/>
      <c r="C125" s="150"/>
      <c r="D125" s="151" t="s">
        <v>122</v>
      </c>
      <c r="E125" s="152"/>
      <c r="F125" s="152"/>
      <c r="G125" s="152"/>
      <c r="H125" s="152"/>
      <c r="I125" s="152"/>
      <c r="J125" s="153">
        <f>J606</f>
        <v>0</v>
      </c>
      <c r="K125" s="150"/>
      <c r="L125" s="154"/>
    </row>
    <row r="126" spans="2:12" s="10" customFormat="1" ht="19.899999999999999" customHeight="1">
      <c r="B126" s="149"/>
      <c r="C126" s="150"/>
      <c r="D126" s="151" t="s">
        <v>123</v>
      </c>
      <c r="E126" s="152"/>
      <c r="F126" s="152"/>
      <c r="G126" s="152"/>
      <c r="H126" s="152"/>
      <c r="I126" s="152"/>
      <c r="J126" s="153">
        <f>J614</f>
        <v>0</v>
      </c>
      <c r="K126" s="150"/>
      <c r="L126" s="154"/>
    </row>
    <row r="127" spans="2:12" s="9" customFormat="1" ht="24.95" customHeight="1">
      <c r="B127" s="143"/>
      <c r="C127" s="144"/>
      <c r="D127" s="145" t="s">
        <v>124</v>
      </c>
      <c r="E127" s="146"/>
      <c r="F127" s="146"/>
      <c r="G127" s="146"/>
      <c r="H127" s="146"/>
      <c r="I127" s="146"/>
      <c r="J127" s="147">
        <f>J662</f>
        <v>0</v>
      </c>
      <c r="K127" s="144"/>
      <c r="L127" s="148"/>
    </row>
    <row r="128" spans="2:12" s="9" customFormat="1" ht="24.95" customHeight="1">
      <c r="B128" s="143"/>
      <c r="C128" s="144"/>
      <c r="D128" s="145" t="s">
        <v>125</v>
      </c>
      <c r="E128" s="146"/>
      <c r="F128" s="146"/>
      <c r="G128" s="146"/>
      <c r="H128" s="146"/>
      <c r="I128" s="146"/>
      <c r="J128" s="147">
        <f>J669</f>
        <v>0</v>
      </c>
      <c r="K128" s="144"/>
      <c r="L128" s="148"/>
    </row>
    <row r="129" spans="1:31" s="10" customFormat="1" ht="19.899999999999999" customHeight="1">
      <c r="B129" s="149"/>
      <c r="C129" s="150"/>
      <c r="D129" s="151" t="s">
        <v>126</v>
      </c>
      <c r="E129" s="152"/>
      <c r="F129" s="152"/>
      <c r="G129" s="152"/>
      <c r="H129" s="152"/>
      <c r="I129" s="152"/>
      <c r="J129" s="153">
        <f>J670</f>
        <v>0</v>
      </c>
      <c r="K129" s="150"/>
      <c r="L129" s="154"/>
    </row>
    <row r="130" spans="1:31" s="10" customFormat="1" ht="19.899999999999999" customHeight="1">
      <c r="B130" s="149"/>
      <c r="C130" s="150"/>
      <c r="D130" s="151" t="s">
        <v>127</v>
      </c>
      <c r="E130" s="152"/>
      <c r="F130" s="152"/>
      <c r="G130" s="152"/>
      <c r="H130" s="152"/>
      <c r="I130" s="152"/>
      <c r="J130" s="153">
        <f>J672</f>
        <v>0</v>
      </c>
      <c r="K130" s="150"/>
      <c r="L130" s="154"/>
    </row>
    <row r="131" spans="1:31" s="10" customFormat="1" ht="19.899999999999999" customHeight="1">
      <c r="B131" s="149"/>
      <c r="C131" s="150"/>
      <c r="D131" s="151" t="s">
        <v>128</v>
      </c>
      <c r="E131" s="152"/>
      <c r="F131" s="152"/>
      <c r="G131" s="152"/>
      <c r="H131" s="152"/>
      <c r="I131" s="152"/>
      <c r="J131" s="153">
        <f>J674</f>
        <v>0</v>
      </c>
      <c r="K131" s="150"/>
      <c r="L131" s="154"/>
    </row>
    <row r="132" spans="1:31" s="10" customFormat="1" ht="19.899999999999999" customHeight="1">
      <c r="B132" s="149"/>
      <c r="C132" s="150"/>
      <c r="D132" s="151" t="s">
        <v>129</v>
      </c>
      <c r="E132" s="152"/>
      <c r="F132" s="152"/>
      <c r="G132" s="152"/>
      <c r="H132" s="152"/>
      <c r="I132" s="152"/>
      <c r="J132" s="153">
        <f>J676</f>
        <v>0</v>
      </c>
      <c r="K132" s="150"/>
      <c r="L132" s="154"/>
    </row>
    <row r="133" spans="1:31" s="10" customFormat="1" ht="19.899999999999999" customHeight="1">
      <c r="B133" s="149"/>
      <c r="C133" s="150"/>
      <c r="D133" s="151" t="s">
        <v>130</v>
      </c>
      <c r="E133" s="152"/>
      <c r="F133" s="152"/>
      <c r="G133" s="152"/>
      <c r="H133" s="152"/>
      <c r="I133" s="152"/>
      <c r="J133" s="153">
        <f>J678</f>
        <v>0</v>
      </c>
      <c r="K133" s="150"/>
      <c r="L133" s="154"/>
    </row>
    <row r="134" spans="1:31" s="2" customFormat="1" ht="21.7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9" spans="1:31" s="2" customFormat="1" ht="6.95" customHeight="1">
      <c r="A139" s="34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24.95" customHeight="1">
      <c r="A140" s="34"/>
      <c r="B140" s="35"/>
      <c r="C140" s="23" t="s">
        <v>131</v>
      </c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16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>
      <c r="A143" s="34"/>
      <c r="B143" s="35"/>
      <c r="C143" s="36"/>
      <c r="D143" s="36"/>
      <c r="E143" s="292" t="str">
        <f>E7</f>
        <v>Multifunkční vzdělávací centrum pro žáky ZŠ Šafaříkova</v>
      </c>
      <c r="F143" s="293"/>
      <c r="G143" s="293"/>
      <c r="H143" s="293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87</v>
      </c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6.5" customHeight="1">
      <c r="A145" s="34"/>
      <c r="B145" s="35"/>
      <c r="C145" s="36"/>
      <c r="D145" s="36"/>
      <c r="E145" s="263" t="str">
        <f>E9</f>
        <v>01 - Stavební část</v>
      </c>
      <c r="F145" s="294"/>
      <c r="G145" s="294"/>
      <c r="H145" s="294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2" customHeight="1">
      <c r="A147" s="34"/>
      <c r="B147" s="35"/>
      <c r="C147" s="29" t="s">
        <v>20</v>
      </c>
      <c r="D147" s="36"/>
      <c r="E147" s="36"/>
      <c r="F147" s="27" t="str">
        <f>F12</f>
        <v>Valašské Meziříčí 75701, Šafaříkova 726</v>
      </c>
      <c r="G147" s="36"/>
      <c r="H147" s="36"/>
      <c r="I147" s="29" t="s">
        <v>22</v>
      </c>
      <c r="J147" s="66" t="str">
        <f>IF(J12="","",J12)</f>
        <v>15. 11. 2024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6.9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5.2" customHeight="1">
      <c r="A149" s="34"/>
      <c r="B149" s="35"/>
      <c r="C149" s="29" t="s">
        <v>24</v>
      </c>
      <c r="D149" s="36"/>
      <c r="E149" s="36"/>
      <c r="F149" s="27" t="str">
        <f>E15</f>
        <v>Město Valašské Meziříčí</v>
      </c>
      <c r="G149" s="36"/>
      <c r="H149" s="36"/>
      <c r="I149" s="29" t="s">
        <v>30</v>
      </c>
      <c r="J149" s="32" t="str">
        <f>E21</f>
        <v xml:space="preserve"> </v>
      </c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2" customFormat="1" ht="15.2" customHeight="1">
      <c r="A150" s="34"/>
      <c r="B150" s="35"/>
      <c r="C150" s="29" t="s">
        <v>28</v>
      </c>
      <c r="D150" s="36"/>
      <c r="E150" s="36"/>
      <c r="F150" s="27" t="str">
        <f>IF(E18="","",E18)</f>
        <v>Vyplň údaj</v>
      </c>
      <c r="G150" s="36"/>
      <c r="H150" s="36"/>
      <c r="I150" s="29" t="s">
        <v>33</v>
      </c>
      <c r="J150" s="32" t="str">
        <f>E24</f>
        <v xml:space="preserve"> </v>
      </c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5" s="2" customFormat="1" ht="10.3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5" s="11" customFormat="1" ht="29.25" customHeight="1">
      <c r="A152" s="155"/>
      <c r="B152" s="156"/>
      <c r="C152" s="157" t="s">
        <v>132</v>
      </c>
      <c r="D152" s="158" t="s">
        <v>60</v>
      </c>
      <c r="E152" s="158" t="s">
        <v>56</v>
      </c>
      <c r="F152" s="158" t="s">
        <v>57</v>
      </c>
      <c r="G152" s="158" t="s">
        <v>133</v>
      </c>
      <c r="H152" s="158" t="s">
        <v>134</v>
      </c>
      <c r="I152" s="158" t="s">
        <v>135</v>
      </c>
      <c r="J152" s="158" t="s">
        <v>91</v>
      </c>
      <c r="K152" s="159" t="s">
        <v>136</v>
      </c>
      <c r="L152" s="160"/>
      <c r="M152" s="75" t="s">
        <v>1</v>
      </c>
      <c r="N152" s="76" t="s">
        <v>39</v>
      </c>
      <c r="O152" s="76" t="s">
        <v>137</v>
      </c>
      <c r="P152" s="76" t="s">
        <v>138</v>
      </c>
      <c r="Q152" s="76" t="s">
        <v>139</v>
      </c>
      <c r="R152" s="76" t="s">
        <v>140</v>
      </c>
      <c r="S152" s="76" t="s">
        <v>141</v>
      </c>
      <c r="T152" s="77" t="s">
        <v>142</v>
      </c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</row>
    <row r="153" spans="1:65" s="2" customFormat="1" ht="22.9" customHeight="1">
      <c r="A153" s="34"/>
      <c r="B153" s="35"/>
      <c r="C153" s="82" t="s">
        <v>143</v>
      </c>
      <c r="D153" s="36"/>
      <c r="E153" s="36"/>
      <c r="F153" s="36"/>
      <c r="G153" s="36"/>
      <c r="H153" s="36"/>
      <c r="I153" s="36"/>
      <c r="J153" s="161">
        <f>BK153</f>
        <v>0</v>
      </c>
      <c r="K153" s="36"/>
      <c r="L153" s="39"/>
      <c r="M153" s="78"/>
      <c r="N153" s="162"/>
      <c r="O153" s="79"/>
      <c r="P153" s="163">
        <f>P154+P351+P605+P662+P669</f>
        <v>0</v>
      </c>
      <c r="Q153" s="79"/>
      <c r="R153" s="163">
        <f>R154+R351+R605+R662+R669</f>
        <v>0</v>
      </c>
      <c r="S153" s="79"/>
      <c r="T153" s="164">
        <f>T154+T351+T605+T662+T669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74</v>
      </c>
      <c r="AU153" s="17" t="s">
        <v>93</v>
      </c>
      <c r="BK153" s="165">
        <f>BK154+BK351+BK605+BK662+BK669</f>
        <v>0</v>
      </c>
    </row>
    <row r="154" spans="1:65" s="12" customFormat="1" ht="25.9" customHeight="1">
      <c r="B154" s="166"/>
      <c r="C154" s="167"/>
      <c r="D154" s="168" t="s">
        <v>74</v>
      </c>
      <c r="E154" s="169" t="s">
        <v>144</v>
      </c>
      <c r="F154" s="169" t="s">
        <v>145</v>
      </c>
      <c r="G154" s="167"/>
      <c r="H154" s="167"/>
      <c r="I154" s="170"/>
      <c r="J154" s="171">
        <f>BK154</f>
        <v>0</v>
      </c>
      <c r="K154" s="167"/>
      <c r="L154" s="172"/>
      <c r="M154" s="173"/>
      <c r="N154" s="174"/>
      <c r="O154" s="174"/>
      <c r="P154" s="175">
        <f>P155+P214+P220+P224+P233+P255+P267+P289+P337+P349</f>
        <v>0</v>
      </c>
      <c r="Q154" s="174"/>
      <c r="R154" s="175">
        <f>R155+R214+R220+R224+R233+R255+R267+R289+R337+R349</f>
        <v>0</v>
      </c>
      <c r="S154" s="174"/>
      <c r="T154" s="176">
        <f>T155+T214+T220+T224+T233+T255+T267+T289+T337+T349</f>
        <v>0</v>
      </c>
      <c r="AR154" s="177" t="s">
        <v>83</v>
      </c>
      <c r="AT154" s="178" t="s">
        <v>74</v>
      </c>
      <c r="AU154" s="178" t="s">
        <v>75</v>
      </c>
      <c r="AY154" s="177" t="s">
        <v>146</v>
      </c>
      <c r="BK154" s="179">
        <f>BK155+BK214+BK220+BK224+BK233+BK255+BK267+BK289+BK337+BK349</f>
        <v>0</v>
      </c>
    </row>
    <row r="155" spans="1:65" s="12" customFormat="1" ht="22.9" customHeight="1">
      <c r="B155" s="166"/>
      <c r="C155" s="167"/>
      <c r="D155" s="168" t="s">
        <v>74</v>
      </c>
      <c r="E155" s="180" t="s">
        <v>83</v>
      </c>
      <c r="F155" s="180" t="s">
        <v>147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SUM(P156:P213)</f>
        <v>0</v>
      </c>
      <c r="Q155" s="174"/>
      <c r="R155" s="175">
        <f>SUM(R156:R213)</f>
        <v>0</v>
      </c>
      <c r="S155" s="174"/>
      <c r="T155" s="176">
        <f>SUM(T156:T213)</f>
        <v>0</v>
      </c>
      <c r="AR155" s="177" t="s">
        <v>83</v>
      </c>
      <c r="AT155" s="178" t="s">
        <v>74</v>
      </c>
      <c r="AU155" s="178" t="s">
        <v>83</v>
      </c>
      <c r="AY155" s="177" t="s">
        <v>146</v>
      </c>
      <c r="BK155" s="179">
        <f>SUM(BK156:BK213)</f>
        <v>0</v>
      </c>
    </row>
    <row r="156" spans="1:65" s="2" customFormat="1" ht="24.2" customHeight="1">
      <c r="A156" s="34"/>
      <c r="B156" s="35"/>
      <c r="C156" s="182" t="s">
        <v>83</v>
      </c>
      <c r="D156" s="182" t="s">
        <v>148</v>
      </c>
      <c r="E156" s="183" t="s">
        <v>149</v>
      </c>
      <c r="F156" s="184" t="s">
        <v>150</v>
      </c>
      <c r="G156" s="185" t="s">
        <v>151</v>
      </c>
      <c r="H156" s="186">
        <v>80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3" t="s">
        <v>152</v>
      </c>
      <c r="AT156" s="193" t="s">
        <v>148</v>
      </c>
      <c r="AU156" s="193" t="s">
        <v>85</v>
      </c>
      <c r="AY156" s="17" t="s">
        <v>146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7" t="s">
        <v>83</v>
      </c>
      <c r="BK156" s="194">
        <f>ROUND(I156*H156,2)</f>
        <v>0</v>
      </c>
      <c r="BL156" s="17" t="s">
        <v>152</v>
      </c>
      <c r="BM156" s="193" t="s">
        <v>85</v>
      </c>
    </row>
    <row r="157" spans="1:65" s="13" customFormat="1" ht="11.25">
      <c r="B157" s="195"/>
      <c r="C157" s="196"/>
      <c r="D157" s="197" t="s">
        <v>153</v>
      </c>
      <c r="E157" s="198" t="s">
        <v>1</v>
      </c>
      <c r="F157" s="199" t="s">
        <v>154</v>
      </c>
      <c r="G157" s="196"/>
      <c r="H157" s="198" t="s">
        <v>1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153</v>
      </c>
      <c r="AU157" s="205" t="s">
        <v>85</v>
      </c>
      <c r="AV157" s="13" t="s">
        <v>83</v>
      </c>
      <c r="AW157" s="13" t="s">
        <v>32</v>
      </c>
      <c r="AX157" s="13" t="s">
        <v>75</v>
      </c>
      <c r="AY157" s="205" t="s">
        <v>146</v>
      </c>
    </row>
    <row r="158" spans="1:65" s="13" customFormat="1" ht="22.5">
      <c r="B158" s="195"/>
      <c r="C158" s="196"/>
      <c r="D158" s="197" t="s">
        <v>153</v>
      </c>
      <c r="E158" s="198" t="s">
        <v>1</v>
      </c>
      <c r="F158" s="199" t="s">
        <v>155</v>
      </c>
      <c r="G158" s="196"/>
      <c r="H158" s="198" t="s">
        <v>1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153</v>
      </c>
      <c r="AU158" s="205" t="s">
        <v>85</v>
      </c>
      <c r="AV158" s="13" t="s">
        <v>83</v>
      </c>
      <c r="AW158" s="13" t="s">
        <v>32</v>
      </c>
      <c r="AX158" s="13" t="s">
        <v>75</v>
      </c>
      <c r="AY158" s="205" t="s">
        <v>146</v>
      </c>
    </row>
    <row r="159" spans="1:65" s="14" customFormat="1" ht="11.25">
      <c r="B159" s="206"/>
      <c r="C159" s="207"/>
      <c r="D159" s="197" t="s">
        <v>153</v>
      </c>
      <c r="E159" s="208" t="s">
        <v>1</v>
      </c>
      <c r="F159" s="209" t="s">
        <v>156</v>
      </c>
      <c r="G159" s="207"/>
      <c r="H159" s="210">
        <v>80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153</v>
      </c>
      <c r="AU159" s="216" t="s">
        <v>85</v>
      </c>
      <c r="AV159" s="14" t="s">
        <v>85</v>
      </c>
      <c r="AW159" s="14" t="s">
        <v>32</v>
      </c>
      <c r="AX159" s="14" t="s">
        <v>75</v>
      </c>
      <c r="AY159" s="216" t="s">
        <v>146</v>
      </c>
    </row>
    <row r="160" spans="1:65" s="15" customFormat="1" ht="11.25">
      <c r="B160" s="217"/>
      <c r="C160" s="218"/>
      <c r="D160" s="197" t="s">
        <v>153</v>
      </c>
      <c r="E160" s="219" t="s">
        <v>1</v>
      </c>
      <c r="F160" s="220" t="s">
        <v>157</v>
      </c>
      <c r="G160" s="218"/>
      <c r="H160" s="221">
        <v>80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153</v>
      </c>
      <c r="AU160" s="227" t="s">
        <v>85</v>
      </c>
      <c r="AV160" s="15" t="s">
        <v>152</v>
      </c>
      <c r="AW160" s="15" t="s">
        <v>32</v>
      </c>
      <c r="AX160" s="15" t="s">
        <v>83</v>
      </c>
      <c r="AY160" s="227" t="s">
        <v>146</v>
      </c>
    </row>
    <row r="161" spans="1:65" s="2" customFormat="1" ht="24.2" customHeight="1">
      <c r="A161" s="34"/>
      <c r="B161" s="35"/>
      <c r="C161" s="182" t="s">
        <v>85</v>
      </c>
      <c r="D161" s="182" t="s">
        <v>148</v>
      </c>
      <c r="E161" s="183" t="s">
        <v>158</v>
      </c>
      <c r="F161" s="184" t="s">
        <v>159</v>
      </c>
      <c r="G161" s="185" t="s">
        <v>151</v>
      </c>
      <c r="H161" s="186">
        <v>25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1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3" t="s">
        <v>152</v>
      </c>
      <c r="AT161" s="193" t="s">
        <v>148</v>
      </c>
      <c r="AU161" s="193" t="s">
        <v>85</v>
      </c>
      <c r="AY161" s="17" t="s">
        <v>146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7" t="s">
        <v>83</v>
      </c>
      <c r="BK161" s="194">
        <f>ROUND(I161*H161,2)</f>
        <v>0</v>
      </c>
      <c r="BL161" s="17" t="s">
        <v>152</v>
      </c>
      <c r="BM161" s="193" t="s">
        <v>152</v>
      </c>
    </row>
    <row r="162" spans="1:65" s="14" customFormat="1" ht="11.25">
      <c r="B162" s="206"/>
      <c r="C162" s="207"/>
      <c r="D162" s="197" t="s">
        <v>153</v>
      </c>
      <c r="E162" s="208" t="s">
        <v>1</v>
      </c>
      <c r="F162" s="209" t="s">
        <v>160</v>
      </c>
      <c r="G162" s="207"/>
      <c r="H162" s="210">
        <v>25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153</v>
      </c>
      <c r="AU162" s="216" t="s">
        <v>85</v>
      </c>
      <c r="AV162" s="14" t="s">
        <v>85</v>
      </c>
      <c r="AW162" s="14" t="s">
        <v>32</v>
      </c>
      <c r="AX162" s="14" t="s">
        <v>75</v>
      </c>
      <c r="AY162" s="216" t="s">
        <v>146</v>
      </c>
    </row>
    <row r="163" spans="1:65" s="15" customFormat="1" ht="11.25">
      <c r="B163" s="217"/>
      <c r="C163" s="218"/>
      <c r="D163" s="197" t="s">
        <v>153</v>
      </c>
      <c r="E163" s="219" t="s">
        <v>1</v>
      </c>
      <c r="F163" s="220" t="s">
        <v>157</v>
      </c>
      <c r="G163" s="218"/>
      <c r="H163" s="221">
        <v>25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153</v>
      </c>
      <c r="AU163" s="227" t="s">
        <v>85</v>
      </c>
      <c r="AV163" s="15" t="s">
        <v>152</v>
      </c>
      <c r="AW163" s="15" t="s">
        <v>32</v>
      </c>
      <c r="AX163" s="15" t="s">
        <v>83</v>
      </c>
      <c r="AY163" s="227" t="s">
        <v>146</v>
      </c>
    </row>
    <row r="164" spans="1:65" s="2" customFormat="1" ht="24.2" customHeight="1">
      <c r="A164" s="34"/>
      <c r="B164" s="35"/>
      <c r="C164" s="182" t="s">
        <v>161</v>
      </c>
      <c r="D164" s="182" t="s">
        <v>148</v>
      </c>
      <c r="E164" s="183" t="s">
        <v>162</v>
      </c>
      <c r="F164" s="184" t="s">
        <v>163</v>
      </c>
      <c r="G164" s="185" t="s">
        <v>164</v>
      </c>
      <c r="H164" s="186">
        <v>8</v>
      </c>
      <c r="I164" s="187"/>
      <c r="J164" s="188">
        <f>ROUND(I164*H164,2)</f>
        <v>0</v>
      </c>
      <c r="K164" s="184" t="s">
        <v>1</v>
      </c>
      <c r="L164" s="39"/>
      <c r="M164" s="189" t="s">
        <v>1</v>
      </c>
      <c r="N164" s="190" t="s">
        <v>40</v>
      </c>
      <c r="O164" s="71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3" t="s">
        <v>152</v>
      </c>
      <c r="AT164" s="193" t="s">
        <v>148</v>
      </c>
      <c r="AU164" s="193" t="s">
        <v>85</v>
      </c>
      <c r="AY164" s="17" t="s">
        <v>146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7" t="s">
        <v>83</v>
      </c>
      <c r="BK164" s="194">
        <f>ROUND(I164*H164,2)</f>
        <v>0</v>
      </c>
      <c r="BL164" s="17" t="s">
        <v>152</v>
      </c>
      <c r="BM164" s="193" t="s">
        <v>165</v>
      </c>
    </row>
    <row r="165" spans="1:65" s="14" customFormat="1" ht="11.25">
      <c r="B165" s="206"/>
      <c r="C165" s="207"/>
      <c r="D165" s="197" t="s">
        <v>153</v>
      </c>
      <c r="E165" s="208" t="s">
        <v>1</v>
      </c>
      <c r="F165" s="209" t="s">
        <v>166</v>
      </c>
      <c r="G165" s="207"/>
      <c r="H165" s="210">
        <v>8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153</v>
      </c>
      <c r="AU165" s="216" t="s">
        <v>85</v>
      </c>
      <c r="AV165" s="14" t="s">
        <v>85</v>
      </c>
      <c r="AW165" s="14" t="s">
        <v>32</v>
      </c>
      <c r="AX165" s="14" t="s">
        <v>75</v>
      </c>
      <c r="AY165" s="216" t="s">
        <v>146</v>
      </c>
    </row>
    <row r="166" spans="1:65" s="15" customFormat="1" ht="11.25">
      <c r="B166" s="217"/>
      <c r="C166" s="218"/>
      <c r="D166" s="197" t="s">
        <v>153</v>
      </c>
      <c r="E166" s="219" t="s">
        <v>1</v>
      </c>
      <c r="F166" s="220" t="s">
        <v>157</v>
      </c>
      <c r="G166" s="218"/>
      <c r="H166" s="221">
        <v>8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153</v>
      </c>
      <c r="AU166" s="227" t="s">
        <v>85</v>
      </c>
      <c r="AV166" s="15" t="s">
        <v>152</v>
      </c>
      <c r="AW166" s="15" t="s">
        <v>32</v>
      </c>
      <c r="AX166" s="15" t="s">
        <v>83</v>
      </c>
      <c r="AY166" s="227" t="s">
        <v>146</v>
      </c>
    </row>
    <row r="167" spans="1:65" s="2" customFormat="1" ht="24.2" customHeight="1">
      <c r="A167" s="34"/>
      <c r="B167" s="35"/>
      <c r="C167" s="182" t="s">
        <v>152</v>
      </c>
      <c r="D167" s="182" t="s">
        <v>148</v>
      </c>
      <c r="E167" s="183" t="s">
        <v>167</v>
      </c>
      <c r="F167" s="184" t="s">
        <v>168</v>
      </c>
      <c r="G167" s="185" t="s">
        <v>169</v>
      </c>
      <c r="H167" s="186">
        <v>14</v>
      </c>
      <c r="I167" s="187"/>
      <c r="J167" s="188">
        <f>ROUND(I167*H167,2)</f>
        <v>0</v>
      </c>
      <c r="K167" s="184" t="s">
        <v>1</v>
      </c>
      <c r="L167" s="39"/>
      <c r="M167" s="189" t="s">
        <v>1</v>
      </c>
      <c r="N167" s="190" t="s">
        <v>40</v>
      </c>
      <c r="O167" s="71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3" t="s">
        <v>152</v>
      </c>
      <c r="AT167" s="193" t="s">
        <v>148</v>
      </c>
      <c r="AU167" s="193" t="s">
        <v>85</v>
      </c>
      <c r="AY167" s="17" t="s">
        <v>146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7" t="s">
        <v>83</v>
      </c>
      <c r="BK167" s="194">
        <f>ROUND(I167*H167,2)</f>
        <v>0</v>
      </c>
      <c r="BL167" s="17" t="s">
        <v>152</v>
      </c>
      <c r="BM167" s="193" t="s">
        <v>170</v>
      </c>
    </row>
    <row r="168" spans="1:65" s="13" customFormat="1" ht="11.25">
      <c r="B168" s="195"/>
      <c r="C168" s="196"/>
      <c r="D168" s="197" t="s">
        <v>153</v>
      </c>
      <c r="E168" s="198" t="s">
        <v>1</v>
      </c>
      <c r="F168" s="199" t="s">
        <v>154</v>
      </c>
      <c r="G168" s="196"/>
      <c r="H168" s="198" t="s">
        <v>1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153</v>
      </c>
      <c r="AU168" s="205" t="s">
        <v>85</v>
      </c>
      <c r="AV168" s="13" t="s">
        <v>83</v>
      </c>
      <c r="AW168" s="13" t="s">
        <v>32</v>
      </c>
      <c r="AX168" s="13" t="s">
        <v>75</v>
      </c>
      <c r="AY168" s="205" t="s">
        <v>146</v>
      </c>
    </row>
    <row r="169" spans="1:65" s="13" customFormat="1" ht="11.25">
      <c r="B169" s="195"/>
      <c r="C169" s="196"/>
      <c r="D169" s="197" t="s">
        <v>153</v>
      </c>
      <c r="E169" s="198" t="s">
        <v>1</v>
      </c>
      <c r="F169" s="199" t="s">
        <v>171</v>
      </c>
      <c r="G169" s="196"/>
      <c r="H169" s="198" t="s">
        <v>1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153</v>
      </c>
      <c r="AU169" s="205" t="s">
        <v>85</v>
      </c>
      <c r="AV169" s="13" t="s">
        <v>83</v>
      </c>
      <c r="AW169" s="13" t="s">
        <v>32</v>
      </c>
      <c r="AX169" s="13" t="s">
        <v>75</v>
      </c>
      <c r="AY169" s="205" t="s">
        <v>146</v>
      </c>
    </row>
    <row r="170" spans="1:65" s="14" customFormat="1" ht="11.25">
      <c r="B170" s="206"/>
      <c r="C170" s="207"/>
      <c r="D170" s="197" t="s">
        <v>153</v>
      </c>
      <c r="E170" s="208" t="s">
        <v>1</v>
      </c>
      <c r="F170" s="209" t="s">
        <v>172</v>
      </c>
      <c r="G170" s="207"/>
      <c r="H170" s="210">
        <v>14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153</v>
      </c>
      <c r="AU170" s="216" t="s">
        <v>85</v>
      </c>
      <c r="AV170" s="14" t="s">
        <v>85</v>
      </c>
      <c r="AW170" s="14" t="s">
        <v>32</v>
      </c>
      <c r="AX170" s="14" t="s">
        <v>75</v>
      </c>
      <c r="AY170" s="216" t="s">
        <v>146</v>
      </c>
    </row>
    <row r="171" spans="1:65" s="15" customFormat="1" ht="11.25">
      <c r="B171" s="217"/>
      <c r="C171" s="218"/>
      <c r="D171" s="197" t="s">
        <v>153</v>
      </c>
      <c r="E171" s="219" t="s">
        <v>1</v>
      </c>
      <c r="F171" s="220" t="s">
        <v>157</v>
      </c>
      <c r="G171" s="218"/>
      <c r="H171" s="221">
        <v>14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153</v>
      </c>
      <c r="AU171" s="227" t="s">
        <v>85</v>
      </c>
      <c r="AV171" s="15" t="s">
        <v>152</v>
      </c>
      <c r="AW171" s="15" t="s">
        <v>32</v>
      </c>
      <c r="AX171" s="15" t="s">
        <v>83</v>
      </c>
      <c r="AY171" s="227" t="s">
        <v>146</v>
      </c>
    </row>
    <row r="172" spans="1:65" s="2" customFormat="1" ht="33" customHeight="1">
      <c r="A172" s="34"/>
      <c r="B172" s="35"/>
      <c r="C172" s="182" t="s">
        <v>173</v>
      </c>
      <c r="D172" s="182" t="s">
        <v>148</v>
      </c>
      <c r="E172" s="183" t="s">
        <v>174</v>
      </c>
      <c r="F172" s="184" t="s">
        <v>175</v>
      </c>
      <c r="G172" s="185" t="s">
        <v>176</v>
      </c>
      <c r="H172" s="186">
        <v>7.2</v>
      </c>
      <c r="I172" s="187"/>
      <c r="J172" s="188">
        <f>ROUND(I172*H172,2)</f>
        <v>0</v>
      </c>
      <c r="K172" s="184" t="s">
        <v>1</v>
      </c>
      <c r="L172" s="39"/>
      <c r="M172" s="189" t="s">
        <v>1</v>
      </c>
      <c r="N172" s="190" t="s">
        <v>40</v>
      </c>
      <c r="O172" s="71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3" t="s">
        <v>152</v>
      </c>
      <c r="AT172" s="193" t="s">
        <v>148</v>
      </c>
      <c r="AU172" s="193" t="s">
        <v>85</v>
      </c>
      <c r="AY172" s="17" t="s">
        <v>146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83</v>
      </c>
      <c r="BK172" s="194">
        <f>ROUND(I172*H172,2)</f>
        <v>0</v>
      </c>
      <c r="BL172" s="17" t="s">
        <v>152</v>
      </c>
      <c r="BM172" s="193" t="s">
        <v>177</v>
      </c>
    </row>
    <row r="173" spans="1:65" s="13" customFormat="1" ht="11.25">
      <c r="B173" s="195"/>
      <c r="C173" s="196"/>
      <c r="D173" s="197" t="s">
        <v>153</v>
      </c>
      <c r="E173" s="198" t="s">
        <v>1</v>
      </c>
      <c r="F173" s="199" t="s">
        <v>154</v>
      </c>
      <c r="G173" s="196"/>
      <c r="H173" s="198" t="s">
        <v>1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153</v>
      </c>
      <c r="AU173" s="205" t="s">
        <v>85</v>
      </c>
      <c r="AV173" s="13" t="s">
        <v>83</v>
      </c>
      <c r="AW173" s="13" t="s">
        <v>32</v>
      </c>
      <c r="AX173" s="13" t="s">
        <v>75</v>
      </c>
      <c r="AY173" s="205" t="s">
        <v>146</v>
      </c>
    </row>
    <row r="174" spans="1:65" s="14" customFormat="1" ht="11.25">
      <c r="B174" s="206"/>
      <c r="C174" s="207"/>
      <c r="D174" s="197" t="s">
        <v>153</v>
      </c>
      <c r="E174" s="208" t="s">
        <v>1</v>
      </c>
      <c r="F174" s="209" t="s">
        <v>178</v>
      </c>
      <c r="G174" s="207"/>
      <c r="H174" s="210">
        <v>7.2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153</v>
      </c>
      <c r="AU174" s="216" t="s">
        <v>85</v>
      </c>
      <c r="AV174" s="14" t="s">
        <v>85</v>
      </c>
      <c r="AW174" s="14" t="s">
        <v>32</v>
      </c>
      <c r="AX174" s="14" t="s">
        <v>75</v>
      </c>
      <c r="AY174" s="216" t="s">
        <v>146</v>
      </c>
    </row>
    <row r="175" spans="1:65" s="15" customFormat="1" ht="11.25">
      <c r="B175" s="217"/>
      <c r="C175" s="218"/>
      <c r="D175" s="197" t="s">
        <v>153</v>
      </c>
      <c r="E175" s="219" t="s">
        <v>1</v>
      </c>
      <c r="F175" s="220" t="s">
        <v>157</v>
      </c>
      <c r="G175" s="218"/>
      <c r="H175" s="221">
        <v>7.2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153</v>
      </c>
      <c r="AU175" s="227" t="s">
        <v>85</v>
      </c>
      <c r="AV175" s="15" t="s">
        <v>152</v>
      </c>
      <c r="AW175" s="15" t="s">
        <v>32</v>
      </c>
      <c r="AX175" s="15" t="s">
        <v>83</v>
      </c>
      <c r="AY175" s="227" t="s">
        <v>146</v>
      </c>
    </row>
    <row r="176" spans="1:65" s="2" customFormat="1" ht="37.9" customHeight="1">
      <c r="A176" s="34"/>
      <c r="B176" s="35"/>
      <c r="C176" s="182" t="s">
        <v>165</v>
      </c>
      <c r="D176" s="182" t="s">
        <v>148</v>
      </c>
      <c r="E176" s="183" t="s">
        <v>179</v>
      </c>
      <c r="F176" s="184" t="s">
        <v>180</v>
      </c>
      <c r="G176" s="185" t="s">
        <v>176</v>
      </c>
      <c r="H176" s="186">
        <v>7.92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1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3" t="s">
        <v>152</v>
      </c>
      <c r="AT176" s="193" t="s">
        <v>148</v>
      </c>
      <c r="AU176" s="193" t="s">
        <v>85</v>
      </c>
      <c r="AY176" s="17" t="s">
        <v>146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83</v>
      </c>
      <c r="BK176" s="194">
        <f>ROUND(I176*H176,2)</f>
        <v>0</v>
      </c>
      <c r="BL176" s="17" t="s">
        <v>152</v>
      </c>
      <c r="BM176" s="193" t="s">
        <v>8</v>
      </c>
    </row>
    <row r="177" spans="1:65" s="13" customFormat="1" ht="11.25">
      <c r="B177" s="195"/>
      <c r="C177" s="196"/>
      <c r="D177" s="197" t="s">
        <v>153</v>
      </c>
      <c r="E177" s="198" t="s">
        <v>1</v>
      </c>
      <c r="F177" s="199" t="s">
        <v>154</v>
      </c>
      <c r="G177" s="196"/>
      <c r="H177" s="198" t="s">
        <v>1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153</v>
      </c>
      <c r="AU177" s="205" t="s">
        <v>85</v>
      </c>
      <c r="AV177" s="13" t="s">
        <v>83</v>
      </c>
      <c r="AW177" s="13" t="s">
        <v>32</v>
      </c>
      <c r="AX177" s="13" t="s">
        <v>75</v>
      </c>
      <c r="AY177" s="205" t="s">
        <v>146</v>
      </c>
    </row>
    <row r="178" spans="1:65" s="14" customFormat="1" ht="11.25">
      <c r="B178" s="206"/>
      <c r="C178" s="207"/>
      <c r="D178" s="197" t="s">
        <v>153</v>
      </c>
      <c r="E178" s="208" t="s">
        <v>1</v>
      </c>
      <c r="F178" s="209" t="s">
        <v>181</v>
      </c>
      <c r="G178" s="207"/>
      <c r="H178" s="210">
        <v>7.92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153</v>
      </c>
      <c r="AU178" s="216" t="s">
        <v>85</v>
      </c>
      <c r="AV178" s="14" t="s">
        <v>85</v>
      </c>
      <c r="AW178" s="14" t="s">
        <v>32</v>
      </c>
      <c r="AX178" s="14" t="s">
        <v>75</v>
      </c>
      <c r="AY178" s="216" t="s">
        <v>146</v>
      </c>
    </row>
    <row r="179" spans="1:65" s="15" customFormat="1" ht="11.25">
      <c r="B179" s="217"/>
      <c r="C179" s="218"/>
      <c r="D179" s="197" t="s">
        <v>153</v>
      </c>
      <c r="E179" s="219" t="s">
        <v>1</v>
      </c>
      <c r="F179" s="220" t="s">
        <v>157</v>
      </c>
      <c r="G179" s="218"/>
      <c r="H179" s="221">
        <v>7.92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153</v>
      </c>
      <c r="AU179" s="227" t="s">
        <v>85</v>
      </c>
      <c r="AV179" s="15" t="s">
        <v>152</v>
      </c>
      <c r="AW179" s="15" t="s">
        <v>32</v>
      </c>
      <c r="AX179" s="15" t="s">
        <v>83</v>
      </c>
      <c r="AY179" s="227" t="s">
        <v>146</v>
      </c>
    </row>
    <row r="180" spans="1:65" s="2" customFormat="1" ht="37.9" customHeight="1">
      <c r="A180" s="34"/>
      <c r="B180" s="35"/>
      <c r="C180" s="182" t="s">
        <v>182</v>
      </c>
      <c r="D180" s="182" t="s">
        <v>148</v>
      </c>
      <c r="E180" s="183" t="s">
        <v>183</v>
      </c>
      <c r="F180" s="184" t="s">
        <v>184</v>
      </c>
      <c r="G180" s="185" t="s">
        <v>176</v>
      </c>
      <c r="H180" s="186">
        <v>7.92</v>
      </c>
      <c r="I180" s="187"/>
      <c r="J180" s="188">
        <f>ROUND(I180*H180,2)</f>
        <v>0</v>
      </c>
      <c r="K180" s="184" t="s">
        <v>1</v>
      </c>
      <c r="L180" s="39"/>
      <c r="M180" s="189" t="s">
        <v>1</v>
      </c>
      <c r="N180" s="190" t="s">
        <v>40</v>
      </c>
      <c r="O180" s="71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3" t="s">
        <v>152</v>
      </c>
      <c r="AT180" s="193" t="s">
        <v>148</v>
      </c>
      <c r="AU180" s="193" t="s">
        <v>85</v>
      </c>
      <c r="AY180" s="17" t="s">
        <v>146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7" t="s">
        <v>83</v>
      </c>
      <c r="BK180" s="194">
        <f>ROUND(I180*H180,2)</f>
        <v>0</v>
      </c>
      <c r="BL180" s="17" t="s">
        <v>152</v>
      </c>
      <c r="BM180" s="193" t="s">
        <v>185</v>
      </c>
    </row>
    <row r="181" spans="1:65" s="14" customFormat="1" ht="11.25">
      <c r="B181" s="206"/>
      <c r="C181" s="207"/>
      <c r="D181" s="197" t="s">
        <v>153</v>
      </c>
      <c r="E181" s="208" t="s">
        <v>1</v>
      </c>
      <c r="F181" s="209" t="s">
        <v>186</v>
      </c>
      <c r="G181" s="207"/>
      <c r="H181" s="210">
        <v>7.92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153</v>
      </c>
      <c r="AU181" s="216" t="s">
        <v>85</v>
      </c>
      <c r="AV181" s="14" t="s">
        <v>85</v>
      </c>
      <c r="AW181" s="14" t="s">
        <v>32</v>
      </c>
      <c r="AX181" s="14" t="s">
        <v>75</v>
      </c>
      <c r="AY181" s="216" t="s">
        <v>146</v>
      </c>
    </row>
    <row r="182" spans="1:65" s="15" customFormat="1" ht="11.25">
      <c r="B182" s="217"/>
      <c r="C182" s="218"/>
      <c r="D182" s="197" t="s">
        <v>153</v>
      </c>
      <c r="E182" s="219" t="s">
        <v>1</v>
      </c>
      <c r="F182" s="220" t="s">
        <v>157</v>
      </c>
      <c r="G182" s="218"/>
      <c r="H182" s="221">
        <v>7.92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153</v>
      </c>
      <c r="AU182" s="227" t="s">
        <v>85</v>
      </c>
      <c r="AV182" s="15" t="s">
        <v>152</v>
      </c>
      <c r="AW182" s="15" t="s">
        <v>32</v>
      </c>
      <c r="AX182" s="15" t="s">
        <v>83</v>
      </c>
      <c r="AY182" s="227" t="s">
        <v>146</v>
      </c>
    </row>
    <row r="183" spans="1:65" s="2" customFormat="1" ht="37.9" customHeight="1">
      <c r="A183" s="34"/>
      <c r="B183" s="35"/>
      <c r="C183" s="182" t="s">
        <v>170</v>
      </c>
      <c r="D183" s="182" t="s">
        <v>148</v>
      </c>
      <c r="E183" s="183" t="s">
        <v>187</v>
      </c>
      <c r="F183" s="184" t="s">
        <v>188</v>
      </c>
      <c r="G183" s="185" t="s">
        <v>176</v>
      </c>
      <c r="H183" s="186">
        <v>3.24</v>
      </c>
      <c r="I183" s="187"/>
      <c r="J183" s="188">
        <f>ROUND(I183*H183,2)</f>
        <v>0</v>
      </c>
      <c r="K183" s="184" t="s">
        <v>1</v>
      </c>
      <c r="L183" s="39"/>
      <c r="M183" s="189" t="s">
        <v>1</v>
      </c>
      <c r="N183" s="190" t="s">
        <v>40</v>
      </c>
      <c r="O183" s="71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3" t="s">
        <v>152</v>
      </c>
      <c r="AT183" s="193" t="s">
        <v>148</v>
      </c>
      <c r="AU183" s="193" t="s">
        <v>85</v>
      </c>
      <c r="AY183" s="17" t="s">
        <v>146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83</v>
      </c>
      <c r="BK183" s="194">
        <f>ROUND(I183*H183,2)</f>
        <v>0</v>
      </c>
      <c r="BL183" s="17" t="s">
        <v>152</v>
      </c>
      <c r="BM183" s="193" t="s">
        <v>189</v>
      </c>
    </row>
    <row r="184" spans="1:65" s="13" customFormat="1" ht="11.25">
      <c r="B184" s="195"/>
      <c r="C184" s="196"/>
      <c r="D184" s="197" t="s">
        <v>153</v>
      </c>
      <c r="E184" s="198" t="s">
        <v>1</v>
      </c>
      <c r="F184" s="199" t="s">
        <v>154</v>
      </c>
      <c r="G184" s="196"/>
      <c r="H184" s="198" t="s">
        <v>1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153</v>
      </c>
      <c r="AU184" s="205" t="s">
        <v>85</v>
      </c>
      <c r="AV184" s="13" t="s">
        <v>83</v>
      </c>
      <c r="AW184" s="13" t="s">
        <v>32</v>
      </c>
      <c r="AX184" s="13" t="s">
        <v>75</v>
      </c>
      <c r="AY184" s="205" t="s">
        <v>146</v>
      </c>
    </row>
    <row r="185" spans="1:65" s="14" customFormat="1" ht="11.25">
      <c r="B185" s="206"/>
      <c r="C185" s="207"/>
      <c r="D185" s="197" t="s">
        <v>153</v>
      </c>
      <c r="E185" s="208" t="s">
        <v>1</v>
      </c>
      <c r="F185" s="209" t="s">
        <v>190</v>
      </c>
      <c r="G185" s="207"/>
      <c r="H185" s="210">
        <v>3.24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153</v>
      </c>
      <c r="AU185" s="216" t="s">
        <v>85</v>
      </c>
      <c r="AV185" s="14" t="s">
        <v>85</v>
      </c>
      <c r="AW185" s="14" t="s">
        <v>32</v>
      </c>
      <c r="AX185" s="14" t="s">
        <v>75</v>
      </c>
      <c r="AY185" s="216" t="s">
        <v>146</v>
      </c>
    </row>
    <row r="186" spans="1:65" s="15" customFormat="1" ht="11.25">
      <c r="B186" s="217"/>
      <c r="C186" s="218"/>
      <c r="D186" s="197" t="s">
        <v>153</v>
      </c>
      <c r="E186" s="219" t="s">
        <v>1</v>
      </c>
      <c r="F186" s="220" t="s">
        <v>157</v>
      </c>
      <c r="G186" s="218"/>
      <c r="H186" s="221">
        <v>3.24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153</v>
      </c>
      <c r="AU186" s="227" t="s">
        <v>85</v>
      </c>
      <c r="AV186" s="15" t="s">
        <v>152</v>
      </c>
      <c r="AW186" s="15" t="s">
        <v>32</v>
      </c>
      <c r="AX186" s="15" t="s">
        <v>83</v>
      </c>
      <c r="AY186" s="227" t="s">
        <v>146</v>
      </c>
    </row>
    <row r="187" spans="1:65" s="2" customFormat="1" ht="24.2" customHeight="1">
      <c r="A187" s="34"/>
      <c r="B187" s="35"/>
      <c r="C187" s="182" t="s">
        <v>191</v>
      </c>
      <c r="D187" s="182" t="s">
        <v>148</v>
      </c>
      <c r="E187" s="183" t="s">
        <v>192</v>
      </c>
      <c r="F187" s="184" t="s">
        <v>193</v>
      </c>
      <c r="G187" s="185" t="s">
        <v>194</v>
      </c>
      <c r="H187" s="186">
        <v>6.48</v>
      </c>
      <c r="I187" s="187"/>
      <c r="J187" s="188">
        <f>ROUND(I187*H187,2)</f>
        <v>0</v>
      </c>
      <c r="K187" s="184" t="s">
        <v>1</v>
      </c>
      <c r="L187" s="39"/>
      <c r="M187" s="189" t="s">
        <v>1</v>
      </c>
      <c r="N187" s="190" t="s">
        <v>40</v>
      </c>
      <c r="O187" s="71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3" t="s">
        <v>152</v>
      </c>
      <c r="AT187" s="193" t="s">
        <v>148</v>
      </c>
      <c r="AU187" s="193" t="s">
        <v>85</v>
      </c>
      <c r="AY187" s="17" t="s">
        <v>146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83</v>
      </c>
      <c r="BK187" s="194">
        <f>ROUND(I187*H187,2)</f>
        <v>0</v>
      </c>
      <c r="BL187" s="17" t="s">
        <v>152</v>
      </c>
      <c r="BM187" s="193" t="s">
        <v>195</v>
      </c>
    </row>
    <row r="188" spans="1:65" s="13" customFormat="1" ht="11.25">
      <c r="B188" s="195"/>
      <c r="C188" s="196"/>
      <c r="D188" s="197" t="s">
        <v>153</v>
      </c>
      <c r="E188" s="198" t="s">
        <v>1</v>
      </c>
      <c r="F188" s="199" t="s">
        <v>154</v>
      </c>
      <c r="G188" s="196"/>
      <c r="H188" s="198" t="s">
        <v>1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153</v>
      </c>
      <c r="AU188" s="205" t="s">
        <v>85</v>
      </c>
      <c r="AV188" s="13" t="s">
        <v>83</v>
      </c>
      <c r="AW188" s="13" t="s">
        <v>32</v>
      </c>
      <c r="AX188" s="13" t="s">
        <v>75</v>
      </c>
      <c r="AY188" s="205" t="s">
        <v>146</v>
      </c>
    </row>
    <row r="189" spans="1:65" s="14" customFormat="1" ht="11.25">
      <c r="B189" s="206"/>
      <c r="C189" s="207"/>
      <c r="D189" s="197" t="s">
        <v>153</v>
      </c>
      <c r="E189" s="208" t="s">
        <v>1</v>
      </c>
      <c r="F189" s="209" t="s">
        <v>196</v>
      </c>
      <c r="G189" s="207"/>
      <c r="H189" s="210">
        <v>6.48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153</v>
      </c>
      <c r="AU189" s="216" t="s">
        <v>85</v>
      </c>
      <c r="AV189" s="14" t="s">
        <v>85</v>
      </c>
      <c r="AW189" s="14" t="s">
        <v>32</v>
      </c>
      <c r="AX189" s="14" t="s">
        <v>75</v>
      </c>
      <c r="AY189" s="216" t="s">
        <v>146</v>
      </c>
    </row>
    <row r="190" spans="1:65" s="15" customFormat="1" ht="11.25">
      <c r="B190" s="217"/>
      <c r="C190" s="218"/>
      <c r="D190" s="197" t="s">
        <v>153</v>
      </c>
      <c r="E190" s="219" t="s">
        <v>1</v>
      </c>
      <c r="F190" s="220" t="s">
        <v>157</v>
      </c>
      <c r="G190" s="218"/>
      <c r="H190" s="221">
        <v>6.48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153</v>
      </c>
      <c r="AU190" s="227" t="s">
        <v>85</v>
      </c>
      <c r="AV190" s="15" t="s">
        <v>152</v>
      </c>
      <c r="AW190" s="15" t="s">
        <v>32</v>
      </c>
      <c r="AX190" s="15" t="s">
        <v>83</v>
      </c>
      <c r="AY190" s="227" t="s">
        <v>146</v>
      </c>
    </row>
    <row r="191" spans="1:65" s="2" customFormat="1" ht="16.5" customHeight="1">
      <c r="A191" s="34"/>
      <c r="B191" s="35"/>
      <c r="C191" s="182" t="s">
        <v>177</v>
      </c>
      <c r="D191" s="182" t="s">
        <v>148</v>
      </c>
      <c r="E191" s="183" t="s">
        <v>197</v>
      </c>
      <c r="F191" s="184" t="s">
        <v>198</v>
      </c>
      <c r="G191" s="185" t="s">
        <v>176</v>
      </c>
      <c r="H191" s="186">
        <v>3.24</v>
      </c>
      <c r="I191" s="187"/>
      <c r="J191" s="188">
        <f>ROUND(I191*H191,2)</f>
        <v>0</v>
      </c>
      <c r="K191" s="184" t="s">
        <v>1</v>
      </c>
      <c r="L191" s="39"/>
      <c r="M191" s="189" t="s">
        <v>1</v>
      </c>
      <c r="N191" s="190" t="s">
        <v>40</v>
      </c>
      <c r="O191" s="71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3" t="s">
        <v>152</v>
      </c>
      <c r="AT191" s="193" t="s">
        <v>148</v>
      </c>
      <c r="AU191" s="193" t="s">
        <v>85</v>
      </c>
      <c r="AY191" s="17" t="s">
        <v>146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7" t="s">
        <v>83</v>
      </c>
      <c r="BK191" s="194">
        <f>ROUND(I191*H191,2)</f>
        <v>0</v>
      </c>
      <c r="BL191" s="17" t="s">
        <v>152</v>
      </c>
      <c r="BM191" s="193" t="s">
        <v>199</v>
      </c>
    </row>
    <row r="192" spans="1:65" s="14" customFormat="1" ht="11.25">
      <c r="B192" s="206"/>
      <c r="C192" s="207"/>
      <c r="D192" s="197" t="s">
        <v>153</v>
      </c>
      <c r="E192" s="208" t="s">
        <v>1</v>
      </c>
      <c r="F192" s="209" t="s">
        <v>200</v>
      </c>
      <c r="G192" s="207"/>
      <c r="H192" s="210">
        <v>3.24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153</v>
      </c>
      <c r="AU192" s="216" t="s">
        <v>85</v>
      </c>
      <c r="AV192" s="14" t="s">
        <v>85</v>
      </c>
      <c r="AW192" s="14" t="s">
        <v>32</v>
      </c>
      <c r="AX192" s="14" t="s">
        <v>75</v>
      </c>
      <c r="AY192" s="216" t="s">
        <v>146</v>
      </c>
    </row>
    <row r="193" spans="1:65" s="15" customFormat="1" ht="11.25">
      <c r="B193" s="217"/>
      <c r="C193" s="218"/>
      <c r="D193" s="197" t="s">
        <v>153</v>
      </c>
      <c r="E193" s="219" t="s">
        <v>1</v>
      </c>
      <c r="F193" s="220" t="s">
        <v>157</v>
      </c>
      <c r="G193" s="218"/>
      <c r="H193" s="221">
        <v>3.24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153</v>
      </c>
      <c r="AU193" s="227" t="s">
        <v>85</v>
      </c>
      <c r="AV193" s="15" t="s">
        <v>152</v>
      </c>
      <c r="AW193" s="15" t="s">
        <v>32</v>
      </c>
      <c r="AX193" s="15" t="s">
        <v>83</v>
      </c>
      <c r="AY193" s="227" t="s">
        <v>146</v>
      </c>
    </row>
    <row r="194" spans="1:65" s="2" customFormat="1" ht="24.2" customHeight="1">
      <c r="A194" s="34"/>
      <c r="B194" s="35"/>
      <c r="C194" s="182" t="s">
        <v>201</v>
      </c>
      <c r="D194" s="182" t="s">
        <v>148</v>
      </c>
      <c r="E194" s="183" t="s">
        <v>202</v>
      </c>
      <c r="F194" s="184" t="s">
        <v>203</v>
      </c>
      <c r="G194" s="185" t="s">
        <v>176</v>
      </c>
      <c r="H194" s="186">
        <v>3.96</v>
      </c>
      <c r="I194" s="187"/>
      <c r="J194" s="188">
        <f>ROUND(I194*H194,2)</f>
        <v>0</v>
      </c>
      <c r="K194" s="184" t="s">
        <v>1</v>
      </c>
      <c r="L194" s="39"/>
      <c r="M194" s="189" t="s">
        <v>1</v>
      </c>
      <c r="N194" s="190" t="s">
        <v>40</v>
      </c>
      <c r="O194" s="71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3" t="s">
        <v>152</v>
      </c>
      <c r="AT194" s="193" t="s">
        <v>148</v>
      </c>
      <c r="AU194" s="193" t="s">
        <v>85</v>
      </c>
      <c r="AY194" s="17" t="s">
        <v>146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7" t="s">
        <v>83</v>
      </c>
      <c r="BK194" s="194">
        <f>ROUND(I194*H194,2)</f>
        <v>0</v>
      </c>
      <c r="BL194" s="17" t="s">
        <v>152</v>
      </c>
      <c r="BM194" s="193" t="s">
        <v>204</v>
      </c>
    </row>
    <row r="195" spans="1:65" s="13" customFormat="1" ht="11.25">
      <c r="B195" s="195"/>
      <c r="C195" s="196"/>
      <c r="D195" s="197" t="s">
        <v>153</v>
      </c>
      <c r="E195" s="198" t="s">
        <v>1</v>
      </c>
      <c r="F195" s="199" t="s">
        <v>154</v>
      </c>
      <c r="G195" s="196"/>
      <c r="H195" s="198" t="s">
        <v>1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153</v>
      </c>
      <c r="AU195" s="205" t="s">
        <v>85</v>
      </c>
      <c r="AV195" s="13" t="s">
        <v>83</v>
      </c>
      <c r="AW195" s="13" t="s">
        <v>32</v>
      </c>
      <c r="AX195" s="13" t="s">
        <v>75</v>
      </c>
      <c r="AY195" s="205" t="s">
        <v>146</v>
      </c>
    </row>
    <row r="196" spans="1:65" s="14" customFormat="1" ht="11.25">
      <c r="B196" s="206"/>
      <c r="C196" s="207"/>
      <c r="D196" s="197" t="s">
        <v>153</v>
      </c>
      <c r="E196" s="208" t="s">
        <v>1</v>
      </c>
      <c r="F196" s="209" t="s">
        <v>205</v>
      </c>
      <c r="G196" s="207"/>
      <c r="H196" s="210">
        <v>3.96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153</v>
      </c>
      <c r="AU196" s="216" t="s">
        <v>85</v>
      </c>
      <c r="AV196" s="14" t="s">
        <v>85</v>
      </c>
      <c r="AW196" s="14" t="s">
        <v>32</v>
      </c>
      <c r="AX196" s="14" t="s">
        <v>75</v>
      </c>
      <c r="AY196" s="216" t="s">
        <v>146</v>
      </c>
    </row>
    <row r="197" spans="1:65" s="15" customFormat="1" ht="11.25">
      <c r="B197" s="217"/>
      <c r="C197" s="218"/>
      <c r="D197" s="197" t="s">
        <v>153</v>
      </c>
      <c r="E197" s="219" t="s">
        <v>1</v>
      </c>
      <c r="F197" s="220" t="s">
        <v>157</v>
      </c>
      <c r="G197" s="218"/>
      <c r="H197" s="221">
        <v>3.96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153</v>
      </c>
      <c r="AU197" s="227" t="s">
        <v>85</v>
      </c>
      <c r="AV197" s="15" t="s">
        <v>152</v>
      </c>
      <c r="AW197" s="15" t="s">
        <v>32</v>
      </c>
      <c r="AX197" s="15" t="s">
        <v>83</v>
      </c>
      <c r="AY197" s="227" t="s">
        <v>146</v>
      </c>
    </row>
    <row r="198" spans="1:65" s="2" customFormat="1" ht="21.75" customHeight="1">
      <c r="A198" s="34"/>
      <c r="B198" s="35"/>
      <c r="C198" s="182" t="s">
        <v>8</v>
      </c>
      <c r="D198" s="182" t="s">
        <v>148</v>
      </c>
      <c r="E198" s="183" t="s">
        <v>206</v>
      </c>
      <c r="F198" s="184" t="s">
        <v>207</v>
      </c>
      <c r="G198" s="185" t="s">
        <v>176</v>
      </c>
      <c r="H198" s="186">
        <v>3.96</v>
      </c>
      <c r="I198" s="187"/>
      <c r="J198" s="188">
        <f>ROUND(I198*H198,2)</f>
        <v>0</v>
      </c>
      <c r="K198" s="184" t="s">
        <v>1</v>
      </c>
      <c r="L198" s="39"/>
      <c r="M198" s="189" t="s">
        <v>1</v>
      </c>
      <c r="N198" s="190" t="s">
        <v>40</v>
      </c>
      <c r="O198" s="7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3" t="s">
        <v>152</v>
      </c>
      <c r="AT198" s="193" t="s">
        <v>148</v>
      </c>
      <c r="AU198" s="193" t="s">
        <v>85</v>
      </c>
      <c r="AY198" s="17" t="s">
        <v>146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7" t="s">
        <v>83</v>
      </c>
      <c r="BK198" s="194">
        <f>ROUND(I198*H198,2)</f>
        <v>0</v>
      </c>
      <c r="BL198" s="17" t="s">
        <v>152</v>
      </c>
      <c r="BM198" s="193" t="s">
        <v>208</v>
      </c>
    </row>
    <row r="199" spans="1:65" s="14" customFormat="1" ht="11.25">
      <c r="B199" s="206"/>
      <c r="C199" s="207"/>
      <c r="D199" s="197" t="s">
        <v>153</v>
      </c>
      <c r="E199" s="208" t="s">
        <v>1</v>
      </c>
      <c r="F199" s="209" t="s">
        <v>209</v>
      </c>
      <c r="G199" s="207"/>
      <c r="H199" s="210">
        <v>3.96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153</v>
      </c>
      <c r="AU199" s="216" t="s">
        <v>85</v>
      </c>
      <c r="AV199" s="14" t="s">
        <v>85</v>
      </c>
      <c r="AW199" s="14" t="s">
        <v>32</v>
      </c>
      <c r="AX199" s="14" t="s">
        <v>75</v>
      </c>
      <c r="AY199" s="216" t="s">
        <v>146</v>
      </c>
    </row>
    <row r="200" spans="1:65" s="15" customFormat="1" ht="11.25">
      <c r="B200" s="217"/>
      <c r="C200" s="218"/>
      <c r="D200" s="197" t="s">
        <v>153</v>
      </c>
      <c r="E200" s="219" t="s">
        <v>1</v>
      </c>
      <c r="F200" s="220" t="s">
        <v>157</v>
      </c>
      <c r="G200" s="218"/>
      <c r="H200" s="221">
        <v>3.96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153</v>
      </c>
      <c r="AU200" s="227" t="s">
        <v>85</v>
      </c>
      <c r="AV200" s="15" t="s">
        <v>152</v>
      </c>
      <c r="AW200" s="15" t="s">
        <v>32</v>
      </c>
      <c r="AX200" s="15" t="s">
        <v>83</v>
      </c>
      <c r="AY200" s="227" t="s">
        <v>146</v>
      </c>
    </row>
    <row r="201" spans="1:65" s="2" customFormat="1" ht="24.2" customHeight="1">
      <c r="A201" s="34"/>
      <c r="B201" s="35"/>
      <c r="C201" s="182" t="s">
        <v>210</v>
      </c>
      <c r="D201" s="182" t="s">
        <v>148</v>
      </c>
      <c r="E201" s="183" t="s">
        <v>211</v>
      </c>
      <c r="F201" s="184" t="s">
        <v>212</v>
      </c>
      <c r="G201" s="185" t="s">
        <v>176</v>
      </c>
      <c r="H201" s="186">
        <v>4.1399999999999997</v>
      </c>
      <c r="I201" s="187"/>
      <c r="J201" s="188">
        <f>ROUND(I201*H201,2)</f>
        <v>0</v>
      </c>
      <c r="K201" s="184" t="s">
        <v>1</v>
      </c>
      <c r="L201" s="39"/>
      <c r="M201" s="189" t="s">
        <v>1</v>
      </c>
      <c r="N201" s="190" t="s">
        <v>40</v>
      </c>
      <c r="O201" s="71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3" t="s">
        <v>152</v>
      </c>
      <c r="AT201" s="193" t="s">
        <v>148</v>
      </c>
      <c r="AU201" s="193" t="s">
        <v>85</v>
      </c>
      <c r="AY201" s="17" t="s">
        <v>146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7" t="s">
        <v>83</v>
      </c>
      <c r="BK201" s="194">
        <f>ROUND(I201*H201,2)</f>
        <v>0</v>
      </c>
      <c r="BL201" s="17" t="s">
        <v>152</v>
      </c>
      <c r="BM201" s="193" t="s">
        <v>213</v>
      </c>
    </row>
    <row r="202" spans="1:65" s="13" customFormat="1" ht="11.25">
      <c r="B202" s="195"/>
      <c r="C202" s="196"/>
      <c r="D202" s="197" t="s">
        <v>153</v>
      </c>
      <c r="E202" s="198" t="s">
        <v>1</v>
      </c>
      <c r="F202" s="199" t="s">
        <v>154</v>
      </c>
      <c r="G202" s="196"/>
      <c r="H202" s="198" t="s">
        <v>1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153</v>
      </c>
      <c r="AU202" s="205" t="s">
        <v>85</v>
      </c>
      <c r="AV202" s="13" t="s">
        <v>83</v>
      </c>
      <c r="AW202" s="13" t="s">
        <v>32</v>
      </c>
      <c r="AX202" s="13" t="s">
        <v>75</v>
      </c>
      <c r="AY202" s="205" t="s">
        <v>146</v>
      </c>
    </row>
    <row r="203" spans="1:65" s="14" customFormat="1" ht="11.25">
      <c r="B203" s="206"/>
      <c r="C203" s="207"/>
      <c r="D203" s="197" t="s">
        <v>153</v>
      </c>
      <c r="E203" s="208" t="s">
        <v>1</v>
      </c>
      <c r="F203" s="209" t="s">
        <v>214</v>
      </c>
      <c r="G203" s="207"/>
      <c r="H203" s="210">
        <v>4.1399999999999997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153</v>
      </c>
      <c r="AU203" s="216" t="s">
        <v>85</v>
      </c>
      <c r="AV203" s="14" t="s">
        <v>85</v>
      </c>
      <c r="AW203" s="14" t="s">
        <v>32</v>
      </c>
      <c r="AX203" s="14" t="s">
        <v>75</v>
      </c>
      <c r="AY203" s="216" t="s">
        <v>146</v>
      </c>
    </row>
    <row r="204" spans="1:65" s="15" customFormat="1" ht="11.25">
      <c r="B204" s="217"/>
      <c r="C204" s="218"/>
      <c r="D204" s="197" t="s">
        <v>153</v>
      </c>
      <c r="E204" s="219" t="s">
        <v>1</v>
      </c>
      <c r="F204" s="220" t="s">
        <v>157</v>
      </c>
      <c r="G204" s="218"/>
      <c r="H204" s="221">
        <v>4.1399999999999997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153</v>
      </c>
      <c r="AU204" s="227" t="s">
        <v>85</v>
      </c>
      <c r="AV204" s="15" t="s">
        <v>152</v>
      </c>
      <c r="AW204" s="15" t="s">
        <v>32</v>
      </c>
      <c r="AX204" s="15" t="s">
        <v>83</v>
      </c>
      <c r="AY204" s="227" t="s">
        <v>146</v>
      </c>
    </row>
    <row r="205" spans="1:65" s="2" customFormat="1" ht="16.5" customHeight="1">
      <c r="A205" s="34"/>
      <c r="B205" s="35"/>
      <c r="C205" s="228" t="s">
        <v>185</v>
      </c>
      <c r="D205" s="228" t="s">
        <v>215</v>
      </c>
      <c r="E205" s="229" t="s">
        <v>216</v>
      </c>
      <c r="F205" s="230" t="s">
        <v>217</v>
      </c>
      <c r="G205" s="231" t="s">
        <v>194</v>
      </c>
      <c r="H205" s="232">
        <v>8.2799999999999994</v>
      </c>
      <c r="I205" s="233"/>
      <c r="J205" s="234">
        <f>ROUND(I205*H205,2)</f>
        <v>0</v>
      </c>
      <c r="K205" s="230" t="s">
        <v>1</v>
      </c>
      <c r="L205" s="235"/>
      <c r="M205" s="236" t="s">
        <v>1</v>
      </c>
      <c r="N205" s="237" t="s">
        <v>40</v>
      </c>
      <c r="O205" s="7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3" t="s">
        <v>170</v>
      </c>
      <c r="AT205" s="193" t="s">
        <v>215</v>
      </c>
      <c r="AU205" s="193" t="s">
        <v>85</v>
      </c>
      <c r="AY205" s="17" t="s">
        <v>146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7" t="s">
        <v>83</v>
      </c>
      <c r="BK205" s="194">
        <f>ROUND(I205*H205,2)</f>
        <v>0</v>
      </c>
      <c r="BL205" s="17" t="s">
        <v>152</v>
      </c>
      <c r="BM205" s="193" t="s">
        <v>218</v>
      </c>
    </row>
    <row r="206" spans="1:65" s="13" customFormat="1" ht="11.25">
      <c r="B206" s="195"/>
      <c r="C206" s="196"/>
      <c r="D206" s="197" t="s">
        <v>153</v>
      </c>
      <c r="E206" s="198" t="s">
        <v>1</v>
      </c>
      <c r="F206" s="199" t="s">
        <v>154</v>
      </c>
      <c r="G206" s="196"/>
      <c r="H206" s="198" t="s">
        <v>1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153</v>
      </c>
      <c r="AU206" s="205" t="s">
        <v>85</v>
      </c>
      <c r="AV206" s="13" t="s">
        <v>83</v>
      </c>
      <c r="AW206" s="13" t="s">
        <v>32</v>
      </c>
      <c r="AX206" s="13" t="s">
        <v>75</v>
      </c>
      <c r="AY206" s="205" t="s">
        <v>146</v>
      </c>
    </row>
    <row r="207" spans="1:65" s="14" customFormat="1" ht="11.25">
      <c r="B207" s="206"/>
      <c r="C207" s="207"/>
      <c r="D207" s="197" t="s">
        <v>153</v>
      </c>
      <c r="E207" s="208" t="s">
        <v>1</v>
      </c>
      <c r="F207" s="209" t="s">
        <v>214</v>
      </c>
      <c r="G207" s="207"/>
      <c r="H207" s="210">
        <v>4.1399999999999997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153</v>
      </c>
      <c r="AU207" s="216" t="s">
        <v>85</v>
      </c>
      <c r="AV207" s="14" t="s">
        <v>85</v>
      </c>
      <c r="AW207" s="14" t="s">
        <v>32</v>
      </c>
      <c r="AX207" s="14" t="s">
        <v>75</v>
      </c>
      <c r="AY207" s="216" t="s">
        <v>146</v>
      </c>
    </row>
    <row r="208" spans="1:65" s="15" customFormat="1" ht="11.25">
      <c r="B208" s="217"/>
      <c r="C208" s="218"/>
      <c r="D208" s="197" t="s">
        <v>153</v>
      </c>
      <c r="E208" s="219" t="s">
        <v>1</v>
      </c>
      <c r="F208" s="220" t="s">
        <v>157</v>
      </c>
      <c r="G208" s="218"/>
      <c r="H208" s="221">
        <v>4.1399999999999997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153</v>
      </c>
      <c r="AU208" s="227" t="s">
        <v>85</v>
      </c>
      <c r="AV208" s="15" t="s">
        <v>152</v>
      </c>
      <c r="AW208" s="15" t="s">
        <v>32</v>
      </c>
      <c r="AX208" s="15" t="s">
        <v>75</v>
      </c>
      <c r="AY208" s="227" t="s">
        <v>146</v>
      </c>
    </row>
    <row r="209" spans="1:65" s="14" customFormat="1" ht="11.25">
      <c r="B209" s="206"/>
      <c r="C209" s="207"/>
      <c r="D209" s="197" t="s">
        <v>153</v>
      </c>
      <c r="E209" s="208" t="s">
        <v>1</v>
      </c>
      <c r="F209" s="209" t="s">
        <v>219</v>
      </c>
      <c r="G209" s="207"/>
      <c r="H209" s="210">
        <v>8.2799999999999994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153</v>
      </c>
      <c r="AU209" s="216" t="s">
        <v>85</v>
      </c>
      <c r="AV209" s="14" t="s">
        <v>85</v>
      </c>
      <c r="AW209" s="14" t="s">
        <v>32</v>
      </c>
      <c r="AX209" s="14" t="s">
        <v>75</v>
      </c>
      <c r="AY209" s="216" t="s">
        <v>146</v>
      </c>
    </row>
    <row r="210" spans="1:65" s="15" customFormat="1" ht="11.25">
      <c r="B210" s="217"/>
      <c r="C210" s="218"/>
      <c r="D210" s="197" t="s">
        <v>153</v>
      </c>
      <c r="E210" s="219" t="s">
        <v>1</v>
      </c>
      <c r="F210" s="220" t="s">
        <v>157</v>
      </c>
      <c r="G210" s="218"/>
      <c r="H210" s="221">
        <v>8.2799999999999994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153</v>
      </c>
      <c r="AU210" s="227" t="s">
        <v>85</v>
      </c>
      <c r="AV210" s="15" t="s">
        <v>152</v>
      </c>
      <c r="AW210" s="15" t="s">
        <v>32</v>
      </c>
      <c r="AX210" s="15" t="s">
        <v>83</v>
      </c>
      <c r="AY210" s="227" t="s">
        <v>146</v>
      </c>
    </row>
    <row r="211" spans="1:65" s="2" customFormat="1" ht="24.2" customHeight="1">
      <c r="A211" s="34"/>
      <c r="B211" s="35"/>
      <c r="C211" s="182" t="s">
        <v>220</v>
      </c>
      <c r="D211" s="182" t="s">
        <v>148</v>
      </c>
      <c r="E211" s="183" t="s">
        <v>221</v>
      </c>
      <c r="F211" s="184" t="s">
        <v>222</v>
      </c>
      <c r="G211" s="185" t="s">
        <v>151</v>
      </c>
      <c r="H211" s="186">
        <v>80</v>
      </c>
      <c r="I211" s="187"/>
      <c r="J211" s="188">
        <f>ROUND(I211*H211,2)</f>
        <v>0</v>
      </c>
      <c r="K211" s="184" t="s">
        <v>1</v>
      </c>
      <c r="L211" s="39"/>
      <c r="M211" s="189" t="s">
        <v>1</v>
      </c>
      <c r="N211" s="190" t="s">
        <v>40</v>
      </c>
      <c r="O211" s="71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3" t="s">
        <v>152</v>
      </c>
      <c r="AT211" s="193" t="s">
        <v>148</v>
      </c>
      <c r="AU211" s="193" t="s">
        <v>85</v>
      </c>
      <c r="AY211" s="17" t="s">
        <v>146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7" t="s">
        <v>83</v>
      </c>
      <c r="BK211" s="194">
        <f>ROUND(I211*H211,2)</f>
        <v>0</v>
      </c>
      <c r="BL211" s="17" t="s">
        <v>152</v>
      </c>
      <c r="BM211" s="193" t="s">
        <v>223</v>
      </c>
    </row>
    <row r="212" spans="1:65" s="14" customFormat="1" ht="11.25">
      <c r="B212" s="206"/>
      <c r="C212" s="207"/>
      <c r="D212" s="197" t="s">
        <v>153</v>
      </c>
      <c r="E212" s="208" t="s">
        <v>1</v>
      </c>
      <c r="F212" s="209" t="s">
        <v>224</v>
      </c>
      <c r="G212" s="207"/>
      <c r="H212" s="210">
        <v>80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153</v>
      </c>
      <c r="AU212" s="216" t="s">
        <v>85</v>
      </c>
      <c r="AV212" s="14" t="s">
        <v>85</v>
      </c>
      <c r="AW212" s="14" t="s">
        <v>32</v>
      </c>
      <c r="AX212" s="14" t="s">
        <v>75</v>
      </c>
      <c r="AY212" s="216" t="s">
        <v>146</v>
      </c>
    </row>
    <row r="213" spans="1:65" s="15" customFormat="1" ht="11.25">
      <c r="B213" s="217"/>
      <c r="C213" s="218"/>
      <c r="D213" s="197" t="s">
        <v>153</v>
      </c>
      <c r="E213" s="219" t="s">
        <v>1</v>
      </c>
      <c r="F213" s="220" t="s">
        <v>157</v>
      </c>
      <c r="G213" s="218"/>
      <c r="H213" s="221">
        <v>80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153</v>
      </c>
      <c r="AU213" s="227" t="s">
        <v>85</v>
      </c>
      <c r="AV213" s="15" t="s">
        <v>152</v>
      </c>
      <c r="AW213" s="15" t="s">
        <v>32</v>
      </c>
      <c r="AX213" s="15" t="s">
        <v>83</v>
      </c>
      <c r="AY213" s="227" t="s">
        <v>146</v>
      </c>
    </row>
    <row r="214" spans="1:65" s="12" customFormat="1" ht="22.9" customHeight="1">
      <c r="B214" s="166"/>
      <c r="C214" s="167"/>
      <c r="D214" s="168" t="s">
        <v>74</v>
      </c>
      <c r="E214" s="180" t="s">
        <v>85</v>
      </c>
      <c r="F214" s="180" t="s">
        <v>225</v>
      </c>
      <c r="G214" s="167"/>
      <c r="H214" s="167"/>
      <c r="I214" s="170"/>
      <c r="J214" s="181">
        <f>BK214</f>
        <v>0</v>
      </c>
      <c r="K214" s="167"/>
      <c r="L214" s="172"/>
      <c r="M214" s="173"/>
      <c r="N214" s="174"/>
      <c r="O214" s="174"/>
      <c r="P214" s="175">
        <f>SUM(P215:P219)</f>
        <v>0</v>
      </c>
      <c r="Q214" s="174"/>
      <c r="R214" s="175">
        <f>SUM(R215:R219)</f>
        <v>0</v>
      </c>
      <c r="S214" s="174"/>
      <c r="T214" s="176">
        <f>SUM(T215:T219)</f>
        <v>0</v>
      </c>
      <c r="AR214" s="177" t="s">
        <v>83</v>
      </c>
      <c r="AT214" s="178" t="s">
        <v>74</v>
      </c>
      <c r="AU214" s="178" t="s">
        <v>83</v>
      </c>
      <c r="AY214" s="177" t="s">
        <v>146</v>
      </c>
      <c r="BK214" s="179">
        <f>SUM(BK215:BK219)</f>
        <v>0</v>
      </c>
    </row>
    <row r="215" spans="1:65" s="2" customFormat="1" ht="16.5" customHeight="1">
      <c r="A215" s="34"/>
      <c r="B215" s="35"/>
      <c r="C215" s="182" t="s">
        <v>189</v>
      </c>
      <c r="D215" s="182" t="s">
        <v>148</v>
      </c>
      <c r="E215" s="183" t="s">
        <v>226</v>
      </c>
      <c r="F215" s="184" t="s">
        <v>227</v>
      </c>
      <c r="G215" s="185" t="s">
        <v>176</v>
      </c>
      <c r="H215" s="186">
        <v>0.98899999999999999</v>
      </c>
      <c r="I215" s="187"/>
      <c r="J215" s="188">
        <f>ROUND(I215*H215,2)</f>
        <v>0</v>
      </c>
      <c r="K215" s="184" t="s">
        <v>1</v>
      </c>
      <c r="L215" s="39"/>
      <c r="M215" s="189" t="s">
        <v>1</v>
      </c>
      <c r="N215" s="190" t="s">
        <v>40</v>
      </c>
      <c r="O215" s="71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3" t="s">
        <v>152</v>
      </c>
      <c r="AT215" s="193" t="s">
        <v>148</v>
      </c>
      <c r="AU215" s="193" t="s">
        <v>85</v>
      </c>
      <c r="AY215" s="17" t="s">
        <v>146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7" t="s">
        <v>83</v>
      </c>
      <c r="BK215" s="194">
        <f>ROUND(I215*H215,2)</f>
        <v>0</v>
      </c>
      <c r="BL215" s="17" t="s">
        <v>152</v>
      </c>
      <c r="BM215" s="193" t="s">
        <v>228</v>
      </c>
    </row>
    <row r="216" spans="1:65" s="13" customFormat="1" ht="11.25">
      <c r="B216" s="195"/>
      <c r="C216" s="196"/>
      <c r="D216" s="197" t="s">
        <v>153</v>
      </c>
      <c r="E216" s="198" t="s">
        <v>1</v>
      </c>
      <c r="F216" s="199" t="s">
        <v>154</v>
      </c>
      <c r="G216" s="196"/>
      <c r="H216" s="198" t="s">
        <v>1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153</v>
      </c>
      <c r="AU216" s="205" t="s">
        <v>85</v>
      </c>
      <c r="AV216" s="13" t="s">
        <v>83</v>
      </c>
      <c r="AW216" s="13" t="s">
        <v>32</v>
      </c>
      <c r="AX216" s="13" t="s">
        <v>75</v>
      </c>
      <c r="AY216" s="205" t="s">
        <v>146</v>
      </c>
    </row>
    <row r="217" spans="1:65" s="13" customFormat="1" ht="11.25">
      <c r="B217" s="195"/>
      <c r="C217" s="196"/>
      <c r="D217" s="197" t="s">
        <v>153</v>
      </c>
      <c r="E217" s="198" t="s">
        <v>1</v>
      </c>
      <c r="F217" s="199" t="s">
        <v>229</v>
      </c>
      <c r="G217" s="196"/>
      <c r="H217" s="198" t="s">
        <v>1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153</v>
      </c>
      <c r="AU217" s="205" t="s">
        <v>85</v>
      </c>
      <c r="AV217" s="13" t="s">
        <v>83</v>
      </c>
      <c r="AW217" s="13" t="s">
        <v>32</v>
      </c>
      <c r="AX217" s="13" t="s">
        <v>75</v>
      </c>
      <c r="AY217" s="205" t="s">
        <v>146</v>
      </c>
    </row>
    <row r="218" spans="1:65" s="14" customFormat="1" ht="11.25">
      <c r="B218" s="206"/>
      <c r="C218" s="207"/>
      <c r="D218" s="197" t="s">
        <v>153</v>
      </c>
      <c r="E218" s="208" t="s">
        <v>1</v>
      </c>
      <c r="F218" s="209" t="s">
        <v>230</v>
      </c>
      <c r="G218" s="207"/>
      <c r="H218" s="210">
        <v>0.98899999999999999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153</v>
      </c>
      <c r="AU218" s="216" t="s">
        <v>85</v>
      </c>
      <c r="AV218" s="14" t="s">
        <v>85</v>
      </c>
      <c r="AW218" s="14" t="s">
        <v>32</v>
      </c>
      <c r="AX218" s="14" t="s">
        <v>75</v>
      </c>
      <c r="AY218" s="216" t="s">
        <v>146</v>
      </c>
    </row>
    <row r="219" spans="1:65" s="15" customFormat="1" ht="11.25">
      <c r="B219" s="217"/>
      <c r="C219" s="218"/>
      <c r="D219" s="197" t="s">
        <v>153</v>
      </c>
      <c r="E219" s="219" t="s">
        <v>1</v>
      </c>
      <c r="F219" s="220" t="s">
        <v>157</v>
      </c>
      <c r="G219" s="218"/>
      <c r="H219" s="221">
        <v>0.98899999999999999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153</v>
      </c>
      <c r="AU219" s="227" t="s">
        <v>85</v>
      </c>
      <c r="AV219" s="15" t="s">
        <v>152</v>
      </c>
      <c r="AW219" s="15" t="s">
        <v>32</v>
      </c>
      <c r="AX219" s="15" t="s">
        <v>83</v>
      </c>
      <c r="AY219" s="227" t="s">
        <v>146</v>
      </c>
    </row>
    <row r="220" spans="1:65" s="12" customFormat="1" ht="22.9" customHeight="1">
      <c r="B220" s="166"/>
      <c r="C220" s="167"/>
      <c r="D220" s="168" t="s">
        <v>74</v>
      </c>
      <c r="E220" s="180" t="s">
        <v>161</v>
      </c>
      <c r="F220" s="180" t="s">
        <v>231</v>
      </c>
      <c r="G220" s="167"/>
      <c r="H220" s="167"/>
      <c r="I220" s="170"/>
      <c r="J220" s="181">
        <f>BK220</f>
        <v>0</v>
      </c>
      <c r="K220" s="167"/>
      <c r="L220" s="172"/>
      <c r="M220" s="173"/>
      <c r="N220" s="174"/>
      <c r="O220" s="174"/>
      <c r="P220" s="175">
        <f>SUM(P221:P223)</f>
        <v>0</v>
      </c>
      <c r="Q220" s="174"/>
      <c r="R220" s="175">
        <f>SUM(R221:R223)</f>
        <v>0</v>
      </c>
      <c r="S220" s="174"/>
      <c r="T220" s="176">
        <f>SUM(T221:T223)</f>
        <v>0</v>
      </c>
      <c r="AR220" s="177" t="s">
        <v>83</v>
      </c>
      <c r="AT220" s="178" t="s">
        <v>74</v>
      </c>
      <c r="AU220" s="178" t="s">
        <v>83</v>
      </c>
      <c r="AY220" s="177" t="s">
        <v>146</v>
      </c>
      <c r="BK220" s="179">
        <f>SUM(BK221:BK223)</f>
        <v>0</v>
      </c>
    </row>
    <row r="221" spans="1:65" s="2" customFormat="1" ht="24.2" customHeight="1">
      <c r="A221" s="34"/>
      <c r="B221" s="35"/>
      <c r="C221" s="182" t="s">
        <v>232</v>
      </c>
      <c r="D221" s="182" t="s">
        <v>148</v>
      </c>
      <c r="E221" s="183" t="s">
        <v>233</v>
      </c>
      <c r="F221" s="184" t="s">
        <v>234</v>
      </c>
      <c r="G221" s="185" t="s">
        <v>151</v>
      </c>
      <c r="H221" s="186">
        <v>3.6360000000000001</v>
      </c>
      <c r="I221" s="187"/>
      <c r="J221" s="188">
        <f>ROUND(I221*H221,2)</f>
        <v>0</v>
      </c>
      <c r="K221" s="184" t="s">
        <v>1</v>
      </c>
      <c r="L221" s="39"/>
      <c r="M221" s="189" t="s">
        <v>1</v>
      </c>
      <c r="N221" s="190" t="s">
        <v>40</v>
      </c>
      <c r="O221" s="71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3" t="s">
        <v>152</v>
      </c>
      <c r="AT221" s="193" t="s">
        <v>148</v>
      </c>
      <c r="AU221" s="193" t="s">
        <v>85</v>
      </c>
      <c r="AY221" s="17" t="s">
        <v>146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7" t="s">
        <v>83</v>
      </c>
      <c r="BK221" s="194">
        <f>ROUND(I221*H221,2)</f>
        <v>0</v>
      </c>
      <c r="BL221" s="17" t="s">
        <v>152</v>
      </c>
      <c r="BM221" s="193" t="s">
        <v>235</v>
      </c>
    </row>
    <row r="222" spans="1:65" s="14" customFormat="1" ht="11.25">
      <c r="B222" s="206"/>
      <c r="C222" s="207"/>
      <c r="D222" s="197" t="s">
        <v>153</v>
      </c>
      <c r="E222" s="208" t="s">
        <v>1</v>
      </c>
      <c r="F222" s="209" t="s">
        <v>236</v>
      </c>
      <c r="G222" s="207"/>
      <c r="H222" s="210">
        <v>3.6360000000000001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153</v>
      </c>
      <c r="AU222" s="216" t="s">
        <v>85</v>
      </c>
      <c r="AV222" s="14" t="s">
        <v>85</v>
      </c>
      <c r="AW222" s="14" t="s">
        <v>32</v>
      </c>
      <c r="AX222" s="14" t="s">
        <v>75</v>
      </c>
      <c r="AY222" s="216" t="s">
        <v>146</v>
      </c>
    </row>
    <row r="223" spans="1:65" s="15" customFormat="1" ht="11.25">
      <c r="B223" s="217"/>
      <c r="C223" s="218"/>
      <c r="D223" s="197" t="s">
        <v>153</v>
      </c>
      <c r="E223" s="219" t="s">
        <v>1</v>
      </c>
      <c r="F223" s="220" t="s">
        <v>157</v>
      </c>
      <c r="G223" s="218"/>
      <c r="H223" s="221">
        <v>3.6360000000000001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153</v>
      </c>
      <c r="AU223" s="227" t="s">
        <v>85</v>
      </c>
      <c r="AV223" s="15" t="s">
        <v>152</v>
      </c>
      <c r="AW223" s="15" t="s">
        <v>32</v>
      </c>
      <c r="AX223" s="15" t="s">
        <v>83</v>
      </c>
      <c r="AY223" s="227" t="s">
        <v>146</v>
      </c>
    </row>
    <row r="224" spans="1:65" s="12" customFormat="1" ht="22.9" customHeight="1">
      <c r="B224" s="166"/>
      <c r="C224" s="167"/>
      <c r="D224" s="168" t="s">
        <v>74</v>
      </c>
      <c r="E224" s="180" t="s">
        <v>152</v>
      </c>
      <c r="F224" s="180" t="s">
        <v>237</v>
      </c>
      <c r="G224" s="167"/>
      <c r="H224" s="167"/>
      <c r="I224" s="170"/>
      <c r="J224" s="181">
        <f>BK224</f>
        <v>0</v>
      </c>
      <c r="K224" s="167"/>
      <c r="L224" s="172"/>
      <c r="M224" s="173"/>
      <c r="N224" s="174"/>
      <c r="O224" s="174"/>
      <c r="P224" s="175">
        <f>SUM(P225:P232)</f>
        <v>0</v>
      </c>
      <c r="Q224" s="174"/>
      <c r="R224" s="175">
        <f>SUM(R225:R232)</f>
        <v>0</v>
      </c>
      <c r="S224" s="174"/>
      <c r="T224" s="176">
        <f>SUM(T225:T232)</f>
        <v>0</v>
      </c>
      <c r="AR224" s="177" t="s">
        <v>83</v>
      </c>
      <c r="AT224" s="178" t="s">
        <v>74</v>
      </c>
      <c r="AU224" s="178" t="s">
        <v>83</v>
      </c>
      <c r="AY224" s="177" t="s">
        <v>146</v>
      </c>
      <c r="BK224" s="179">
        <f>SUM(BK225:BK232)</f>
        <v>0</v>
      </c>
    </row>
    <row r="225" spans="1:65" s="2" customFormat="1" ht="16.5" customHeight="1">
      <c r="A225" s="34"/>
      <c r="B225" s="35"/>
      <c r="C225" s="182" t="s">
        <v>195</v>
      </c>
      <c r="D225" s="182" t="s">
        <v>148</v>
      </c>
      <c r="E225" s="183" t="s">
        <v>238</v>
      </c>
      <c r="F225" s="184" t="s">
        <v>239</v>
      </c>
      <c r="G225" s="185" t="s">
        <v>176</v>
      </c>
      <c r="H225" s="186">
        <v>0.9</v>
      </c>
      <c r="I225" s="187"/>
      <c r="J225" s="188">
        <f>ROUND(I225*H225,2)</f>
        <v>0</v>
      </c>
      <c r="K225" s="184" t="s">
        <v>1</v>
      </c>
      <c r="L225" s="39"/>
      <c r="M225" s="189" t="s">
        <v>1</v>
      </c>
      <c r="N225" s="190" t="s">
        <v>40</v>
      </c>
      <c r="O225" s="71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3" t="s">
        <v>152</v>
      </c>
      <c r="AT225" s="193" t="s">
        <v>148</v>
      </c>
      <c r="AU225" s="193" t="s">
        <v>85</v>
      </c>
      <c r="AY225" s="17" t="s">
        <v>146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7" t="s">
        <v>83</v>
      </c>
      <c r="BK225" s="194">
        <f>ROUND(I225*H225,2)</f>
        <v>0</v>
      </c>
      <c r="BL225" s="17" t="s">
        <v>152</v>
      </c>
      <c r="BM225" s="193" t="s">
        <v>240</v>
      </c>
    </row>
    <row r="226" spans="1:65" s="13" customFormat="1" ht="11.25">
      <c r="B226" s="195"/>
      <c r="C226" s="196"/>
      <c r="D226" s="197" t="s">
        <v>153</v>
      </c>
      <c r="E226" s="198" t="s">
        <v>1</v>
      </c>
      <c r="F226" s="199" t="s">
        <v>154</v>
      </c>
      <c r="G226" s="196"/>
      <c r="H226" s="198" t="s">
        <v>1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153</v>
      </c>
      <c r="AU226" s="205" t="s">
        <v>85</v>
      </c>
      <c r="AV226" s="13" t="s">
        <v>83</v>
      </c>
      <c r="AW226" s="13" t="s">
        <v>32</v>
      </c>
      <c r="AX226" s="13" t="s">
        <v>75</v>
      </c>
      <c r="AY226" s="205" t="s">
        <v>146</v>
      </c>
    </row>
    <row r="227" spans="1:65" s="14" customFormat="1" ht="11.25">
      <c r="B227" s="206"/>
      <c r="C227" s="207"/>
      <c r="D227" s="197" t="s">
        <v>153</v>
      </c>
      <c r="E227" s="208" t="s">
        <v>1</v>
      </c>
      <c r="F227" s="209" t="s">
        <v>241</v>
      </c>
      <c r="G227" s="207"/>
      <c r="H227" s="210">
        <v>0.9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153</v>
      </c>
      <c r="AU227" s="216" t="s">
        <v>85</v>
      </c>
      <c r="AV227" s="14" t="s">
        <v>85</v>
      </c>
      <c r="AW227" s="14" t="s">
        <v>32</v>
      </c>
      <c r="AX227" s="14" t="s">
        <v>75</v>
      </c>
      <c r="AY227" s="216" t="s">
        <v>146</v>
      </c>
    </row>
    <row r="228" spans="1:65" s="15" customFormat="1" ht="11.25">
      <c r="B228" s="217"/>
      <c r="C228" s="218"/>
      <c r="D228" s="197" t="s">
        <v>153</v>
      </c>
      <c r="E228" s="219" t="s">
        <v>1</v>
      </c>
      <c r="F228" s="220" t="s">
        <v>157</v>
      </c>
      <c r="G228" s="218"/>
      <c r="H228" s="221">
        <v>0.9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153</v>
      </c>
      <c r="AU228" s="227" t="s">
        <v>85</v>
      </c>
      <c r="AV228" s="15" t="s">
        <v>152</v>
      </c>
      <c r="AW228" s="15" t="s">
        <v>32</v>
      </c>
      <c r="AX228" s="15" t="s">
        <v>83</v>
      </c>
      <c r="AY228" s="227" t="s">
        <v>146</v>
      </c>
    </row>
    <row r="229" spans="1:65" s="2" customFormat="1" ht="33" customHeight="1">
      <c r="A229" s="34"/>
      <c r="B229" s="35"/>
      <c r="C229" s="182" t="s">
        <v>242</v>
      </c>
      <c r="D229" s="182" t="s">
        <v>148</v>
      </c>
      <c r="E229" s="183" t="s">
        <v>243</v>
      </c>
      <c r="F229" s="184" t="s">
        <v>244</v>
      </c>
      <c r="G229" s="185" t="s">
        <v>151</v>
      </c>
      <c r="H229" s="186">
        <v>174.2</v>
      </c>
      <c r="I229" s="187"/>
      <c r="J229" s="188">
        <f>ROUND(I229*H229,2)</f>
        <v>0</v>
      </c>
      <c r="K229" s="184" t="s">
        <v>1</v>
      </c>
      <c r="L229" s="39"/>
      <c r="M229" s="189" t="s">
        <v>1</v>
      </c>
      <c r="N229" s="190" t="s">
        <v>40</v>
      </c>
      <c r="O229" s="71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3" t="s">
        <v>152</v>
      </c>
      <c r="AT229" s="193" t="s">
        <v>148</v>
      </c>
      <c r="AU229" s="193" t="s">
        <v>85</v>
      </c>
      <c r="AY229" s="17" t="s">
        <v>146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7" t="s">
        <v>83</v>
      </c>
      <c r="BK229" s="194">
        <f>ROUND(I229*H229,2)</f>
        <v>0</v>
      </c>
      <c r="BL229" s="17" t="s">
        <v>152</v>
      </c>
      <c r="BM229" s="193" t="s">
        <v>245</v>
      </c>
    </row>
    <row r="230" spans="1:65" s="13" customFormat="1" ht="11.25">
      <c r="B230" s="195"/>
      <c r="C230" s="196"/>
      <c r="D230" s="197" t="s">
        <v>153</v>
      </c>
      <c r="E230" s="198" t="s">
        <v>1</v>
      </c>
      <c r="F230" s="199" t="s">
        <v>154</v>
      </c>
      <c r="G230" s="196"/>
      <c r="H230" s="198" t="s">
        <v>1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153</v>
      </c>
      <c r="AU230" s="205" t="s">
        <v>85</v>
      </c>
      <c r="AV230" s="13" t="s">
        <v>83</v>
      </c>
      <c r="AW230" s="13" t="s">
        <v>32</v>
      </c>
      <c r="AX230" s="13" t="s">
        <v>75</v>
      </c>
      <c r="AY230" s="205" t="s">
        <v>146</v>
      </c>
    </row>
    <row r="231" spans="1:65" s="14" customFormat="1" ht="11.25">
      <c r="B231" s="206"/>
      <c r="C231" s="207"/>
      <c r="D231" s="197" t="s">
        <v>153</v>
      </c>
      <c r="E231" s="208" t="s">
        <v>1</v>
      </c>
      <c r="F231" s="209" t="s">
        <v>246</v>
      </c>
      <c r="G231" s="207"/>
      <c r="H231" s="210">
        <v>174.2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153</v>
      </c>
      <c r="AU231" s="216" t="s">
        <v>85</v>
      </c>
      <c r="AV231" s="14" t="s">
        <v>85</v>
      </c>
      <c r="AW231" s="14" t="s">
        <v>32</v>
      </c>
      <c r="AX231" s="14" t="s">
        <v>75</v>
      </c>
      <c r="AY231" s="216" t="s">
        <v>146</v>
      </c>
    </row>
    <row r="232" spans="1:65" s="15" customFormat="1" ht="11.25">
      <c r="B232" s="217"/>
      <c r="C232" s="218"/>
      <c r="D232" s="197" t="s">
        <v>153</v>
      </c>
      <c r="E232" s="219" t="s">
        <v>1</v>
      </c>
      <c r="F232" s="220" t="s">
        <v>157</v>
      </c>
      <c r="G232" s="218"/>
      <c r="H232" s="221">
        <v>174.2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153</v>
      </c>
      <c r="AU232" s="227" t="s">
        <v>85</v>
      </c>
      <c r="AV232" s="15" t="s">
        <v>152</v>
      </c>
      <c r="AW232" s="15" t="s">
        <v>32</v>
      </c>
      <c r="AX232" s="15" t="s">
        <v>83</v>
      </c>
      <c r="AY232" s="227" t="s">
        <v>146</v>
      </c>
    </row>
    <row r="233" spans="1:65" s="12" customFormat="1" ht="22.9" customHeight="1">
      <c r="B233" s="166"/>
      <c r="C233" s="167"/>
      <c r="D233" s="168" t="s">
        <v>74</v>
      </c>
      <c r="E233" s="180" t="s">
        <v>173</v>
      </c>
      <c r="F233" s="180" t="s">
        <v>247</v>
      </c>
      <c r="G233" s="167"/>
      <c r="H233" s="167"/>
      <c r="I233" s="170"/>
      <c r="J233" s="181">
        <f>BK233</f>
        <v>0</v>
      </c>
      <c r="K233" s="167"/>
      <c r="L233" s="172"/>
      <c r="M233" s="173"/>
      <c r="N233" s="174"/>
      <c r="O233" s="174"/>
      <c r="P233" s="175">
        <f>SUM(P234:P254)</f>
        <v>0</v>
      </c>
      <c r="Q233" s="174"/>
      <c r="R233" s="175">
        <f>SUM(R234:R254)</f>
        <v>0</v>
      </c>
      <c r="S233" s="174"/>
      <c r="T233" s="176">
        <f>SUM(T234:T254)</f>
        <v>0</v>
      </c>
      <c r="AR233" s="177" t="s">
        <v>83</v>
      </c>
      <c r="AT233" s="178" t="s">
        <v>74</v>
      </c>
      <c r="AU233" s="178" t="s">
        <v>83</v>
      </c>
      <c r="AY233" s="177" t="s">
        <v>146</v>
      </c>
      <c r="BK233" s="179">
        <f>SUM(BK234:BK254)</f>
        <v>0</v>
      </c>
    </row>
    <row r="234" spans="1:65" s="2" customFormat="1" ht="21.75" customHeight="1">
      <c r="A234" s="34"/>
      <c r="B234" s="35"/>
      <c r="C234" s="182" t="s">
        <v>199</v>
      </c>
      <c r="D234" s="182" t="s">
        <v>148</v>
      </c>
      <c r="E234" s="183" t="s">
        <v>248</v>
      </c>
      <c r="F234" s="184" t="s">
        <v>249</v>
      </c>
      <c r="G234" s="185" t="s">
        <v>151</v>
      </c>
      <c r="H234" s="186">
        <v>94.2</v>
      </c>
      <c r="I234" s="187"/>
      <c r="J234" s="188">
        <f>ROUND(I234*H234,2)</f>
        <v>0</v>
      </c>
      <c r="K234" s="184" t="s">
        <v>1</v>
      </c>
      <c r="L234" s="39"/>
      <c r="M234" s="189" t="s">
        <v>1</v>
      </c>
      <c r="N234" s="190" t="s">
        <v>40</v>
      </c>
      <c r="O234" s="71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3" t="s">
        <v>152</v>
      </c>
      <c r="AT234" s="193" t="s">
        <v>148</v>
      </c>
      <c r="AU234" s="193" t="s">
        <v>85</v>
      </c>
      <c r="AY234" s="17" t="s">
        <v>146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7" t="s">
        <v>83</v>
      </c>
      <c r="BK234" s="194">
        <f>ROUND(I234*H234,2)</f>
        <v>0</v>
      </c>
      <c r="BL234" s="17" t="s">
        <v>152</v>
      </c>
      <c r="BM234" s="193" t="s">
        <v>250</v>
      </c>
    </row>
    <row r="235" spans="1:65" s="13" customFormat="1" ht="11.25">
      <c r="B235" s="195"/>
      <c r="C235" s="196"/>
      <c r="D235" s="197" t="s">
        <v>153</v>
      </c>
      <c r="E235" s="198" t="s">
        <v>1</v>
      </c>
      <c r="F235" s="199" t="s">
        <v>154</v>
      </c>
      <c r="G235" s="196"/>
      <c r="H235" s="198" t="s">
        <v>1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153</v>
      </c>
      <c r="AU235" s="205" t="s">
        <v>85</v>
      </c>
      <c r="AV235" s="13" t="s">
        <v>83</v>
      </c>
      <c r="AW235" s="13" t="s">
        <v>32</v>
      </c>
      <c r="AX235" s="13" t="s">
        <v>75</v>
      </c>
      <c r="AY235" s="205" t="s">
        <v>146</v>
      </c>
    </row>
    <row r="236" spans="1:65" s="14" customFormat="1" ht="11.25">
      <c r="B236" s="206"/>
      <c r="C236" s="207"/>
      <c r="D236" s="197" t="s">
        <v>153</v>
      </c>
      <c r="E236" s="208" t="s">
        <v>1</v>
      </c>
      <c r="F236" s="209" t="s">
        <v>251</v>
      </c>
      <c r="G236" s="207"/>
      <c r="H236" s="210">
        <v>94.2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153</v>
      </c>
      <c r="AU236" s="216" t="s">
        <v>85</v>
      </c>
      <c r="AV236" s="14" t="s">
        <v>85</v>
      </c>
      <c r="AW236" s="14" t="s">
        <v>32</v>
      </c>
      <c r="AX236" s="14" t="s">
        <v>75</v>
      </c>
      <c r="AY236" s="216" t="s">
        <v>146</v>
      </c>
    </row>
    <row r="237" spans="1:65" s="15" customFormat="1" ht="11.25">
      <c r="B237" s="217"/>
      <c r="C237" s="218"/>
      <c r="D237" s="197" t="s">
        <v>153</v>
      </c>
      <c r="E237" s="219" t="s">
        <v>1</v>
      </c>
      <c r="F237" s="220" t="s">
        <v>157</v>
      </c>
      <c r="G237" s="218"/>
      <c r="H237" s="221">
        <v>94.2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153</v>
      </c>
      <c r="AU237" s="227" t="s">
        <v>85</v>
      </c>
      <c r="AV237" s="15" t="s">
        <v>152</v>
      </c>
      <c r="AW237" s="15" t="s">
        <v>32</v>
      </c>
      <c r="AX237" s="15" t="s">
        <v>83</v>
      </c>
      <c r="AY237" s="227" t="s">
        <v>146</v>
      </c>
    </row>
    <row r="238" spans="1:65" s="2" customFormat="1" ht="24.2" customHeight="1">
      <c r="A238" s="34"/>
      <c r="B238" s="35"/>
      <c r="C238" s="182" t="s">
        <v>7</v>
      </c>
      <c r="D238" s="182" t="s">
        <v>148</v>
      </c>
      <c r="E238" s="183" t="s">
        <v>252</v>
      </c>
      <c r="F238" s="184" t="s">
        <v>253</v>
      </c>
      <c r="G238" s="185" t="s">
        <v>151</v>
      </c>
      <c r="H238" s="186">
        <v>40.200000000000003</v>
      </c>
      <c r="I238" s="187"/>
      <c r="J238" s="188">
        <f>ROUND(I238*H238,2)</f>
        <v>0</v>
      </c>
      <c r="K238" s="184" t="s">
        <v>1</v>
      </c>
      <c r="L238" s="39"/>
      <c r="M238" s="189" t="s">
        <v>1</v>
      </c>
      <c r="N238" s="190" t="s">
        <v>40</v>
      </c>
      <c r="O238" s="71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3" t="s">
        <v>152</v>
      </c>
      <c r="AT238" s="193" t="s">
        <v>148</v>
      </c>
      <c r="AU238" s="193" t="s">
        <v>85</v>
      </c>
      <c r="AY238" s="17" t="s">
        <v>146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7" t="s">
        <v>83</v>
      </c>
      <c r="BK238" s="194">
        <f>ROUND(I238*H238,2)</f>
        <v>0</v>
      </c>
      <c r="BL238" s="17" t="s">
        <v>152</v>
      </c>
      <c r="BM238" s="193" t="s">
        <v>254</v>
      </c>
    </row>
    <row r="239" spans="1:65" s="13" customFormat="1" ht="11.25">
      <c r="B239" s="195"/>
      <c r="C239" s="196"/>
      <c r="D239" s="197" t="s">
        <v>153</v>
      </c>
      <c r="E239" s="198" t="s">
        <v>1</v>
      </c>
      <c r="F239" s="199" t="s">
        <v>154</v>
      </c>
      <c r="G239" s="196"/>
      <c r="H239" s="198" t="s">
        <v>1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153</v>
      </c>
      <c r="AU239" s="205" t="s">
        <v>85</v>
      </c>
      <c r="AV239" s="13" t="s">
        <v>83</v>
      </c>
      <c r="AW239" s="13" t="s">
        <v>32</v>
      </c>
      <c r="AX239" s="13" t="s">
        <v>75</v>
      </c>
      <c r="AY239" s="205" t="s">
        <v>146</v>
      </c>
    </row>
    <row r="240" spans="1:65" s="14" customFormat="1" ht="11.25">
      <c r="B240" s="206"/>
      <c r="C240" s="207"/>
      <c r="D240" s="197" t="s">
        <v>153</v>
      </c>
      <c r="E240" s="208" t="s">
        <v>1</v>
      </c>
      <c r="F240" s="209" t="s">
        <v>255</v>
      </c>
      <c r="G240" s="207"/>
      <c r="H240" s="210">
        <v>40.200000000000003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153</v>
      </c>
      <c r="AU240" s="216" t="s">
        <v>85</v>
      </c>
      <c r="AV240" s="14" t="s">
        <v>85</v>
      </c>
      <c r="AW240" s="14" t="s">
        <v>32</v>
      </c>
      <c r="AX240" s="14" t="s">
        <v>75</v>
      </c>
      <c r="AY240" s="216" t="s">
        <v>146</v>
      </c>
    </row>
    <row r="241" spans="1:65" s="15" customFormat="1" ht="11.25">
      <c r="B241" s="217"/>
      <c r="C241" s="218"/>
      <c r="D241" s="197" t="s">
        <v>153</v>
      </c>
      <c r="E241" s="219" t="s">
        <v>1</v>
      </c>
      <c r="F241" s="220" t="s">
        <v>157</v>
      </c>
      <c r="G241" s="218"/>
      <c r="H241" s="221">
        <v>40.200000000000003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153</v>
      </c>
      <c r="AU241" s="227" t="s">
        <v>85</v>
      </c>
      <c r="AV241" s="15" t="s">
        <v>152</v>
      </c>
      <c r="AW241" s="15" t="s">
        <v>32</v>
      </c>
      <c r="AX241" s="15" t="s">
        <v>83</v>
      </c>
      <c r="AY241" s="227" t="s">
        <v>146</v>
      </c>
    </row>
    <row r="242" spans="1:65" s="2" customFormat="1" ht="33" customHeight="1">
      <c r="A242" s="34"/>
      <c r="B242" s="35"/>
      <c r="C242" s="182" t="s">
        <v>204</v>
      </c>
      <c r="D242" s="182" t="s">
        <v>148</v>
      </c>
      <c r="E242" s="183" t="s">
        <v>256</v>
      </c>
      <c r="F242" s="184" t="s">
        <v>257</v>
      </c>
      <c r="G242" s="185" t="s">
        <v>151</v>
      </c>
      <c r="H242" s="186">
        <v>134</v>
      </c>
      <c r="I242" s="187"/>
      <c r="J242" s="188">
        <f>ROUND(I242*H242,2)</f>
        <v>0</v>
      </c>
      <c r="K242" s="184" t="s">
        <v>1</v>
      </c>
      <c r="L242" s="39"/>
      <c r="M242" s="189" t="s">
        <v>1</v>
      </c>
      <c r="N242" s="190" t="s">
        <v>40</v>
      </c>
      <c r="O242" s="71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3" t="s">
        <v>152</v>
      </c>
      <c r="AT242" s="193" t="s">
        <v>148</v>
      </c>
      <c r="AU242" s="193" t="s">
        <v>85</v>
      </c>
      <c r="AY242" s="17" t="s">
        <v>146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7" t="s">
        <v>83</v>
      </c>
      <c r="BK242" s="194">
        <f>ROUND(I242*H242,2)</f>
        <v>0</v>
      </c>
      <c r="BL242" s="17" t="s">
        <v>152</v>
      </c>
      <c r="BM242" s="193" t="s">
        <v>258</v>
      </c>
    </row>
    <row r="243" spans="1:65" s="13" customFormat="1" ht="11.25">
      <c r="B243" s="195"/>
      <c r="C243" s="196"/>
      <c r="D243" s="197" t="s">
        <v>153</v>
      </c>
      <c r="E243" s="198" t="s">
        <v>1</v>
      </c>
      <c r="F243" s="199" t="s">
        <v>154</v>
      </c>
      <c r="G243" s="196"/>
      <c r="H243" s="198" t="s">
        <v>1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153</v>
      </c>
      <c r="AU243" s="205" t="s">
        <v>85</v>
      </c>
      <c r="AV243" s="13" t="s">
        <v>83</v>
      </c>
      <c r="AW243" s="13" t="s">
        <v>32</v>
      </c>
      <c r="AX243" s="13" t="s">
        <v>75</v>
      </c>
      <c r="AY243" s="205" t="s">
        <v>146</v>
      </c>
    </row>
    <row r="244" spans="1:65" s="13" customFormat="1" ht="11.25">
      <c r="B244" s="195"/>
      <c r="C244" s="196"/>
      <c r="D244" s="197" t="s">
        <v>153</v>
      </c>
      <c r="E244" s="198" t="s">
        <v>1</v>
      </c>
      <c r="F244" s="199" t="s">
        <v>259</v>
      </c>
      <c r="G244" s="196"/>
      <c r="H244" s="198" t="s">
        <v>1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153</v>
      </c>
      <c r="AU244" s="205" t="s">
        <v>85</v>
      </c>
      <c r="AV244" s="13" t="s">
        <v>83</v>
      </c>
      <c r="AW244" s="13" t="s">
        <v>32</v>
      </c>
      <c r="AX244" s="13" t="s">
        <v>75</v>
      </c>
      <c r="AY244" s="205" t="s">
        <v>146</v>
      </c>
    </row>
    <row r="245" spans="1:65" s="14" customFormat="1" ht="11.25">
      <c r="B245" s="206"/>
      <c r="C245" s="207"/>
      <c r="D245" s="197" t="s">
        <v>153</v>
      </c>
      <c r="E245" s="208" t="s">
        <v>1</v>
      </c>
      <c r="F245" s="209" t="s">
        <v>156</v>
      </c>
      <c r="G245" s="207"/>
      <c r="H245" s="210">
        <v>80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153</v>
      </c>
      <c r="AU245" s="216" t="s">
        <v>85</v>
      </c>
      <c r="AV245" s="14" t="s">
        <v>85</v>
      </c>
      <c r="AW245" s="14" t="s">
        <v>32</v>
      </c>
      <c r="AX245" s="14" t="s">
        <v>75</v>
      </c>
      <c r="AY245" s="216" t="s">
        <v>146</v>
      </c>
    </row>
    <row r="246" spans="1:65" s="13" customFormat="1" ht="11.25">
      <c r="B246" s="195"/>
      <c r="C246" s="196"/>
      <c r="D246" s="197" t="s">
        <v>153</v>
      </c>
      <c r="E246" s="198" t="s">
        <v>1</v>
      </c>
      <c r="F246" s="199" t="s">
        <v>260</v>
      </c>
      <c r="G246" s="196"/>
      <c r="H246" s="198" t="s">
        <v>1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153</v>
      </c>
      <c r="AU246" s="205" t="s">
        <v>85</v>
      </c>
      <c r="AV246" s="13" t="s">
        <v>83</v>
      </c>
      <c r="AW246" s="13" t="s">
        <v>32</v>
      </c>
      <c r="AX246" s="13" t="s">
        <v>75</v>
      </c>
      <c r="AY246" s="205" t="s">
        <v>146</v>
      </c>
    </row>
    <row r="247" spans="1:65" s="14" customFormat="1" ht="11.25">
      <c r="B247" s="206"/>
      <c r="C247" s="207"/>
      <c r="D247" s="197" t="s">
        <v>153</v>
      </c>
      <c r="E247" s="208" t="s">
        <v>1</v>
      </c>
      <c r="F247" s="209" t="s">
        <v>261</v>
      </c>
      <c r="G247" s="207"/>
      <c r="H247" s="210">
        <v>54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153</v>
      </c>
      <c r="AU247" s="216" t="s">
        <v>85</v>
      </c>
      <c r="AV247" s="14" t="s">
        <v>85</v>
      </c>
      <c r="AW247" s="14" t="s">
        <v>32</v>
      </c>
      <c r="AX247" s="14" t="s">
        <v>75</v>
      </c>
      <c r="AY247" s="216" t="s">
        <v>146</v>
      </c>
    </row>
    <row r="248" spans="1:65" s="15" customFormat="1" ht="11.25">
      <c r="B248" s="217"/>
      <c r="C248" s="218"/>
      <c r="D248" s="197" t="s">
        <v>153</v>
      </c>
      <c r="E248" s="219" t="s">
        <v>1</v>
      </c>
      <c r="F248" s="220" t="s">
        <v>157</v>
      </c>
      <c r="G248" s="218"/>
      <c r="H248" s="221">
        <v>134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153</v>
      </c>
      <c r="AU248" s="227" t="s">
        <v>85</v>
      </c>
      <c r="AV248" s="15" t="s">
        <v>152</v>
      </c>
      <c r="AW248" s="15" t="s">
        <v>32</v>
      </c>
      <c r="AX248" s="15" t="s">
        <v>83</v>
      </c>
      <c r="AY248" s="227" t="s">
        <v>146</v>
      </c>
    </row>
    <row r="249" spans="1:65" s="2" customFormat="1" ht="24.2" customHeight="1">
      <c r="A249" s="34"/>
      <c r="B249" s="35"/>
      <c r="C249" s="228" t="s">
        <v>262</v>
      </c>
      <c r="D249" s="228" t="s">
        <v>215</v>
      </c>
      <c r="E249" s="229" t="s">
        <v>263</v>
      </c>
      <c r="F249" s="230" t="s">
        <v>264</v>
      </c>
      <c r="G249" s="231" t="s">
        <v>151</v>
      </c>
      <c r="H249" s="232">
        <v>97.025999999999996</v>
      </c>
      <c r="I249" s="233"/>
      <c r="J249" s="234">
        <f>ROUND(I249*H249,2)</f>
        <v>0</v>
      </c>
      <c r="K249" s="230" t="s">
        <v>1</v>
      </c>
      <c r="L249" s="235"/>
      <c r="M249" s="236" t="s">
        <v>1</v>
      </c>
      <c r="N249" s="237" t="s">
        <v>40</v>
      </c>
      <c r="O249" s="71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3" t="s">
        <v>170</v>
      </c>
      <c r="AT249" s="193" t="s">
        <v>215</v>
      </c>
      <c r="AU249" s="193" t="s">
        <v>85</v>
      </c>
      <c r="AY249" s="17" t="s">
        <v>146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7" t="s">
        <v>83</v>
      </c>
      <c r="BK249" s="194">
        <f>ROUND(I249*H249,2)</f>
        <v>0</v>
      </c>
      <c r="BL249" s="17" t="s">
        <v>152</v>
      </c>
      <c r="BM249" s="193" t="s">
        <v>265</v>
      </c>
    </row>
    <row r="250" spans="1:65" s="13" customFormat="1" ht="11.25">
      <c r="B250" s="195"/>
      <c r="C250" s="196"/>
      <c r="D250" s="197" t="s">
        <v>153</v>
      </c>
      <c r="E250" s="198" t="s">
        <v>1</v>
      </c>
      <c r="F250" s="199" t="s">
        <v>154</v>
      </c>
      <c r="G250" s="196"/>
      <c r="H250" s="198" t="s">
        <v>1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153</v>
      </c>
      <c r="AU250" s="205" t="s">
        <v>85</v>
      </c>
      <c r="AV250" s="13" t="s">
        <v>83</v>
      </c>
      <c r="AW250" s="13" t="s">
        <v>32</v>
      </c>
      <c r="AX250" s="13" t="s">
        <v>75</v>
      </c>
      <c r="AY250" s="205" t="s">
        <v>146</v>
      </c>
    </row>
    <row r="251" spans="1:65" s="14" customFormat="1" ht="11.25">
      <c r="B251" s="206"/>
      <c r="C251" s="207"/>
      <c r="D251" s="197" t="s">
        <v>153</v>
      </c>
      <c r="E251" s="208" t="s">
        <v>1</v>
      </c>
      <c r="F251" s="209" t="s">
        <v>251</v>
      </c>
      <c r="G251" s="207"/>
      <c r="H251" s="210">
        <v>94.2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153</v>
      </c>
      <c r="AU251" s="216" t="s">
        <v>85</v>
      </c>
      <c r="AV251" s="14" t="s">
        <v>85</v>
      </c>
      <c r="AW251" s="14" t="s">
        <v>32</v>
      </c>
      <c r="AX251" s="14" t="s">
        <v>75</v>
      </c>
      <c r="AY251" s="216" t="s">
        <v>146</v>
      </c>
    </row>
    <row r="252" spans="1:65" s="15" customFormat="1" ht="11.25">
      <c r="B252" s="217"/>
      <c r="C252" s="218"/>
      <c r="D252" s="197" t="s">
        <v>153</v>
      </c>
      <c r="E252" s="219" t="s">
        <v>1</v>
      </c>
      <c r="F252" s="220" t="s">
        <v>157</v>
      </c>
      <c r="G252" s="218"/>
      <c r="H252" s="221">
        <v>94.2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153</v>
      </c>
      <c r="AU252" s="227" t="s">
        <v>85</v>
      </c>
      <c r="AV252" s="15" t="s">
        <v>152</v>
      </c>
      <c r="AW252" s="15" t="s">
        <v>32</v>
      </c>
      <c r="AX252" s="15" t="s">
        <v>75</v>
      </c>
      <c r="AY252" s="227" t="s">
        <v>146</v>
      </c>
    </row>
    <row r="253" spans="1:65" s="14" customFormat="1" ht="11.25">
      <c r="B253" s="206"/>
      <c r="C253" s="207"/>
      <c r="D253" s="197" t="s">
        <v>153</v>
      </c>
      <c r="E253" s="208" t="s">
        <v>1</v>
      </c>
      <c r="F253" s="209" t="s">
        <v>266</v>
      </c>
      <c r="G253" s="207"/>
      <c r="H253" s="210">
        <v>97.025999999999996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153</v>
      </c>
      <c r="AU253" s="216" t="s">
        <v>85</v>
      </c>
      <c r="AV253" s="14" t="s">
        <v>85</v>
      </c>
      <c r="AW253" s="14" t="s">
        <v>32</v>
      </c>
      <c r="AX253" s="14" t="s">
        <v>75</v>
      </c>
      <c r="AY253" s="216" t="s">
        <v>146</v>
      </c>
    </row>
    <row r="254" spans="1:65" s="15" customFormat="1" ht="11.25">
      <c r="B254" s="217"/>
      <c r="C254" s="218"/>
      <c r="D254" s="197" t="s">
        <v>153</v>
      </c>
      <c r="E254" s="219" t="s">
        <v>1</v>
      </c>
      <c r="F254" s="220" t="s">
        <v>157</v>
      </c>
      <c r="G254" s="218"/>
      <c r="H254" s="221">
        <v>97.025999999999996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153</v>
      </c>
      <c r="AU254" s="227" t="s">
        <v>85</v>
      </c>
      <c r="AV254" s="15" t="s">
        <v>152</v>
      </c>
      <c r="AW254" s="15" t="s">
        <v>32</v>
      </c>
      <c r="AX254" s="15" t="s">
        <v>83</v>
      </c>
      <c r="AY254" s="227" t="s">
        <v>146</v>
      </c>
    </row>
    <row r="255" spans="1:65" s="12" customFormat="1" ht="22.9" customHeight="1">
      <c r="B255" s="166"/>
      <c r="C255" s="167"/>
      <c r="D255" s="168" t="s">
        <v>74</v>
      </c>
      <c r="E255" s="180" t="s">
        <v>165</v>
      </c>
      <c r="F255" s="180" t="s">
        <v>267</v>
      </c>
      <c r="G255" s="167"/>
      <c r="H255" s="167"/>
      <c r="I255" s="170"/>
      <c r="J255" s="181">
        <f>BK255</f>
        <v>0</v>
      </c>
      <c r="K255" s="167"/>
      <c r="L255" s="172"/>
      <c r="M255" s="173"/>
      <c r="N255" s="174"/>
      <c r="O255" s="174"/>
      <c r="P255" s="175">
        <f>SUM(P256:P266)</f>
        <v>0</v>
      </c>
      <c r="Q255" s="174"/>
      <c r="R255" s="175">
        <f>SUM(R256:R266)</f>
        <v>0</v>
      </c>
      <c r="S255" s="174"/>
      <c r="T255" s="176">
        <f>SUM(T256:T266)</f>
        <v>0</v>
      </c>
      <c r="AR255" s="177" t="s">
        <v>83</v>
      </c>
      <c r="AT255" s="178" t="s">
        <v>74</v>
      </c>
      <c r="AU255" s="178" t="s">
        <v>83</v>
      </c>
      <c r="AY255" s="177" t="s">
        <v>146</v>
      </c>
      <c r="BK255" s="179">
        <f>SUM(BK256:BK266)</f>
        <v>0</v>
      </c>
    </row>
    <row r="256" spans="1:65" s="2" customFormat="1" ht="24.2" customHeight="1">
      <c r="A256" s="34"/>
      <c r="B256" s="35"/>
      <c r="C256" s="182" t="s">
        <v>208</v>
      </c>
      <c r="D256" s="182" t="s">
        <v>148</v>
      </c>
      <c r="E256" s="183" t="s">
        <v>268</v>
      </c>
      <c r="F256" s="184" t="s">
        <v>269</v>
      </c>
      <c r="G256" s="185" t="s">
        <v>151</v>
      </c>
      <c r="H256" s="186">
        <v>98</v>
      </c>
      <c r="I256" s="187"/>
      <c r="J256" s="188">
        <f>ROUND(I256*H256,2)</f>
        <v>0</v>
      </c>
      <c r="K256" s="184" t="s">
        <v>1</v>
      </c>
      <c r="L256" s="39"/>
      <c r="M256" s="189" t="s">
        <v>1</v>
      </c>
      <c r="N256" s="190" t="s">
        <v>40</v>
      </c>
      <c r="O256" s="71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3" t="s">
        <v>152</v>
      </c>
      <c r="AT256" s="193" t="s">
        <v>148</v>
      </c>
      <c r="AU256" s="193" t="s">
        <v>85</v>
      </c>
      <c r="AY256" s="17" t="s">
        <v>146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7" t="s">
        <v>83</v>
      </c>
      <c r="BK256" s="194">
        <f>ROUND(I256*H256,2)</f>
        <v>0</v>
      </c>
      <c r="BL256" s="17" t="s">
        <v>152</v>
      </c>
      <c r="BM256" s="193" t="s">
        <v>270</v>
      </c>
    </row>
    <row r="257" spans="1:65" s="2" customFormat="1" ht="24.2" customHeight="1">
      <c r="A257" s="34"/>
      <c r="B257" s="35"/>
      <c r="C257" s="182" t="s">
        <v>271</v>
      </c>
      <c r="D257" s="182" t="s">
        <v>148</v>
      </c>
      <c r="E257" s="183" t="s">
        <v>272</v>
      </c>
      <c r="F257" s="184" t="s">
        <v>273</v>
      </c>
      <c r="G257" s="185" t="s">
        <v>151</v>
      </c>
      <c r="H257" s="186">
        <v>98</v>
      </c>
      <c r="I257" s="187"/>
      <c r="J257" s="188">
        <f>ROUND(I257*H257,2)</f>
        <v>0</v>
      </c>
      <c r="K257" s="184" t="s">
        <v>1</v>
      </c>
      <c r="L257" s="39"/>
      <c r="M257" s="189" t="s">
        <v>1</v>
      </c>
      <c r="N257" s="190" t="s">
        <v>40</v>
      </c>
      <c r="O257" s="71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3" t="s">
        <v>152</v>
      </c>
      <c r="AT257" s="193" t="s">
        <v>148</v>
      </c>
      <c r="AU257" s="193" t="s">
        <v>85</v>
      </c>
      <c r="AY257" s="17" t="s">
        <v>146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7" t="s">
        <v>83</v>
      </c>
      <c r="BK257" s="194">
        <f>ROUND(I257*H257,2)</f>
        <v>0</v>
      </c>
      <c r="BL257" s="17" t="s">
        <v>152</v>
      </c>
      <c r="BM257" s="193" t="s">
        <v>274</v>
      </c>
    </row>
    <row r="258" spans="1:65" s="2" customFormat="1" ht="24.2" customHeight="1">
      <c r="A258" s="34"/>
      <c r="B258" s="35"/>
      <c r="C258" s="182" t="s">
        <v>213</v>
      </c>
      <c r="D258" s="182" t="s">
        <v>148</v>
      </c>
      <c r="E258" s="183" t="s">
        <v>275</v>
      </c>
      <c r="F258" s="184" t="s">
        <v>276</v>
      </c>
      <c r="G258" s="185" t="s">
        <v>151</v>
      </c>
      <c r="H258" s="186">
        <v>154.27199999999999</v>
      </c>
      <c r="I258" s="187"/>
      <c r="J258" s="188">
        <f>ROUND(I258*H258,2)</f>
        <v>0</v>
      </c>
      <c r="K258" s="184" t="s">
        <v>1</v>
      </c>
      <c r="L258" s="39"/>
      <c r="M258" s="189" t="s">
        <v>1</v>
      </c>
      <c r="N258" s="190" t="s">
        <v>40</v>
      </c>
      <c r="O258" s="71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3" t="s">
        <v>152</v>
      </c>
      <c r="AT258" s="193" t="s">
        <v>148</v>
      </c>
      <c r="AU258" s="193" t="s">
        <v>85</v>
      </c>
      <c r="AY258" s="17" t="s">
        <v>146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7" t="s">
        <v>83</v>
      </c>
      <c r="BK258" s="194">
        <f>ROUND(I258*H258,2)</f>
        <v>0</v>
      </c>
      <c r="BL258" s="17" t="s">
        <v>152</v>
      </c>
      <c r="BM258" s="193" t="s">
        <v>277</v>
      </c>
    </row>
    <row r="259" spans="1:65" s="2" customFormat="1" ht="24.2" customHeight="1">
      <c r="A259" s="34"/>
      <c r="B259" s="35"/>
      <c r="C259" s="182" t="s">
        <v>278</v>
      </c>
      <c r="D259" s="182" t="s">
        <v>148</v>
      </c>
      <c r="E259" s="183" t="s">
        <v>279</v>
      </c>
      <c r="F259" s="184" t="s">
        <v>280</v>
      </c>
      <c r="G259" s="185" t="s">
        <v>151</v>
      </c>
      <c r="H259" s="186">
        <v>7.2720000000000002</v>
      </c>
      <c r="I259" s="187"/>
      <c r="J259" s="188">
        <f>ROUND(I259*H259,2)</f>
        <v>0</v>
      </c>
      <c r="K259" s="184" t="s">
        <v>1</v>
      </c>
      <c r="L259" s="39"/>
      <c r="M259" s="189" t="s">
        <v>1</v>
      </c>
      <c r="N259" s="190" t="s">
        <v>40</v>
      </c>
      <c r="O259" s="71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3" t="s">
        <v>152</v>
      </c>
      <c r="AT259" s="193" t="s">
        <v>148</v>
      </c>
      <c r="AU259" s="193" t="s">
        <v>85</v>
      </c>
      <c r="AY259" s="17" t="s">
        <v>146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7" t="s">
        <v>83</v>
      </c>
      <c r="BK259" s="194">
        <f>ROUND(I259*H259,2)</f>
        <v>0</v>
      </c>
      <c r="BL259" s="17" t="s">
        <v>152</v>
      </c>
      <c r="BM259" s="193" t="s">
        <v>261</v>
      </c>
    </row>
    <row r="260" spans="1:65" s="14" customFormat="1" ht="11.25">
      <c r="B260" s="206"/>
      <c r="C260" s="207"/>
      <c r="D260" s="197" t="s">
        <v>153</v>
      </c>
      <c r="E260" s="208" t="s">
        <v>1</v>
      </c>
      <c r="F260" s="209" t="s">
        <v>281</v>
      </c>
      <c r="G260" s="207"/>
      <c r="H260" s="210">
        <v>7.2720000000000002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153</v>
      </c>
      <c r="AU260" s="216" t="s">
        <v>85</v>
      </c>
      <c r="AV260" s="14" t="s">
        <v>85</v>
      </c>
      <c r="AW260" s="14" t="s">
        <v>32</v>
      </c>
      <c r="AX260" s="14" t="s">
        <v>75</v>
      </c>
      <c r="AY260" s="216" t="s">
        <v>146</v>
      </c>
    </row>
    <row r="261" spans="1:65" s="15" customFormat="1" ht="11.25">
      <c r="B261" s="217"/>
      <c r="C261" s="218"/>
      <c r="D261" s="197" t="s">
        <v>153</v>
      </c>
      <c r="E261" s="219" t="s">
        <v>1</v>
      </c>
      <c r="F261" s="220" t="s">
        <v>157</v>
      </c>
      <c r="G261" s="218"/>
      <c r="H261" s="221">
        <v>7.2720000000000002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153</v>
      </c>
      <c r="AU261" s="227" t="s">
        <v>85</v>
      </c>
      <c r="AV261" s="15" t="s">
        <v>152</v>
      </c>
      <c r="AW261" s="15" t="s">
        <v>32</v>
      </c>
      <c r="AX261" s="15" t="s">
        <v>83</v>
      </c>
      <c r="AY261" s="227" t="s">
        <v>146</v>
      </c>
    </row>
    <row r="262" spans="1:65" s="2" customFormat="1" ht="24.2" customHeight="1">
      <c r="A262" s="34"/>
      <c r="B262" s="35"/>
      <c r="C262" s="182" t="s">
        <v>218</v>
      </c>
      <c r="D262" s="182" t="s">
        <v>148</v>
      </c>
      <c r="E262" s="183" t="s">
        <v>282</v>
      </c>
      <c r="F262" s="184" t="s">
        <v>283</v>
      </c>
      <c r="G262" s="185" t="s">
        <v>151</v>
      </c>
      <c r="H262" s="186">
        <v>154.27199999999999</v>
      </c>
      <c r="I262" s="187"/>
      <c r="J262" s="188">
        <f>ROUND(I262*H262,2)</f>
        <v>0</v>
      </c>
      <c r="K262" s="184" t="s">
        <v>1</v>
      </c>
      <c r="L262" s="39"/>
      <c r="M262" s="189" t="s">
        <v>1</v>
      </c>
      <c r="N262" s="190" t="s">
        <v>40</v>
      </c>
      <c r="O262" s="71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3" t="s">
        <v>152</v>
      </c>
      <c r="AT262" s="193" t="s">
        <v>148</v>
      </c>
      <c r="AU262" s="193" t="s">
        <v>85</v>
      </c>
      <c r="AY262" s="17" t="s">
        <v>146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7" t="s">
        <v>83</v>
      </c>
      <c r="BK262" s="194">
        <f>ROUND(I262*H262,2)</f>
        <v>0</v>
      </c>
      <c r="BL262" s="17" t="s">
        <v>152</v>
      </c>
      <c r="BM262" s="193" t="s">
        <v>284</v>
      </c>
    </row>
    <row r="263" spans="1:65" s="14" customFormat="1" ht="11.25">
      <c r="B263" s="206"/>
      <c r="C263" s="207"/>
      <c r="D263" s="197" t="s">
        <v>153</v>
      </c>
      <c r="E263" s="208" t="s">
        <v>1</v>
      </c>
      <c r="F263" s="209" t="s">
        <v>285</v>
      </c>
      <c r="G263" s="207"/>
      <c r="H263" s="210">
        <v>154.27199999999999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153</v>
      </c>
      <c r="AU263" s="216" t="s">
        <v>85</v>
      </c>
      <c r="AV263" s="14" t="s">
        <v>85</v>
      </c>
      <c r="AW263" s="14" t="s">
        <v>32</v>
      </c>
      <c r="AX263" s="14" t="s">
        <v>75</v>
      </c>
      <c r="AY263" s="216" t="s">
        <v>146</v>
      </c>
    </row>
    <row r="264" spans="1:65" s="15" customFormat="1" ht="11.25">
      <c r="B264" s="217"/>
      <c r="C264" s="218"/>
      <c r="D264" s="197" t="s">
        <v>153</v>
      </c>
      <c r="E264" s="219" t="s">
        <v>1</v>
      </c>
      <c r="F264" s="220" t="s">
        <v>157</v>
      </c>
      <c r="G264" s="218"/>
      <c r="H264" s="221">
        <v>154.27199999999999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153</v>
      </c>
      <c r="AU264" s="227" t="s">
        <v>85</v>
      </c>
      <c r="AV264" s="15" t="s">
        <v>152</v>
      </c>
      <c r="AW264" s="15" t="s">
        <v>32</v>
      </c>
      <c r="AX264" s="15" t="s">
        <v>83</v>
      </c>
      <c r="AY264" s="227" t="s">
        <v>146</v>
      </c>
    </row>
    <row r="265" spans="1:65" s="2" customFormat="1" ht="24.2" customHeight="1">
      <c r="A265" s="34"/>
      <c r="B265" s="35"/>
      <c r="C265" s="182" t="s">
        <v>286</v>
      </c>
      <c r="D265" s="182" t="s">
        <v>148</v>
      </c>
      <c r="E265" s="183" t="s">
        <v>287</v>
      </c>
      <c r="F265" s="184" t="s">
        <v>288</v>
      </c>
      <c r="G265" s="185" t="s">
        <v>151</v>
      </c>
      <c r="H265" s="186">
        <v>49</v>
      </c>
      <c r="I265" s="187"/>
      <c r="J265" s="188">
        <f>ROUND(I265*H265,2)</f>
        <v>0</v>
      </c>
      <c r="K265" s="184" t="s">
        <v>1</v>
      </c>
      <c r="L265" s="39"/>
      <c r="M265" s="189" t="s">
        <v>1</v>
      </c>
      <c r="N265" s="190" t="s">
        <v>40</v>
      </c>
      <c r="O265" s="71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3" t="s">
        <v>152</v>
      </c>
      <c r="AT265" s="193" t="s">
        <v>148</v>
      </c>
      <c r="AU265" s="193" t="s">
        <v>85</v>
      </c>
      <c r="AY265" s="17" t="s">
        <v>146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7" t="s">
        <v>83</v>
      </c>
      <c r="BK265" s="194">
        <f>ROUND(I265*H265,2)</f>
        <v>0</v>
      </c>
      <c r="BL265" s="17" t="s">
        <v>152</v>
      </c>
      <c r="BM265" s="193" t="s">
        <v>289</v>
      </c>
    </row>
    <row r="266" spans="1:65" s="2" customFormat="1" ht="24.2" customHeight="1">
      <c r="A266" s="34"/>
      <c r="B266" s="35"/>
      <c r="C266" s="182" t="s">
        <v>223</v>
      </c>
      <c r="D266" s="182" t="s">
        <v>148</v>
      </c>
      <c r="E266" s="183" t="s">
        <v>290</v>
      </c>
      <c r="F266" s="184" t="s">
        <v>291</v>
      </c>
      <c r="G266" s="185" t="s">
        <v>176</v>
      </c>
      <c r="H266" s="186">
        <v>0.51300000000000001</v>
      </c>
      <c r="I266" s="187"/>
      <c r="J266" s="188">
        <f>ROUND(I266*H266,2)</f>
        <v>0</v>
      </c>
      <c r="K266" s="184" t="s">
        <v>1</v>
      </c>
      <c r="L266" s="39"/>
      <c r="M266" s="189" t="s">
        <v>1</v>
      </c>
      <c r="N266" s="190" t="s">
        <v>40</v>
      </c>
      <c r="O266" s="71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3" t="s">
        <v>152</v>
      </c>
      <c r="AT266" s="193" t="s">
        <v>148</v>
      </c>
      <c r="AU266" s="193" t="s">
        <v>85</v>
      </c>
      <c r="AY266" s="17" t="s">
        <v>146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7" t="s">
        <v>83</v>
      </c>
      <c r="BK266" s="194">
        <f>ROUND(I266*H266,2)</f>
        <v>0</v>
      </c>
      <c r="BL266" s="17" t="s">
        <v>152</v>
      </c>
      <c r="BM266" s="193" t="s">
        <v>292</v>
      </c>
    </row>
    <row r="267" spans="1:65" s="12" customFormat="1" ht="22.9" customHeight="1">
      <c r="B267" s="166"/>
      <c r="C267" s="167"/>
      <c r="D267" s="168" t="s">
        <v>74</v>
      </c>
      <c r="E267" s="180" t="s">
        <v>170</v>
      </c>
      <c r="F267" s="180" t="s">
        <v>293</v>
      </c>
      <c r="G267" s="167"/>
      <c r="H267" s="167"/>
      <c r="I267" s="170"/>
      <c r="J267" s="181">
        <f>BK267</f>
        <v>0</v>
      </c>
      <c r="K267" s="167"/>
      <c r="L267" s="172"/>
      <c r="M267" s="173"/>
      <c r="N267" s="174"/>
      <c r="O267" s="174"/>
      <c r="P267" s="175">
        <f>SUM(P268:P288)</f>
        <v>0</v>
      </c>
      <c r="Q267" s="174"/>
      <c r="R267" s="175">
        <f>SUM(R268:R288)</f>
        <v>0</v>
      </c>
      <c r="S267" s="174"/>
      <c r="T267" s="176">
        <f>SUM(T268:T288)</f>
        <v>0</v>
      </c>
      <c r="AR267" s="177" t="s">
        <v>83</v>
      </c>
      <c r="AT267" s="178" t="s">
        <v>74</v>
      </c>
      <c r="AU267" s="178" t="s">
        <v>83</v>
      </c>
      <c r="AY267" s="177" t="s">
        <v>146</v>
      </c>
      <c r="BK267" s="179">
        <f>SUM(BK268:BK288)</f>
        <v>0</v>
      </c>
    </row>
    <row r="268" spans="1:65" s="2" customFormat="1" ht="21.75" customHeight="1">
      <c r="A268" s="34"/>
      <c r="B268" s="35"/>
      <c r="C268" s="182" t="s">
        <v>294</v>
      </c>
      <c r="D268" s="182" t="s">
        <v>148</v>
      </c>
      <c r="E268" s="183" t="s">
        <v>295</v>
      </c>
      <c r="F268" s="184" t="s">
        <v>296</v>
      </c>
      <c r="G268" s="185" t="s">
        <v>297</v>
      </c>
      <c r="H268" s="186">
        <v>1</v>
      </c>
      <c r="I268" s="187"/>
      <c r="J268" s="188">
        <f>ROUND(I268*H268,2)</f>
        <v>0</v>
      </c>
      <c r="K268" s="184" t="s">
        <v>1</v>
      </c>
      <c r="L268" s="39"/>
      <c r="M268" s="189" t="s">
        <v>1</v>
      </c>
      <c r="N268" s="190" t="s">
        <v>40</v>
      </c>
      <c r="O268" s="71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3" t="s">
        <v>152</v>
      </c>
      <c r="AT268" s="193" t="s">
        <v>148</v>
      </c>
      <c r="AU268" s="193" t="s">
        <v>85</v>
      </c>
      <c r="AY268" s="17" t="s">
        <v>146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7" t="s">
        <v>83</v>
      </c>
      <c r="BK268" s="194">
        <f>ROUND(I268*H268,2)</f>
        <v>0</v>
      </c>
      <c r="BL268" s="17" t="s">
        <v>152</v>
      </c>
      <c r="BM268" s="193" t="s">
        <v>298</v>
      </c>
    </row>
    <row r="269" spans="1:65" s="14" customFormat="1" ht="11.25">
      <c r="B269" s="206"/>
      <c r="C269" s="207"/>
      <c r="D269" s="197" t="s">
        <v>153</v>
      </c>
      <c r="E269" s="208" t="s">
        <v>1</v>
      </c>
      <c r="F269" s="209" t="s">
        <v>299</v>
      </c>
      <c r="G269" s="207"/>
      <c r="H269" s="210">
        <v>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153</v>
      </c>
      <c r="AU269" s="216" t="s">
        <v>85</v>
      </c>
      <c r="AV269" s="14" t="s">
        <v>85</v>
      </c>
      <c r="AW269" s="14" t="s">
        <v>32</v>
      </c>
      <c r="AX269" s="14" t="s">
        <v>75</v>
      </c>
      <c r="AY269" s="216" t="s">
        <v>146</v>
      </c>
    </row>
    <row r="270" spans="1:65" s="15" customFormat="1" ht="11.25">
      <c r="B270" s="217"/>
      <c r="C270" s="218"/>
      <c r="D270" s="197" t="s">
        <v>153</v>
      </c>
      <c r="E270" s="219" t="s">
        <v>1</v>
      </c>
      <c r="F270" s="220" t="s">
        <v>157</v>
      </c>
      <c r="G270" s="218"/>
      <c r="H270" s="221">
        <v>1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153</v>
      </c>
      <c r="AU270" s="227" t="s">
        <v>85</v>
      </c>
      <c r="AV270" s="15" t="s">
        <v>152</v>
      </c>
      <c r="AW270" s="15" t="s">
        <v>32</v>
      </c>
      <c r="AX270" s="15" t="s">
        <v>83</v>
      </c>
      <c r="AY270" s="227" t="s">
        <v>146</v>
      </c>
    </row>
    <row r="271" spans="1:65" s="2" customFormat="1" ht="24.2" customHeight="1">
      <c r="A271" s="34"/>
      <c r="B271" s="35"/>
      <c r="C271" s="182" t="s">
        <v>228</v>
      </c>
      <c r="D271" s="182" t="s">
        <v>148</v>
      </c>
      <c r="E271" s="183" t="s">
        <v>300</v>
      </c>
      <c r="F271" s="184" t="s">
        <v>301</v>
      </c>
      <c r="G271" s="185" t="s">
        <v>169</v>
      </c>
      <c r="H271" s="186">
        <v>9</v>
      </c>
      <c r="I271" s="187"/>
      <c r="J271" s="188">
        <f>ROUND(I271*H271,2)</f>
        <v>0</v>
      </c>
      <c r="K271" s="184" t="s">
        <v>1</v>
      </c>
      <c r="L271" s="39"/>
      <c r="M271" s="189" t="s">
        <v>1</v>
      </c>
      <c r="N271" s="190" t="s">
        <v>40</v>
      </c>
      <c r="O271" s="71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3" t="s">
        <v>152</v>
      </c>
      <c r="AT271" s="193" t="s">
        <v>148</v>
      </c>
      <c r="AU271" s="193" t="s">
        <v>85</v>
      </c>
      <c r="AY271" s="17" t="s">
        <v>146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7" t="s">
        <v>83</v>
      </c>
      <c r="BK271" s="194">
        <f>ROUND(I271*H271,2)</f>
        <v>0</v>
      </c>
      <c r="BL271" s="17" t="s">
        <v>152</v>
      </c>
      <c r="BM271" s="193" t="s">
        <v>302</v>
      </c>
    </row>
    <row r="272" spans="1:65" s="14" customFormat="1" ht="11.25">
      <c r="B272" s="206"/>
      <c r="C272" s="207"/>
      <c r="D272" s="197" t="s">
        <v>153</v>
      </c>
      <c r="E272" s="208" t="s">
        <v>1</v>
      </c>
      <c r="F272" s="209" t="s">
        <v>303</v>
      </c>
      <c r="G272" s="207"/>
      <c r="H272" s="210">
        <v>9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153</v>
      </c>
      <c r="AU272" s="216" t="s">
        <v>85</v>
      </c>
      <c r="AV272" s="14" t="s">
        <v>85</v>
      </c>
      <c r="AW272" s="14" t="s">
        <v>32</v>
      </c>
      <c r="AX272" s="14" t="s">
        <v>75</v>
      </c>
      <c r="AY272" s="216" t="s">
        <v>146</v>
      </c>
    </row>
    <row r="273" spans="1:65" s="15" customFormat="1" ht="11.25">
      <c r="B273" s="217"/>
      <c r="C273" s="218"/>
      <c r="D273" s="197" t="s">
        <v>153</v>
      </c>
      <c r="E273" s="219" t="s">
        <v>1</v>
      </c>
      <c r="F273" s="220" t="s">
        <v>157</v>
      </c>
      <c r="G273" s="218"/>
      <c r="H273" s="221">
        <v>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153</v>
      </c>
      <c r="AU273" s="227" t="s">
        <v>85</v>
      </c>
      <c r="AV273" s="15" t="s">
        <v>152</v>
      </c>
      <c r="AW273" s="15" t="s">
        <v>32</v>
      </c>
      <c r="AX273" s="15" t="s">
        <v>83</v>
      </c>
      <c r="AY273" s="227" t="s">
        <v>146</v>
      </c>
    </row>
    <row r="274" spans="1:65" s="2" customFormat="1" ht="33" customHeight="1">
      <c r="A274" s="34"/>
      <c r="B274" s="35"/>
      <c r="C274" s="182" t="s">
        <v>304</v>
      </c>
      <c r="D274" s="182" t="s">
        <v>148</v>
      </c>
      <c r="E274" s="183" t="s">
        <v>305</v>
      </c>
      <c r="F274" s="184" t="s">
        <v>306</v>
      </c>
      <c r="G274" s="185" t="s">
        <v>307</v>
      </c>
      <c r="H274" s="186">
        <v>2</v>
      </c>
      <c r="I274" s="187"/>
      <c r="J274" s="188">
        <f>ROUND(I274*H274,2)</f>
        <v>0</v>
      </c>
      <c r="K274" s="184" t="s">
        <v>1</v>
      </c>
      <c r="L274" s="39"/>
      <c r="M274" s="189" t="s">
        <v>1</v>
      </c>
      <c r="N274" s="190" t="s">
        <v>40</v>
      </c>
      <c r="O274" s="71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3" t="s">
        <v>152</v>
      </c>
      <c r="AT274" s="193" t="s">
        <v>148</v>
      </c>
      <c r="AU274" s="193" t="s">
        <v>85</v>
      </c>
      <c r="AY274" s="17" t="s">
        <v>146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7" t="s">
        <v>83</v>
      </c>
      <c r="BK274" s="194">
        <f>ROUND(I274*H274,2)</f>
        <v>0</v>
      </c>
      <c r="BL274" s="17" t="s">
        <v>152</v>
      </c>
      <c r="BM274" s="193" t="s">
        <v>308</v>
      </c>
    </row>
    <row r="275" spans="1:65" s="14" customFormat="1" ht="11.25">
      <c r="B275" s="206"/>
      <c r="C275" s="207"/>
      <c r="D275" s="197" t="s">
        <v>153</v>
      </c>
      <c r="E275" s="208" t="s">
        <v>1</v>
      </c>
      <c r="F275" s="209" t="s">
        <v>309</v>
      </c>
      <c r="G275" s="207"/>
      <c r="H275" s="210">
        <v>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153</v>
      </c>
      <c r="AU275" s="216" t="s">
        <v>85</v>
      </c>
      <c r="AV275" s="14" t="s">
        <v>85</v>
      </c>
      <c r="AW275" s="14" t="s">
        <v>32</v>
      </c>
      <c r="AX275" s="14" t="s">
        <v>75</v>
      </c>
      <c r="AY275" s="216" t="s">
        <v>146</v>
      </c>
    </row>
    <row r="276" spans="1:65" s="15" customFormat="1" ht="11.25">
      <c r="B276" s="217"/>
      <c r="C276" s="218"/>
      <c r="D276" s="197" t="s">
        <v>153</v>
      </c>
      <c r="E276" s="219" t="s">
        <v>1</v>
      </c>
      <c r="F276" s="220" t="s">
        <v>157</v>
      </c>
      <c r="G276" s="218"/>
      <c r="H276" s="221">
        <v>2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153</v>
      </c>
      <c r="AU276" s="227" t="s">
        <v>85</v>
      </c>
      <c r="AV276" s="15" t="s">
        <v>152</v>
      </c>
      <c r="AW276" s="15" t="s">
        <v>32</v>
      </c>
      <c r="AX276" s="15" t="s">
        <v>83</v>
      </c>
      <c r="AY276" s="227" t="s">
        <v>146</v>
      </c>
    </row>
    <row r="277" spans="1:65" s="2" customFormat="1" ht="16.5" customHeight="1">
      <c r="A277" s="34"/>
      <c r="B277" s="35"/>
      <c r="C277" s="228" t="s">
        <v>235</v>
      </c>
      <c r="D277" s="228" t="s">
        <v>215</v>
      </c>
      <c r="E277" s="229" t="s">
        <v>310</v>
      </c>
      <c r="F277" s="230" t="s">
        <v>311</v>
      </c>
      <c r="G277" s="231" t="s">
        <v>307</v>
      </c>
      <c r="H277" s="232">
        <v>1</v>
      </c>
      <c r="I277" s="233"/>
      <c r="J277" s="234">
        <f>ROUND(I277*H277,2)</f>
        <v>0</v>
      </c>
      <c r="K277" s="230" t="s">
        <v>1</v>
      </c>
      <c r="L277" s="235"/>
      <c r="M277" s="236" t="s">
        <v>1</v>
      </c>
      <c r="N277" s="237" t="s">
        <v>40</v>
      </c>
      <c r="O277" s="71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3" t="s">
        <v>170</v>
      </c>
      <c r="AT277" s="193" t="s">
        <v>215</v>
      </c>
      <c r="AU277" s="193" t="s">
        <v>85</v>
      </c>
      <c r="AY277" s="17" t="s">
        <v>146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7" t="s">
        <v>83</v>
      </c>
      <c r="BK277" s="194">
        <f>ROUND(I277*H277,2)</f>
        <v>0</v>
      </c>
      <c r="BL277" s="17" t="s">
        <v>152</v>
      </c>
      <c r="BM277" s="193" t="s">
        <v>312</v>
      </c>
    </row>
    <row r="278" spans="1:65" s="14" customFormat="1" ht="11.25">
      <c r="B278" s="206"/>
      <c r="C278" s="207"/>
      <c r="D278" s="197" t="s">
        <v>153</v>
      </c>
      <c r="E278" s="208" t="s">
        <v>1</v>
      </c>
      <c r="F278" s="209" t="s">
        <v>299</v>
      </c>
      <c r="G278" s="207"/>
      <c r="H278" s="210">
        <v>1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153</v>
      </c>
      <c r="AU278" s="216" t="s">
        <v>85</v>
      </c>
      <c r="AV278" s="14" t="s">
        <v>85</v>
      </c>
      <c r="AW278" s="14" t="s">
        <v>32</v>
      </c>
      <c r="AX278" s="14" t="s">
        <v>75</v>
      </c>
      <c r="AY278" s="216" t="s">
        <v>146</v>
      </c>
    </row>
    <row r="279" spans="1:65" s="15" customFormat="1" ht="11.25">
      <c r="B279" s="217"/>
      <c r="C279" s="218"/>
      <c r="D279" s="197" t="s">
        <v>153</v>
      </c>
      <c r="E279" s="219" t="s">
        <v>1</v>
      </c>
      <c r="F279" s="220" t="s">
        <v>157</v>
      </c>
      <c r="G279" s="218"/>
      <c r="H279" s="221">
        <v>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153</v>
      </c>
      <c r="AU279" s="227" t="s">
        <v>85</v>
      </c>
      <c r="AV279" s="15" t="s">
        <v>152</v>
      </c>
      <c r="AW279" s="15" t="s">
        <v>32</v>
      </c>
      <c r="AX279" s="15" t="s">
        <v>83</v>
      </c>
      <c r="AY279" s="227" t="s">
        <v>146</v>
      </c>
    </row>
    <row r="280" spans="1:65" s="2" customFormat="1" ht="21.75" customHeight="1">
      <c r="A280" s="34"/>
      <c r="B280" s="35"/>
      <c r="C280" s="228" t="s">
        <v>313</v>
      </c>
      <c r="D280" s="228" t="s">
        <v>215</v>
      </c>
      <c r="E280" s="229" t="s">
        <v>314</v>
      </c>
      <c r="F280" s="230" t="s">
        <v>315</v>
      </c>
      <c r="G280" s="231" t="s">
        <v>307</v>
      </c>
      <c r="H280" s="232">
        <v>1</v>
      </c>
      <c r="I280" s="233"/>
      <c r="J280" s="234">
        <f>ROUND(I280*H280,2)</f>
        <v>0</v>
      </c>
      <c r="K280" s="230" t="s">
        <v>1</v>
      </c>
      <c r="L280" s="235"/>
      <c r="M280" s="236" t="s">
        <v>1</v>
      </c>
      <c r="N280" s="237" t="s">
        <v>40</v>
      </c>
      <c r="O280" s="71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3" t="s">
        <v>170</v>
      </c>
      <c r="AT280" s="193" t="s">
        <v>215</v>
      </c>
      <c r="AU280" s="193" t="s">
        <v>85</v>
      </c>
      <c r="AY280" s="17" t="s">
        <v>146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7" t="s">
        <v>83</v>
      </c>
      <c r="BK280" s="194">
        <f>ROUND(I280*H280,2)</f>
        <v>0</v>
      </c>
      <c r="BL280" s="17" t="s">
        <v>152</v>
      </c>
      <c r="BM280" s="193" t="s">
        <v>316</v>
      </c>
    </row>
    <row r="281" spans="1:65" s="14" customFormat="1" ht="11.25">
      <c r="B281" s="206"/>
      <c r="C281" s="207"/>
      <c r="D281" s="197" t="s">
        <v>153</v>
      </c>
      <c r="E281" s="208" t="s">
        <v>1</v>
      </c>
      <c r="F281" s="209" t="s">
        <v>299</v>
      </c>
      <c r="G281" s="207"/>
      <c r="H281" s="210">
        <v>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153</v>
      </c>
      <c r="AU281" s="216" t="s">
        <v>85</v>
      </c>
      <c r="AV281" s="14" t="s">
        <v>85</v>
      </c>
      <c r="AW281" s="14" t="s">
        <v>32</v>
      </c>
      <c r="AX281" s="14" t="s">
        <v>75</v>
      </c>
      <c r="AY281" s="216" t="s">
        <v>146</v>
      </c>
    </row>
    <row r="282" spans="1:65" s="15" customFormat="1" ht="11.25">
      <c r="B282" s="217"/>
      <c r="C282" s="218"/>
      <c r="D282" s="197" t="s">
        <v>153</v>
      </c>
      <c r="E282" s="219" t="s">
        <v>1</v>
      </c>
      <c r="F282" s="220" t="s">
        <v>157</v>
      </c>
      <c r="G282" s="218"/>
      <c r="H282" s="221">
        <v>1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153</v>
      </c>
      <c r="AU282" s="227" t="s">
        <v>85</v>
      </c>
      <c r="AV282" s="15" t="s">
        <v>152</v>
      </c>
      <c r="AW282" s="15" t="s">
        <v>32</v>
      </c>
      <c r="AX282" s="15" t="s">
        <v>83</v>
      </c>
      <c r="AY282" s="227" t="s">
        <v>146</v>
      </c>
    </row>
    <row r="283" spans="1:65" s="2" customFormat="1" ht="16.5" customHeight="1">
      <c r="A283" s="34"/>
      <c r="B283" s="35"/>
      <c r="C283" s="182" t="s">
        <v>240</v>
      </c>
      <c r="D283" s="182" t="s">
        <v>148</v>
      </c>
      <c r="E283" s="183" t="s">
        <v>317</v>
      </c>
      <c r="F283" s="184" t="s">
        <v>318</v>
      </c>
      <c r="G283" s="185" t="s">
        <v>169</v>
      </c>
      <c r="H283" s="186">
        <v>9</v>
      </c>
      <c r="I283" s="187"/>
      <c r="J283" s="188">
        <f>ROUND(I283*H283,2)</f>
        <v>0</v>
      </c>
      <c r="K283" s="184" t="s">
        <v>1</v>
      </c>
      <c r="L283" s="39"/>
      <c r="M283" s="189" t="s">
        <v>1</v>
      </c>
      <c r="N283" s="190" t="s">
        <v>40</v>
      </c>
      <c r="O283" s="71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3" t="s">
        <v>152</v>
      </c>
      <c r="AT283" s="193" t="s">
        <v>148</v>
      </c>
      <c r="AU283" s="193" t="s">
        <v>85</v>
      </c>
      <c r="AY283" s="17" t="s">
        <v>146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7" t="s">
        <v>83</v>
      </c>
      <c r="BK283" s="194">
        <f>ROUND(I283*H283,2)</f>
        <v>0</v>
      </c>
      <c r="BL283" s="17" t="s">
        <v>152</v>
      </c>
      <c r="BM283" s="193" t="s">
        <v>319</v>
      </c>
    </row>
    <row r="284" spans="1:65" s="14" customFormat="1" ht="11.25">
      <c r="B284" s="206"/>
      <c r="C284" s="207"/>
      <c r="D284" s="197" t="s">
        <v>153</v>
      </c>
      <c r="E284" s="208" t="s">
        <v>1</v>
      </c>
      <c r="F284" s="209" t="s">
        <v>303</v>
      </c>
      <c r="G284" s="207"/>
      <c r="H284" s="210">
        <v>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153</v>
      </c>
      <c r="AU284" s="216" t="s">
        <v>85</v>
      </c>
      <c r="AV284" s="14" t="s">
        <v>85</v>
      </c>
      <c r="AW284" s="14" t="s">
        <v>32</v>
      </c>
      <c r="AX284" s="14" t="s">
        <v>75</v>
      </c>
      <c r="AY284" s="216" t="s">
        <v>146</v>
      </c>
    </row>
    <row r="285" spans="1:65" s="15" customFormat="1" ht="11.25">
      <c r="B285" s="217"/>
      <c r="C285" s="218"/>
      <c r="D285" s="197" t="s">
        <v>153</v>
      </c>
      <c r="E285" s="219" t="s">
        <v>1</v>
      </c>
      <c r="F285" s="220" t="s">
        <v>157</v>
      </c>
      <c r="G285" s="218"/>
      <c r="H285" s="221">
        <v>9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153</v>
      </c>
      <c r="AU285" s="227" t="s">
        <v>85</v>
      </c>
      <c r="AV285" s="15" t="s">
        <v>152</v>
      </c>
      <c r="AW285" s="15" t="s">
        <v>32</v>
      </c>
      <c r="AX285" s="15" t="s">
        <v>83</v>
      </c>
      <c r="AY285" s="227" t="s">
        <v>146</v>
      </c>
    </row>
    <row r="286" spans="1:65" s="2" customFormat="1" ht="21.75" customHeight="1">
      <c r="A286" s="34"/>
      <c r="B286" s="35"/>
      <c r="C286" s="182" t="s">
        <v>320</v>
      </c>
      <c r="D286" s="182" t="s">
        <v>148</v>
      </c>
      <c r="E286" s="183" t="s">
        <v>321</v>
      </c>
      <c r="F286" s="184" t="s">
        <v>322</v>
      </c>
      <c r="G286" s="185" t="s">
        <v>169</v>
      </c>
      <c r="H286" s="186">
        <v>9</v>
      </c>
      <c r="I286" s="187"/>
      <c r="J286" s="188">
        <f>ROUND(I286*H286,2)</f>
        <v>0</v>
      </c>
      <c r="K286" s="184" t="s">
        <v>1</v>
      </c>
      <c r="L286" s="39"/>
      <c r="M286" s="189" t="s">
        <v>1</v>
      </c>
      <c r="N286" s="190" t="s">
        <v>40</v>
      </c>
      <c r="O286" s="71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3" t="s">
        <v>152</v>
      </c>
      <c r="AT286" s="193" t="s">
        <v>148</v>
      </c>
      <c r="AU286" s="193" t="s">
        <v>85</v>
      </c>
      <c r="AY286" s="17" t="s">
        <v>146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7" t="s">
        <v>83</v>
      </c>
      <c r="BK286" s="194">
        <f>ROUND(I286*H286,2)</f>
        <v>0</v>
      </c>
      <c r="BL286" s="17" t="s">
        <v>152</v>
      </c>
      <c r="BM286" s="193" t="s">
        <v>323</v>
      </c>
    </row>
    <row r="287" spans="1:65" s="14" customFormat="1" ht="11.25">
      <c r="B287" s="206"/>
      <c r="C287" s="207"/>
      <c r="D287" s="197" t="s">
        <v>153</v>
      </c>
      <c r="E287" s="208" t="s">
        <v>1</v>
      </c>
      <c r="F287" s="209" t="s">
        <v>303</v>
      </c>
      <c r="G287" s="207"/>
      <c r="H287" s="210">
        <v>9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153</v>
      </c>
      <c r="AU287" s="216" t="s">
        <v>85</v>
      </c>
      <c r="AV287" s="14" t="s">
        <v>85</v>
      </c>
      <c r="AW287" s="14" t="s">
        <v>32</v>
      </c>
      <c r="AX287" s="14" t="s">
        <v>75</v>
      </c>
      <c r="AY287" s="216" t="s">
        <v>146</v>
      </c>
    </row>
    <row r="288" spans="1:65" s="15" customFormat="1" ht="11.25">
      <c r="B288" s="217"/>
      <c r="C288" s="218"/>
      <c r="D288" s="197" t="s">
        <v>153</v>
      </c>
      <c r="E288" s="219" t="s">
        <v>1</v>
      </c>
      <c r="F288" s="220" t="s">
        <v>157</v>
      </c>
      <c r="G288" s="218"/>
      <c r="H288" s="221">
        <v>9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153</v>
      </c>
      <c r="AU288" s="227" t="s">
        <v>85</v>
      </c>
      <c r="AV288" s="15" t="s">
        <v>152</v>
      </c>
      <c r="AW288" s="15" t="s">
        <v>32</v>
      </c>
      <c r="AX288" s="15" t="s">
        <v>83</v>
      </c>
      <c r="AY288" s="227" t="s">
        <v>146</v>
      </c>
    </row>
    <row r="289" spans="1:65" s="12" customFormat="1" ht="22.9" customHeight="1">
      <c r="B289" s="166"/>
      <c r="C289" s="167"/>
      <c r="D289" s="168" t="s">
        <v>74</v>
      </c>
      <c r="E289" s="180" t="s">
        <v>191</v>
      </c>
      <c r="F289" s="180" t="s">
        <v>324</v>
      </c>
      <c r="G289" s="167"/>
      <c r="H289" s="167"/>
      <c r="I289" s="170"/>
      <c r="J289" s="181">
        <f>BK289</f>
        <v>0</v>
      </c>
      <c r="K289" s="167"/>
      <c r="L289" s="172"/>
      <c r="M289" s="173"/>
      <c r="N289" s="174"/>
      <c r="O289" s="174"/>
      <c r="P289" s="175">
        <f>SUM(P290:P336)</f>
        <v>0</v>
      </c>
      <c r="Q289" s="174"/>
      <c r="R289" s="175">
        <f>SUM(R290:R336)</f>
        <v>0</v>
      </c>
      <c r="S289" s="174"/>
      <c r="T289" s="176">
        <f>SUM(T290:T336)</f>
        <v>0</v>
      </c>
      <c r="AR289" s="177" t="s">
        <v>83</v>
      </c>
      <c r="AT289" s="178" t="s">
        <v>74</v>
      </c>
      <c r="AU289" s="178" t="s">
        <v>83</v>
      </c>
      <c r="AY289" s="177" t="s">
        <v>146</v>
      </c>
      <c r="BK289" s="179">
        <f>SUM(BK290:BK336)</f>
        <v>0</v>
      </c>
    </row>
    <row r="290" spans="1:65" s="2" customFormat="1" ht="33" customHeight="1">
      <c r="A290" s="34"/>
      <c r="B290" s="35"/>
      <c r="C290" s="182" t="s">
        <v>245</v>
      </c>
      <c r="D290" s="182" t="s">
        <v>148</v>
      </c>
      <c r="E290" s="183" t="s">
        <v>325</v>
      </c>
      <c r="F290" s="184" t="s">
        <v>326</v>
      </c>
      <c r="G290" s="185" t="s">
        <v>169</v>
      </c>
      <c r="H290" s="186">
        <v>30.46</v>
      </c>
      <c r="I290" s="187"/>
      <c r="J290" s="188">
        <f>ROUND(I290*H290,2)</f>
        <v>0</v>
      </c>
      <c r="K290" s="184" t="s">
        <v>1</v>
      </c>
      <c r="L290" s="39"/>
      <c r="M290" s="189" t="s">
        <v>1</v>
      </c>
      <c r="N290" s="190" t="s">
        <v>40</v>
      </c>
      <c r="O290" s="71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3" t="s">
        <v>152</v>
      </c>
      <c r="AT290" s="193" t="s">
        <v>148</v>
      </c>
      <c r="AU290" s="193" t="s">
        <v>85</v>
      </c>
      <c r="AY290" s="17" t="s">
        <v>146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7" t="s">
        <v>83</v>
      </c>
      <c r="BK290" s="194">
        <f>ROUND(I290*H290,2)</f>
        <v>0</v>
      </c>
      <c r="BL290" s="17" t="s">
        <v>152</v>
      </c>
      <c r="BM290" s="193" t="s">
        <v>327</v>
      </c>
    </row>
    <row r="291" spans="1:65" s="13" customFormat="1" ht="11.25">
      <c r="B291" s="195"/>
      <c r="C291" s="196"/>
      <c r="D291" s="197" t="s">
        <v>153</v>
      </c>
      <c r="E291" s="198" t="s">
        <v>1</v>
      </c>
      <c r="F291" s="199" t="s">
        <v>154</v>
      </c>
      <c r="G291" s="196"/>
      <c r="H291" s="198" t="s">
        <v>1</v>
      </c>
      <c r="I291" s="200"/>
      <c r="J291" s="196"/>
      <c r="K291" s="196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153</v>
      </c>
      <c r="AU291" s="205" t="s">
        <v>85</v>
      </c>
      <c r="AV291" s="13" t="s">
        <v>83</v>
      </c>
      <c r="AW291" s="13" t="s">
        <v>32</v>
      </c>
      <c r="AX291" s="13" t="s">
        <v>75</v>
      </c>
      <c r="AY291" s="205" t="s">
        <v>146</v>
      </c>
    </row>
    <row r="292" spans="1:65" s="14" customFormat="1" ht="11.25">
      <c r="B292" s="206"/>
      <c r="C292" s="207"/>
      <c r="D292" s="197" t="s">
        <v>153</v>
      </c>
      <c r="E292" s="208" t="s">
        <v>1</v>
      </c>
      <c r="F292" s="209" t="s">
        <v>328</v>
      </c>
      <c r="G292" s="207"/>
      <c r="H292" s="210">
        <v>30.46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153</v>
      </c>
      <c r="AU292" s="216" t="s">
        <v>85</v>
      </c>
      <c r="AV292" s="14" t="s">
        <v>85</v>
      </c>
      <c r="AW292" s="14" t="s">
        <v>32</v>
      </c>
      <c r="AX292" s="14" t="s">
        <v>75</v>
      </c>
      <c r="AY292" s="216" t="s">
        <v>146</v>
      </c>
    </row>
    <row r="293" spans="1:65" s="15" customFormat="1" ht="11.25">
      <c r="B293" s="217"/>
      <c r="C293" s="218"/>
      <c r="D293" s="197" t="s">
        <v>153</v>
      </c>
      <c r="E293" s="219" t="s">
        <v>1</v>
      </c>
      <c r="F293" s="220" t="s">
        <v>157</v>
      </c>
      <c r="G293" s="218"/>
      <c r="H293" s="221">
        <v>30.46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153</v>
      </c>
      <c r="AU293" s="227" t="s">
        <v>85</v>
      </c>
      <c r="AV293" s="15" t="s">
        <v>152</v>
      </c>
      <c r="AW293" s="15" t="s">
        <v>32</v>
      </c>
      <c r="AX293" s="15" t="s">
        <v>83</v>
      </c>
      <c r="AY293" s="227" t="s">
        <v>146</v>
      </c>
    </row>
    <row r="294" spans="1:65" s="2" customFormat="1" ht="16.5" customHeight="1">
      <c r="A294" s="34"/>
      <c r="B294" s="35"/>
      <c r="C294" s="228" t="s">
        <v>329</v>
      </c>
      <c r="D294" s="228" t="s">
        <v>215</v>
      </c>
      <c r="E294" s="229" t="s">
        <v>330</v>
      </c>
      <c r="F294" s="230" t="s">
        <v>331</v>
      </c>
      <c r="G294" s="231" t="s">
        <v>169</v>
      </c>
      <c r="H294" s="232">
        <v>31.068999999999999</v>
      </c>
      <c r="I294" s="233"/>
      <c r="J294" s="234">
        <f>ROUND(I294*H294,2)</f>
        <v>0</v>
      </c>
      <c r="K294" s="230" t="s">
        <v>1</v>
      </c>
      <c r="L294" s="235"/>
      <c r="M294" s="236" t="s">
        <v>1</v>
      </c>
      <c r="N294" s="237" t="s">
        <v>40</v>
      </c>
      <c r="O294" s="71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3" t="s">
        <v>170</v>
      </c>
      <c r="AT294" s="193" t="s">
        <v>215</v>
      </c>
      <c r="AU294" s="193" t="s">
        <v>85</v>
      </c>
      <c r="AY294" s="17" t="s">
        <v>146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7" t="s">
        <v>83</v>
      </c>
      <c r="BK294" s="194">
        <f>ROUND(I294*H294,2)</f>
        <v>0</v>
      </c>
      <c r="BL294" s="17" t="s">
        <v>152</v>
      </c>
      <c r="BM294" s="193" t="s">
        <v>332</v>
      </c>
    </row>
    <row r="295" spans="1:65" s="13" customFormat="1" ht="11.25">
      <c r="B295" s="195"/>
      <c r="C295" s="196"/>
      <c r="D295" s="197" t="s">
        <v>153</v>
      </c>
      <c r="E295" s="198" t="s">
        <v>1</v>
      </c>
      <c r="F295" s="199" t="s">
        <v>154</v>
      </c>
      <c r="G295" s="196"/>
      <c r="H295" s="198" t="s">
        <v>1</v>
      </c>
      <c r="I295" s="200"/>
      <c r="J295" s="196"/>
      <c r="K295" s="196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153</v>
      </c>
      <c r="AU295" s="205" t="s">
        <v>85</v>
      </c>
      <c r="AV295" s="13" t="s">
        <v>83</v>
      </c>
      <c r="AW295" s="13" t="s">
        <v>32</v>
      </c>
      <c r="AX295" s="13" t="s">
        <v>75</v>
      </c>
      <c r="AY295" s="205" t="s">
        <v>146</v>
      </c>
    </row>
    <row r="296" spans="1:65" s="14" customFormat="1" ht="11.25">
      <c r="B296" s="206"/>
      <c r="C296" s="207"/>
      <c r="D296" s="197" t="s">
        <v>153</v>
      </c>
      <c r="E296" s="208" t="s">
        <v>1</v>
      </c>
      <c r="F296" s="209" t="s">
        <v>328</v>
      </c>
      <c r="G296" s="207"/>
      <c r="H296" s="210">
        <v>30.46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153</v>
      </c>
      <c r="AU296" s="216" t="s">
        <v>85</v>
      </c>
      <c r="AV296" s="14" t="s">
        <v>85</v>
      </c>
      <c r="AW296" s="14" t="s">
        <v>32</v>
      </c>
      <c r="AX296" s="14" t="s">
        <v>75</v>
      </c>
      <c r="AY296" s="216" t="s">
        <v>146</v>
      </c>
    </row>
    <row r="297" spans="1:65" s="15" customFormat="1" ht="11.25">
      <c r="B297" s="217"/>
      <c r="C297" s="218"/>
      <c r="D297" s="197" t="s">
        <v>153</v>
      </c>
      <c r="E297" s="219" t="s">
        <v>1</v>
      </c>
      <c r="F297" s="220" t="s">
        <v>157</v>
      </c>
      <c r="G297" s="218"/>
      <c r="H297" s="221">
        <v>30.46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153</v>
      </c>
      <c r="AU297" s="227" t="s">
        <v>85</v>
      </c>
      <c r="AV297" s="15" t="s">
        <v>152</v>
      </c>
      <c r="AW297" s="15" t="s">
        <v>32</v>
      </c>
      <c r="AX297" s="15" t="s">
        <v>75</v>
      </c>
      <c r="AY297" s="227" t="s">
        <v>146</v>
      </c>
    </row>
    <row r="298" spans="1:65" s="14" customFormat="1" ht="11.25">
      <c r="B298" s="206"/>
      <c r="C298" s="207"/>
      <c r="D298" s="197" t="s">
        <v>153</v>
      </c>
      <c r="E298" s="208" t="s">
        <v>1</v>
      </c>
      <c r="F298" s="209" t="s">
        <v>333</v>
      </c>
      <c r="G298" s="207"/>
      <c r="H298" s="210">
        <v>31.068999999999999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153</v>
      </c>
      <c r="AU298" s="216" t="s">
        <v>85</v>
      </c>
      <c r="AV298" s="14" t="s">
        <v>85</v>
      </c>
      <c r="AW298" s="14" t="s">
        <v>32</v>
      </c>
      <c r="AX298" s="14" t="s">
        <v>75</v>
      </c>
      <c r="AY298" s="216" t="s">
        <v>146</v>
      </c>
    </row>
    <row r="299" spans="1:65" s="15" customFormat="1" ht="11.25">
      <c r="B299" s="217"/>
      <c r="C299" s="218"/>
      <c r="D299" s="197" t="s">
        <v>153</v>
      </c>
      <c r="E299" s="219" t="s">
        <v>1</v>
      </c>
      <c r="F299" s="220" t="s">
        <v>157</v>
      </c>
      <c r="G299" s="218"/>
      <c r="H299" s="221">
        <v>31.068999999999999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153</v>
      </c>
      <c r="AU299" s="227" t="s">
        <v>85</v>
      </c>
      <c r="AV299" s="15" t="s">
        <v>152</v>
      </c>
      <c r="AW299" s="15" t="s">
        <v>32</v>
      </c>
      <c r="AX299" s="15" t="s">
        <v>83</v>
      </c>
      <c r="AY299" s="227" t="s">
        <v>146</v>
      </c>
    </row>
    <row r="300" spans="1:65" s="2" customFormat="1" ht="33" customHeight="1">
      <c r="A300" s="34"/>
      <c r="B300" s="35"/>
      <c r="C300" s="182" t="s">
        <v>250</v>
      </c>
      <c r="D300" s="182" t="s">
        <v>148</v>
      </c>
      <c r="E300" s="183" t="s">
        <v>334</v>
      </c>
      <c r="F300" s="184" t="s">
        <v>335</v>
      </c>
      <c r="G300" s="185" t="s">
        <v>151</v>
      </c>
      <c r="H300" s="186">
        <v>162</v>
      </c>
      <c r="I300" s="187"/>
      <c r="J300" s="188">
        <f>ROUND(I300*H300,2)</f>
        <v>0</v>
      </c>
      <c r="K300" s="184" t="s">
        <v>1</v>
      </c>
      <c r="L300" s="39"/>
      <c r="M300" s="189" t="s">
        <v>1</v>
      </c>
      <c r="N300" s="190" t="s">
        <v>40</v>
      </c>
      <c r="O300" s="71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3" t="s">
        <v>152</v>
      </c>
      <c r="AT300" s="193" t="s">
        <v>148</v>
      </c>
      <c r="AU300" s="193" t="s">
        <v>85</v>
      </c>
      <c r="AY300" s="17" t="s">
        <v>146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7" t="s">
        <v>83</v>
      </c>
      <c r="BK300" s="194">
        <f>ROUND(I300*H300,2)</f>
        <v>0</v>
      </c>
      <c r="BL300" s="17" t="s">
        <v>152</v>
      </c>
      <c r="BM300" s="193" t="s">
        <v>156</v>
      </c>
    </row>
    <row r="301" spans="1:65" s="2" customFormat="1" ht="24.2" customHeight="1">
      <c r="A301" s="34"/>
      <c r="B301" s="35"/>
      <c r="C301" s="182" t="s">
        <v>336</v>
      </c>
      <c r="D301" s="182" t="s">
        <v>148</v>
      </c>
      <c r="E301" s="183" t="s">
        <v>337</v>
      </c>
      <c r="F301" s="184" t="s">
        <v>338</v>
      </c>
      <c r="G301" s="185" t="s">
        <v>307</v>
      </c>
      <c r="H301" s="186">
        <v>10</v>
      </c>
      <c r="I301" s="187"/>
      <c r="J301" s="188">
        <f>ROUND(I301*H301,2)</f>
        <v>0</v>
      </c>
      <c r="K301" s="184" t="s">
        <v>1</v>
      </c>
      <c r="L301" s="39"/>
      <c r="M301" s="189" t="s">
        <v>1</v>
      </c>
      <c r="N301" s="190" t="s">
        <v>40</v>
      </c>
      <c r="O301" s="71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3" t="s">
        <v>152</v>
      </c>
      <c r="AT301" s="193" t="s">
        <v>148</v>
      </c>
      <c r="AU301" s="193" t="s">
        <v>85</v>
      </c>
      <c r="AY301" s="17" t="s">
        <v>146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7" t="s">
        <v>83</v>
      </c>
      <c r="BK301" s="194">
        <f>ROUND(I301*H301,2)</f>
        <v>0</v>
      </c>
      <c r="BL301" s="17" t="s">
        <v>152</v>
      </c>
      <c r="BM301" s="193" t="s">
        <v>339</v>
      </c>
    </row>
    <row r="302" spans="1:65" s="13" customFormat="1" ht="11.25">
      <c r="B302" s="195"/>
      <c r="C302" s="196"/>
      <c r="D302" s="197" t="s">
        <v>153</v>
      </c>
      <c r="E302" s="198" t="s">
        <v>1</v>
      </c>
      <c r="F302" s="199" t="s">
        <v>154</v>
      </c>
      <c r="G302" s="196"/>
      <c r="H302" s="198" t="s">
        <v>1</v>
      </c>
      <c r="I302" s="200"/>
      <c r="J302" s="196"/>
      <c r="K302" s="196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153</v>
      </c>
      <c r="AU302" s="205" t="s">
        <v>85</v>
      </c>
      <c r="AV302" s="13" t="s">
        <v>83</v>
      </c>
      <c r="AW302" s="13" t="s">
        <v>32</v>
      </c>
      <c r="AX302" s="13" t="s">
        <v>75</v>
      </c>
      <c r="AY302" s="205" t="s">
        <v>146</v>
      </c>
    </row>
    <row r="303" spans="1:65" s="13" customFormat="1" ht="11.25">
      <c r="B303" s="195"/>
      <c r="C303" s="196"/>
      <c r="D303" s="197" t="s">
        <v>153</v>
      </c>
      <c r="E303" s="198" t="s">
        <v>1</v>
      </c>
      <c r="F303" s="199" t="s">
        <v>340</v>
      </c>
      <c r="G303" s="196"/>
      <c r="H303" s="198" t="s">
        <v>1</v>
      </c>
      <c r="I303" s="200"/>
      <c r="J303" s="196"/>
      <c r="K303" s="196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153</v>
      </c>
      <c r="AU303" s="205" t="s">
        <v>85</v>
      </c>
      <c r="AV303" s="13" t="s">
        <v>83</v>
      </c>
      <c r="AW303" s="13" t="s">
        <v>32</v>
      </c>
      <c r="AX303" s="13" t="s">
        <v>75</v>
      </c>
      <c r="AY303" s="205" t="s">
        <v>146</v>
      </c>
    </row>
    <row r="304" spans="1:65" s="14" customFormat="1" ht="11.25">
      <c r="B304" s="206"/>
      <c r="C304" s="207"/>
      <c r="D304" s="197" t="s">
        <v>153</v>
      </c>
      <c r="E304" s="208" t="s">
        <v>1</v>
      </c>
      <c r="F304" s="209" t="s">
        <v>177</v>
      </c>
      <c r="G304" s="207"/>
      <c r="H304" s="210">
        <v>10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153</v>
      </c>
      <c r="AU304" s="216" t="s">
        <v>85</v>
      </c>
      <c r="AV304" s="14" t="s">
        <v>85</v>
      </c>
      <c r="AW304" s="14" t="s">
        <v>32</v>
      </c>
      <c r="AX304" s="14" t="s">
        <v>75</v>
      </c>
      <c r="AY304" s="216" t="s">
        <v>146</v>
      </c>
    </row>
    <row r="305" spans="1:65" s="15" customFormat="1" ht="11.25">
      <c r="B305" s="217"/>
      <c r="C305" s="218"/>
      <c r="D305" s="197" t="s">
        <v>153</v>
      </c>
      <c r="E305" s="219" t="s">
        <v>1</v>
      </c>
      <c r="F305" s="220" t="s">
        <v>157</v>
      </c>
      <c r="G305" s="218"/>
      <c r="H305" s="221">
        <v>10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153</v>
      </c>
      <c r="AU305" s="227" t="s">
        <v>85</v>
      </c>
      <c r="AV305" s="15" t="s">
        <v>152</v>
      </c>
      <c r="AW305" s="15" t="s">
        <v>32</v>
      </c>
      <c r="AX305" s="15" t="s">
        <v>83</v>
      </c>
      <c r="AY305" s="227" t="s">
        <v>146</v>
      </c>
    </row>
    <row r="306" spans="1:65" s="2" customFormat="1" ht="24.2" customHeight="1">
      <c r="A306" s="34"/>
      <c r="B306" s="35"/>
      <c r="C306" s="182" t="s">
        <v>254</v>
      </c>
      <c r="D306" s="182" t="s">
        <v>148</v>
      </c>
      <c r="E306" s="183" t="s">
        <v>341</v>
      </c>
      <c r="F306" s="184" t="s">
        <v>342</v>
      </c>
      <c r="G306" s="185" t="s">
        <v>307</v>
      </c>
      <c r="H306" s="186">
        <v>4</v>
      </c>
      <c r="I306" s="187"/>
      <c r="J306" s="188">
        <f>ROUND(I306*H306,2)</f>
        <v>0</v>
      </c>
      <c r="K306" s="184" t="s">
        <v>1</v>
      </c>
      <c r="L306" s="39"/>
      <c r="M306" s="189" t="s">
        <v>1</v>
      </c>
      <c r="N306" s="190" t="s">
        <v>40</v>
      </c>
      <c r="O306" s="71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3" t="s">
        <v>152</v>
      </c>
      <c r="AT306" s="193" t="s">
        <v>148</v>
      </c>
      <c r="AU306" s="193" t="s">
        <v>85</v>
      </c>
      <c r="AY306" s="17" t="s">
        <v>146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7" t="s">
        <v>83</v>
      </c>
      <c r="BK306" s="194">
        <f>ROUND(I306*H306,2)</f>
        <v>0</v>
      </c>
      <c r="BL306" s="17" t="s">
        <v>152</v>
      </c>
      <c r="BM306" s="193" t="s">
        <v>343</v>
      </c>
    </row>
    <row r="307" spans="1:65" s="13" customFormat="1" ht="11.25">
      <c r="B307" s="195"/>
      <c r="C307" s="196"/>
      <c r="D307" s="197" t="s">
        <v>153</v>
      </c>
      <c r="E307" s="198" t="s">
        <v>1</v>
      </c>
      <c r="F307" s="199" t="s">
        <v>154</v>
      </c>
      <c r="G307" s="196"/>
      <c r="H307" s="198" t="s">
        <v>1</v>
      </c>
      <c r="I307" s="200"/>
      <c r="J307" s="196"/>
      <c r="K307" s="196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153</v>
      </c>
      <c r="AU307" s="205" t="s">
        <v>85</v>
      </c>
      <c r="AV307" s="13" t="s">
        <v>83</v>
      </c>
      <c r="AW307" s="13" t="s">
        <v>32</v>
      </c>
      <c r="AX307" s="13" t="s">
        <v>75</v>
      </c>
      <c r="AY307" s="205" t="s">
        <v>146</v>
      </c>
    </row>
    <row r="308" spans="1:65" s="13" customFormat="1" ht="11.25">
      <c r="B308" s="195"/>
      <c r="C308" s="196"/>
      <c r="D308" s="197" t="s">
        <v>153</v>
      </c>
      <c r="E308" s="198" t="s">
        <v>1</v>
      </c>
      <c r="F308" s="199" t="s">
        <v>344</v>
      </c>
      <c r="G308" s="196"/>
      <c r="H308" s="198" t="s">
        <v>1</v>
      </c>
      <c r="I308" s="200"/>
      <c r="J308" s="196"/>
      <c r="K308" s="196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153</v>
      </c>
      <c r="AU308" s="205" t="s">
        <v>85</v>
      </c>
      <c r="AV308" s="13" t="s">
        <v>83</v>
      </c>
      <c r="AW308" s="13" t="s">
        <v>32</v>
      </c>
      <c r="AX308" s="13" t="s">
        <v>75</v>
      </c>
      <c r="AY308" s="205" t="s">
        <v>146</v>
      </c>
    </row>
    <row r="309" spans="1:65" s="14" customFormat="1" ht="11.25">
      <c r="B309" s="206"/>
      <c r="C309" s="207"/>
      <c r="D309" s="197" t="s">
        <v>153</v>
      </c>
      <c r="E309" s="208" t="s">
        <v>1</v>
      </c>
      <c r="F309" s="209" t="s">
        <v>152</v>
      </c>
      <c r="G309" s="207"/>
      <c r="H309" s="210">
        <v>4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153</v>
      </c>
      <c r="AU309" s="216" t="s">
        <v>85</v>
      </c>
      <c r="AV309" s="14" t="s">
        <v>85</v>
      </c>
      <c r="AW309" s="14" t="s">
        <v>32</v>
      </c>
      <c r="AX309" s="14" t="s">
        <v>75</v>
      </c>
      <c r="AY309" s="216" t="s">
        <v>146</v>
      </c>
    </row>
    <row r="310" spans="1:65" s="15" customFormat="1" ht="11.25">
      <c r="B310" s="217"/>
      <c r="C310" s="218"/>
      <c r="D310" s="197" t="s">
        <v>153</v>
      </c>
      <c r="E310" s="219" t="s">
        <v>1</v>
      </c>
      <c r="F310" s="220" t="s">
        <v>157</v>
      </c>
      <c r="G310" s="218"/>
      <c r="H310" s="221">
        <v>4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153</v>
      </c>
      <c r="AU310" s="227" t="s">
        <v>85</v>
      </c>
      <c r="AV310" s="15" t="s">
        <v>152</v>
      </c>
      <c r="AW310" s="15" t="s">
        <v>32</v>
      </c>
      <c r="AX310" s="15" t="s">
        <v>83</v>
      </c>
      <c r="AY310" s="227" t="s">
        <v>146</v>
      </c>
    </row>
    <row r="311" spans="1:65" s="2" customFormat="1" ht="24.2" customHeight="1">
      <c r="A311" s="34"/>
      <c r="B311" s="35"/>
      <c r="C311" s="182" t="s">
        <v>345</v>
      </c>
      <c r="D311" s="182" t="s">
        <v>148</v>
      </c>
      <c r="E311" s="183" t="s">
        <v>346</v>
      </c>
      <c r="F311" s="184" t="s">
        <v>347</v>
      </c>
      <c r="G311" s="185" t="s">
        <v>151</v>
      </c>
      <c r="H311" s="186">
        <v>14.5</v>
      </c>
      <c r="I311" s="187"/>
      <c r="J311" s="188">
        <f>ROUND(I311*H311,2)</f>
        <v>0</v>
      </c>
      <c r="K311" s="184" t="s">
        <v>1</v>
      </c>
      <c r="L311" s="39"/>
      <c r="M311" s="189" t="s">
        <v>1</v>
      </c>
      <c r="N311" s="190" t="s">
        <v>40</v>
      </c>
      <c r="O311" s="71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3" t="s">
        <v>152</v>
      </c>
      <c r="AT311" s="193" t="s">
        <v>148</v>
      </c>
      <c r="AU311" s="193" t="s">
        <v>85</v>
      </c>
      <c r="AY311" s="17" t="s">
        <v>146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7" t="s">
        <v>83</v>
      </c>
      <c r="BK311" s="194">
        <f>ROUND(I311*H311,2)</f>
        <v>0</v>
      </c>
      <c r="BL311" s="17" t="s">
        <v>152</v>
      </c>
      <c r="BM311" s="193" t="s">
        <v>348</v>
      </c>
    </row>
    <row r="312" spans="1:65" s="2" customFormat="1" ht="37.9" customHeight="1">
      <c r="A312" s="34"/>
      <c r="B312" s="35"/>
      <c r="C312" s="182" t="s">
        <v>258</v>
      </c>
      <c r="D312" s="182" t="s">
        <v>148</v>
      </c>
      <c r="E312" s="183" t="s">
        <v>349</v>
      </c>
      <c r="F312" s="184" t="s">
        <v>350</v>
      </c>
      <c r="G312" s="185" t="s">
        <v>176</v>
      </c>
      <c r="H312" s="186">
        <v>0.51300000000000001</v>
      </c>
      <c r="I312" s="187"/>
      <c r="J312" s="188">
        <f>ROUND(I312*H312,2)</f>
        <v>0</v>
      </c>
      <c r="K312" s="184" t="s">
        <v>1</v>
      </c>
      <c r="L312" s="39"/>
      <c r="M312" s="189" t="s">
        <v>1</v>
      </c>
      <c r="N312" s="190" t="s">
        <v>40</v>
      </c>
      <c r="O312" s="71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3" t="s">
        <v>152</v>
      </c>
      <c r="AT312" s="193" t="s">
        <v>148</v>
      </c>
      <c r="AU312" s="193" t="s">
        <v>85</v>
      </c>
      <c r="AY312" s="17" t="s">
        <v>146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7" t="s">
        <v>83</v>
      </c>
      <c r="BK312" s="194">
        <f>ROUND(I312*H312,2)</f>
        <v>0</v>
      </c>
      <c r="BL312" s="17" t="s">
        <v>152</v>
      </c>
      <c r="BM312" s="193" t="s">
        <v>351</v>
      </c>
    </row>
    <row r="313" spans="1:65" s="14" customFormat="1" ht="11.25">
      <c r="B313" s="206"/>
      <c r="C313" s="207"/>
      <c r="D313" s="197" t="s">
        <v>153</v>
      </c>
      <c r="E313" s="208" t="s">
        <v>1</v>
      </c>
      <c r="F313" s="209" t="s">
        <v>352</v>
      </c>
      <c r="G313" s="207"/>
      <c r="H313" s="210">
        <v>0.51300000000000001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153</v>
      </c>
      <c r="AU313" s="216" t="s">
        <v>85</v>
      </c>
      <c r="AV313" s="14" t="s">
        <v>85</v>
      </c>
      <c r="AW313" s="14" t="s">
        <v>32</v>
      </c>
      <c r="AX313" s="14" t="s">
        <v>75</v>
      </c>
      <c r="AY313" s="216" t="s">
        <v>146</v>
      </c>
    </row>
    <row r="314" spans="1:65" s="15" customFormat="1" ht="11.25">
      <c r="B314" s="217"/>
      <c r="C314" s="218"/>
      <c r="D314" s="197" t="s">
        <v>153</v>
      </c>
      <c r="E314" s="219" t="s">
        <v>1</v>
      </c>
      <c r="F314" s="220" t="s">
        <v>157</v>
      </c>
      <c r="G314" s="218"/>
      <c r="H314" s="221">
        <v>0.51300000000000001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153</v>
      </c>
      <c r="AU314" s="227" t="s">
        <v>85</v>
      </c>
      <c r="AV314" s="15" t="s">
        <v>152</v>
      </c>
      <c r="AW314" s="15" t="s">
        <v>32</v>
      </c>
      <c r="AX314" s="15" t="s">
        <v>83</v>
      </c>
      <c r="AY314" s="227" t="s">
        <v>146</v>
      </c>
    </row>
    <row r="315" spans="1:65" s="2" customFormat="1" ht="33" customHeight="1">
      <c r="A315" s="34"/>
      <c r="B315" s="35"/>
      <c r="C315" s="182" t="s">
        <v>353</v>
      </c>
      <c r="D315" s="182" t="s">
        <v>148</v>
      </c>
      <c r="E315" s="183" t="s">
        <v>354</v>
      </c>
      <c r="F315" s="184" t="s">
        <v>355</v>
      </c>
      <c r="G315" s="185" t="s">
        <v>176</v>
      </c>
      <c r="H315" s="186">
        <v>0.51300000000000001</v>
      </c>
      <c r="I315" s="187"/>
      <c r="J315" s="188">
        <f>ROUND(I315*H315,2)</f>
        <v>0</v>
      </c>
      <c r="K315" s="184" t="s">
        <v>1</v>
      </c>
      <c r="L315" s="39"/>
      <c r="M315" s="189" t="s">
        <v>1</v>
      </c>
      <c r="N315" s="190" t="s">
        <v>40</v>
      </c>
      <c r="O315" s="71"/>
      <c r="P315" s="191">
        <f>O315*H315</f>
        <v>0</v>
      </c>
      <c r="Q315" s="191">
        <v>0</v>
      </c>
      <c r="R315" s="191">
        <f>Q315*H315</f>
        <v>0</v>
      </c>
      <c r="S315" s="191">
        <v>0</v>
      </c>
      <c r="T315" s="19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3" t="s">
        <v>152</v>
      </c>
      <c r="AT315" s="193" t="s">
        <v>148</v>
      </c>
      <c r="AU315" s="193" t="s">
        <v>85</v>
      </c>
      <c r="AY315" s="17" t="s">
        <v>146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7" t="s">
        <v>83</v>
      </c>
      <c r="BK315" s="194">
        <f>ROUND(I315*H315,2)</f>
        <v>0</v>
      </c>
      <c r="BL315" s="17" t="s">
        <v>152</v>
      </c>
      <c r="BM315" s="193" t="s">
        <v>356</v>
      </c>
    </row>
    <row r="316" spans="1:65" s="2" customFormat="1" ht="21.75" customHeight="1">
      <c r="A316" s="34"/>
      <c r="B316" s="35"/>
      <c r="C316" s="182" t="s">
        <v>265</v>
      </c>
      <c r="D316" s="182" t="s">
        <v>148</v>
      </c>
      <c r="E316" s="183" t="s">
        <v>357</v>
      </c>
      <c r="F316" s="184" t="s">
        <v>358</v>
      </c>
      <c r="G316" s="185" t="s">
        <v>151</v>
      </c>
      <c r="H316" s="186">
        <v>3.6360000000000001</v>
      </c>
      <c r="I316" s="187"/>
      <c r="J316" s="188">
        <f>ROUND(I316*H316,2)</f>
        <v>0</v>
      </c>
      <c r="K316" s="184" t="s">
        <v>1</v>
      </c>
      <c r="L316" s="39"/>
      <c r="M316" s="189" t="s">
        <v>1</v>
      </c>
      <c r="N316" s="190" t="s">
        <v>40</v>
      </c>
      <c r="O316" s="71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3" t="s">
        <v>152</v>
      </c>
      <c r="AT316" s="193" t="s">
        <v>148</v>
      </c>
      <c r="AU316" s="193" t="s">
        <v>85</v>
      </c>
      <c r="AY316" s="17" t="s">
        <v>146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7" t="s">
        <v>83</v>
      </c>
      <c r="BK316" s="194">
        <f>ROUND(I316*H316,2)</f>
        <v>0</v>
      </c>
      <c r="BL316" s="17" t="s">
        <v>152</v>
      </c>
      <c r="BM316" s="193" t="s">
        <v>359</v>
      </c>
    </row>
    <row r="317" spans="1:65" s="14" customFormat="1" ht="11.25">
      <c r="B317" s="206"/>
      <c r="C317" s="207"/>
      <c r="D317" s="197" t="s">
        <v>153</v>
      </c>
      <c r="E317" s="208" t="s">
        <v>1</v>
      </c>
      <c r="F317" s="209" t="s">
        <v>236</v>
      </c>
      <c r="G317" s="207"/>
      <c r="H317" s="210">
        <v>3.6360000000000001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153</v>
      </c>
      <c r="AU317" s="216" t="s">
        <v>85</v>
      </c>
      <c r="AV317" s="14" t="s">
        <v>85</v>
      </c>
      <c r="AW317" s="14" t="s">
        <v>32</v>
      </c>
      <c r="AX317" s="14" t="s">
        <v>75</v>
      </c>
      <c r="AY317" s="216" t="s">
        <v>146</v>
      </c>
    </row>
    <row r="318" spans="1:65" s="15" customFormat="1" ht="11.25">
      <c r="B318" s="217"/>
      <c r="C318" s="218"/>
      <c r="D318" s="197" t="s">
        <v>153</v>
      </c>
      <c r="E318" s="219" t="s">
        <v>1</v>
      </c>
      <c r="F318" s="220" t="s">
        <v>157</v>
      </c>
      <c r="G318" s="218"/>
      <c r="H318" s="221">
        <v>3.6360000000000001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153</v>
      </c>
      <c r="AU318" s="227" t="s">
        <v>85</v>
      </c>
      <c r="AV318" s="15" t="s">
        <v>152</v>
      </c>
      <c r="AW318" s="15" t="s">
        <v>32</v>
      </c>
      <c r="AX318" s="15" t="s">
        <v>83</v>
      </c>
      <c r="AY318" s="227" t="s">
        <v>146</v>
      </c>
    </row>
    <row r="319" spans="1:65" s="2" customFormat="1" ht="37.9" customHeight="1">
      <c r="A319" s="34"/>
      <c r="B319" s="35"/>
      <c r="C319" s="182" t="s">
        <v>360</v>
      </c>
      <c r="D319" s="182" t="s">
        <v>148</v>
      </c>
      <c r="E319" s="183" t="s">
        <v>361</v>
      </c>
      <c r="F319" s="184" t="s">
        <v>362</v>
      </c>
      <c r="G319" s="185" t="s">
        <v>169</v>
      </c>
      <c r="H319" s="186">
        <v>8.84</v>
      </c>
      <c r="I319" s="187"/>
      <c r="J319" s="188">
        <f>ROUND(I319*H319,2)</f>
        <v>0</v>
      </c>
      <c r="K319" s="184" t="s">
        <v>1</v>
      </c>
      <c r="L319" s="39"/>
      <c r="M319" s="189" t="s">
        <v>1</v>
      </c>
      <c r="N319" s="190" t="s">
        <v>40</v>
      </c>
      <c r="O319" s="71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3" t="s">
        <v>152</v>
      </c>
      <c r="AT319" s="193" t="s">
        <v>148</v>
      </c>
      <c r="AU319" s="193" t="s">
        <v>85</v>
      </c>
      <c r="AY319" s="17" t="s">
        <v>146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7" t="s">
        <v>83</v>
      </c>
      <c r="BK319" s="194">
        <f>ROUND(I319*H319,2)</f>
        <v>0</v>
      </c>
      <c r="BL319" s="17" t="s">
        <v>152</v>
      </c>
      <c r="BM319" s="193" t="s">
        <v>363</v>
      </c>
    </row>
    <row r="320" spans="1:65" s="14" customFormat="1" ht="11.25">
      <c r="B320" s="206"/>
      <c r="C320" s="207"/>
      <c r="D320" s="197" t="s">
        <v>153</v>
      </c>
      <c r="E320" s="208" t="s">
        <v>1</v>
      </c>
      <c r="F320" s="209" t="s">
        <v>364</v>
      </c>
      <c r="G320" s="207"/>
      <c r="H320" s="210">
        <v>8.84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153</v>
      </c>
      <c r="AU320" s="216" t="s">
        <v>85</v>
      </c>
      <c r="AV320" s="14" t="s">
        <v>85</v>
      </c>
      <c r="AW320" s="14" t="s">
        <v>32</v>
      </c>
      <c r="AX320" s="14" t="s">
        <v>75</v>
      </c>
      <c r="AY320" s="216" t="s">
        <v>146</v>
      </c>
    </row>
    <row r="321" spans="1:65" s="15" customFormat="1" ht="11.25">
      <c r="B321" s="217"/>
      <c r="C321" s="218"/>
      <c r="D321" s="197" t="s">
        <v>153</v>
      </c>
      <c r="E321" s="219" t="s">
        <v>1</v>
      </c>
      <c r="F321" s="220" t="s">
        <v>157</v>
      </c>
      <c r="G321" s="218"/>
      <c r="H321" s="221">
        <v>8.84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153</v>
      </c>
      <c r="AU321" s="227" t="s">
        <v>85</v>
      </c>
      <c r="AV321" s="15" t="s">
        <v>152</v>
      </c>
      <c r="AW321" s="15" t="s">
        <v>32</v>
      </c>
      <c r="AX321" s="15" t="s">
        <v>83</v>
      </c>
      <c r="AY321" s="227" t="s">
        <v>146</v>
      </c>
    </row>
    <row r="322" spans="1:65" s="2" customFormat="1" ht="44.25" customHeight="1">
      <c r="A322" s="34"/>
      <c r="B322" s="35"/>
      <c r="C322" s="182" t="s">
        <v>270</v>
      </c>
      <c r="D322" s="182" t="s">
        <v>148</v>
      </c>
      <c r="E322" s="183" t="s">
        <v>365</v>
      </c>
      <c r="F322" s="184" t="s">
        <v>366</v>
      </c>
      <c r="G322" s="185" t="s">
        <v>169</v>
      </c>
      <c r="H322" s="186">
        <v>88.4</v>
      </c>
      <c r="I322" s="187"/>
      <c r="J322" s="188">
        <f>ROUND(I322*H322,2)</f>
        <v>0</v>
      </c>
      <c r="K322" s="184" t="s">
        <v>1</v>
      </c>
      <c r="L322" s="39"/>
      <c r="M322" s="189" t="s">
        <v>1</v>
      </c>
      <c r="N322" s="190" t="s">
        <v>40</v>
      </c>
      <c r="O322" s="71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3" t="s">
        <v>152</v>
      </c>
      <c r="AT322" s="193" t="s">
        <v>148</v>
      </c>
      <c r="AU322" s="193" t="s">
        <v>85</v>
      </c>
      <c r="AY322" s="17" t="s">
        <v>146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7" t="s">
        <v>83</v>
      </c>
      <c r="BK322" s="194">
        <f>ROUND(I322*H322,2)</f>
        <v>0</v>
      </c>
      <c r="BL322" s="17" t="s">
        <v>152</v>
      </c>
      <c r="BM322" s="193" t="s">
        <v>367</v>
      </c>
    </row>
    <row r="323" spans="1:65" s="14" customFormat="1" ht="11.25">
      <c r="B323" s="206"/>
      <c r="C323" s="207"/>
      <c r="D323" s="197" t="s">
        <v>153</v>
      </c>
      <c r="E323" s="208" t="s">
        <v>1</v>
      </c>
      <c r="F323" s="209" t="s">
        <v>368</v>
      </c>
      <c r="G323" s="207"/>
      <c r="H323" s="210">
        <v>88.4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153</v>
      </c>
      <c r="AU323" s="216" t="s">
        <v>85</v>
      </c>
      <c r="AV323" s="14" t="s">
        <v>85</v>
      </c>
      <c r="AW323" s="14" t="s">
        <v>32</v>
      </c>
      <c r="AX323" s="14" t="s">
        <v>75</v>
      </c>
      <c r="AY323" s="216" t="s">
        <v>146</v>
      </c>
    </row>
    <row r="324" spans="1:65" s="15" customFormat="1" ht="11.25">
      <c r="B324" s="217"/>
      <c r="C324" s="218"/>
      <c r="D324" s="197" t="s">
        <v>153</v>
      </c>
      <c r="E324" s="219" t="s">
        <v>1</v>
      </c>
      <c r="F324" s="220" t="s">
        <v>157</v>
      </c>
      <c r="G324" s="218"/>
      <c r="H324" s="221">
        <v>88.4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153</v>
      </c>
      <c r="AU324" s="227" t="s">
        <v>85</v>
      </c>
      <c r="AV324" s="15" t="s">
        <v>152</v>
      </c>
      <c r="AW324" s="15" t="s">
        <v>32</v>
      </c>
      <c r="AX324" s="15" t="s">
        <v>83</v>
      </c>
      <c r="AY324" s="227" t="s">
        <v>146</v>
      </c>
    </row>
    <row r="325" spans="1:65" s="2" customFormat="1" ht="37.9" customHeight="1">
      <c r="A325" s="34"/>
      <c r="B325" s="35"/>
      <c r="C325" s="182" t="s">
        <v>369</v>
      </c>
      <c r="D325" s="182" t="s">
        <v>148</v>
      </c>
      <c r="E325" s="183" t="s">
        <v>370</v>
      </c>
      <c r="F325" s="184" t="s">
        <v>371</v>
      </c>
      <c r="G325" s="185" t="s">
        <v>169</v>
      </c>
      <c r="H325" s="186">
        <v>8.84</v>
      </c>
      <c r="I325" s="187"/>
      <c r="J325" s="188">
        <f>ROUND(I325*H325,2)</f>
        <v>0</v>
      </c>
      <c r="K325" s="184" t="s">
        <v>1</v>
      </c>
      <c r="L325" s="39"/>
      <c r="M325" s="189" t="s">
        <v>1</v>
      </c>
      <c r="N325" s="190" t="s">
        <v>40</v>
      </c>
      <c r="O325" s="71"/>
      <c r="P325" s="191">
        <f>O325*H325</f>
        <v>0</v>
      </c>
      <c r="Q325" s="191">
        <v>0</v>
      </c>
      <c r="R325" s="191">
        <f>Q325*H325</f>
        <v>0</v>
      </c>
      <c r="S325" s="191">
        <v>0</v>
      </c>
      <c r="T325" s="19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3" t="s">
        <v>152</v>
      </c>
      <c r="AT325" s="193" t="s">
        <v>148</v>
      </c>
      <c r="AU325" s="193" t="s">
        <v>85</v>
      </c>
      <c r="AY325" s="17" t="s">
        <v>146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7" t="s">
        <v>83</v>
      </c>
      <c r="BK325" s="194">
        <f>ROUND(I325*H325,2)</f>
        <v>0</v>
      </c>
      <c r="BL325" s="17" t="s">
        <v>152</v>
      </c>
      <c r="BM325" s="193" t="s">
        <v>372</v>
      </c>
    </row>
    <row r="326" spans="1:65" s="2" customFormat="1" ht="24.2" customHeight="1">
      <c r="A326" s="34"/>
      <c r="B326" s="35"/>
      <c r="C326" s="182" t="s">
        <v>274</v>
      </c>
      <c r="D326" s="182" t="s">
        <v>148</v>
      </c>
      <c r="E326" s="183" t="s">
        <v>373</v>
      </c>
      <c r="F326" s="184" t="s">
        <v>374</v>
      </c>
      <c r="G326" s="185" t="s">
        <v>169</v>
      </c>
      <c r="H326" s="186">
        <v>26</v>
      </c>
      <c r="I326" s="187"/>
      <c r="J326" s="188">
        <f>ROUND(I326*H326,2)</f>
        <v>0</v>
      </c>
      <c r="K326" s="184" t="s">
        <v>1</v>
      </c>
      <c r="L326" s="39"/>
      <c r="M326" s="189" t="s">
        <v>1</v>
      </c>
      <c r="N326" s="190" t="s">
        <v>40</v>
      </c>
      <c r="O326" s="71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3" t="s">
        <v>152</v>
      </c>
      <c r="AT326" s="193" t="s">
        <v>148</v>
      </c>
      <c r="AU326" s="193" t="s">
        <v>85</v>
      </c>
      <c r="AY326" s="17" t="s">
        <v>146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7" t="s">
        <v>83</v>
      </c>
      <c r="BK326" s="194">
        <f>ROUND(I326*H326,2)</f>
        <v>0</v>
      </c>
      <c r="BL326" s="17" t="s">
        <v>152</v>
      </c>
      <c r="BM326" s="193" t="s">
        <v>375</v>
      </c>
    </row>
    <row r="327" spans="1:65" s="2" customFormat="1" ht="24.2" customHeight="1">
      <c r="A327" s="34"/>
      <c r="B327" s="35"/>
      <c r="C327" s="182" t="s">
        <v>376</v>
      </c>
      <c r="D327" s="182" t="s">
        <v>148</v>
      </c>
      <c r="E327" s="183" t="s">
        <v>377</v>
      </c>
      <c r="F327" s="184" t="s">
        <v>378</v>
      </c>
      <c r="G327" s="185" t="s">
        <v>169</v>
      </c>
      <c r="H327" s="186">
        <v>6.84</v>
      </c>
      <c r="I327" s="187"/>
      <c r="J327" s="188">
        <f>ROUND(I327*H327,2)</f>
        <v>0</v>
      </c>
      <c r="K327" s="184" t="s">
        <v>1</v>
      </c>
      <c r="L327" s="39"/>
      <c r="M327" s="189" t="s">
        <v>1</v>
      </c>
      <c r="N327" s="190" t="s">
        <v>40</v>
      </c>
      <c r="O327" s="71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3" t="s">
        <v>152</v>
      </c>
      <c r="AT327" s="193" t="s">
        <v>148</v>
      </c>
      <c r="AU327" s="193" t="s">
        <v>85</v>
      </c>
      <c r="AY327" s="17" t="s">
        <v>146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17" t="s">
        <v>83</v>
      </c>
      <c r="BK327" s="194">
        <f>ROUND(I327*H327,2)</f>
        <v>0</v>
      </c>
      <c r="BL327" s="17" t="s">
        <v>152</v>
      </c>
      <c r="BM327" s="193" t="s">
        <v>379</v>
      </c>
    </row>
    <row r="328" spans="1:65" s="14" customFormat="1" ht="11.25">
      <c r="B328" s="206"/>
      <c r="C328" s="207"/>
      <c r="D328" s="197" t="s">
        <v>153</v>
      </c>
      <c r="E328" s="208" t="s">
        <v>1</v>
      </c>
      <c r="F328" s="209" t="s">
        <v>380</v>
      </c>
      <c r="G328" s="207"/>
      <c r="H328" s="210">
        <v>6.84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153</v>
      </c>
      <c r="AU328" s="216" t="s">
        <v>85</v>
      </c>
      <c r="AV328" s="14" t="s">
        <v>85</v>
      </c>
      <c r="AW328" s="14" t="s">
        <v>32</v>
      </c>
      <c r="AX328" s="14" t="s">
        <v>75</v>
      </c>
      <c r="AY328" s="216" t="s">
        <v>146</v>
      </c>
    </row>
    <row r="329" spans="1:65" s="15" customFormat="1" ht="11.25">
      <c r="B329" s="217"/>
      <c r="C329" s="218"/>
      <c r="D329" s="197" t="s">
        <v>153</v>
      </c>
      <c r="E329" s="219" t="s">
        <v>1</v>
      </c>
      <c r="F329" s="220" t="s">
        <v>157</v>
      </c>
      <c r="G329" s="218"/>
      <c r="H329" s="221">
        <v>6.84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153</v>
      </c>
      <c r="AU329" s="227" t="s">
        <v>85</v>
      </c>
      <c r="AV329" s="15" t="s">
        <v>152</v>
      </c>
      <c r="AW329" s="15" t="s">
        <v>32</v>
      </c>
      <c r="AX329" s="15" t="s">
        <v>83</v>
      </c>
      <c r="AY329" s="227" t="s">
        <v>146</v>
      </c>
    </row>
    <row r="330" spans="1:65" s="2" customFormat="1" ht="21.75" customHeight="1">
      <c r="A330" s="34"/>
      <c r="B330" s="35"/>
      <c r="C330" s="182" t="s">
        <v>277</v>
      </c>
      <c r="D330" s="182" t="s">
        <v>148</v>
      </c>
      <c r="E330" s="183" t="s">
        <v>381</v>
      </c>
      <c r="F330" s="184" t="s">
        <v>382</v>
      </c>
      <c r="G330" s="185" t="s">
        <v>169</v>
      </c>
      <c r="H330" s="186">
        <v>13</v>
      </c>
      <c r="I330" s="187"/>
      <c r="J330" s="188">
        <f>ROUND(I330*H330,2)</f>
        <v>0</v>
      </c>
      <c r="K330" s="184" t="s">
        <v>1</v>
      </c>
      <c r="L330" s="39"/>
      <c r="M330" s="189" t="s">
        <v>1</v>
      </c>
      <c r="N330" s="190" t="s">
        <v>40</v>
      </c>
      <c r="O330" s="71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3" t="s">
        <v>152</v>
      </c>
      <c r="AT330" s="193" t="s">
        <v>148</v>
      </c>
      <c r="AU330" s="193" t="s">
        <v>85</v>
      </c>
      <c r="AY330" s="17" t="s">
        <v>146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7" t="s">
        <v>83</v>
      </c>
      <c r="BK330" s="194">
        <f>ROUND(I330*H330,2)</f>
        <v>0</v>
      </c>
      <c r="BL330" s="17" t="s">
        <v>152</v>
      </c>
      <c r="BM330" s="193" t="s">
        <v>383</v>
      </c>
    </row>
    <row r="331" spans="1:65" s="2" customFormat="1" ht="24.2" customHeight="1">
      <c r="A331" s="34"/>
      <c r="B331" s="35"/>
      <c r="C331" s="182" t="s">
        <v>384</v>
      </c>
      <c r="D331" s="182" t="s">
        <v>148</v>
      </c>
      <c r="E331" s="183" t="s">
        <v>385</v>
      </c>
      <c r="F331" s="184" t="s">
        <v>386</v>
      </c>
      <c r="G331" s="185" t="s">
        <v>151</v>
      </c>
      <c r="H331" s="186">
        <v>80</v>
      </c>
      <c r="I331" s="187"/>
      <c r="J331" s="188">
        <f>ROUND(I331*H331,2)</f>
        <v>0</v>
      </c>
      <c r="K331" s="184" t="s">
        <v>1</v>
      </c>
      <c r="L331" s="39"/>
      <c r="M331" s="189" t="s">
        <v>1</v>
      </c>
      <c r="N331" s="190" t="s">
        <v>40</v>
      </c>
      <c r="O331" s="71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3" t="s">
        <v>152</v>
      </c>
      <c r="AT331" s="193" t="s">
        <v>148</v>
      </c>
      <c r="AU331" s="193" t="s">
        <v>85</v>
      </c>
      <c r="AY331" s="17" t="s">
        <v>146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7" t="s">
        <v>83</v>
      </c>
      <c r="BK331" s="194">
        <f>ROUND(I331*H331,2)</f>
        <v>0</v>
      </c>
      <c r="BL331" s="17" t="s">
        <v>152</v>
      </c>
      <c r="BM331" s="193" t="s">
        <v>387</v>
      </c>
    </row>
    <row r="332" spans="1:65" s="14" customFormat="1" ht="11.25">
      <c r="B332" s="206"/>
      <c r="C332" s="207"/>
      <c r="D332" s="197" t="s">
        <v>153</v>
      </c>
      <c r="E332" s="208" t="s">
        <v>1</v>
      </c>
      <c r="F332" s="209" t="s">
        <v>224</v>
      </c>
      <c r="G332" s="207"/>
      <c r="H332" s="210">
        <v>80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153</v>
      </c>
      <c r="AU332" s="216" t="s">
        <v>85</v>
      </c>
      <c r="AV332" s="14" t="s">
        <v>85</v>
      </c>
      <c r="AW332" s="14" t="s">
        <v>32</v>
      </c>
      <c r="AX332" s="14" t="s">
        <v>75</v>
      </c>
      <c r="AY332" s="216" t="s">
        <v>146</v>
      </c>
    </row>
    <row r="333" spans="1:65" s="15" customFormat="1" ht="11.25">
      <c r="B333" s="217"/>
      <c r="C333" s="218"/>
      <c r="D333" s="197" t="s">
        <v>153</v>
      </c>
      <c r="E333" s="219" t="s">
        <v>1</v>
      </c>
      <c r="F333" s="220" t="s">
        <v>157</v>
      </c>
      <c r="G333" s="218"/>
      <c r="H333" s="221">
        <v>80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153</v>
      </c>
      <c r="AU333" s="227" t="s">
        <v>85</v>
      </c>
      <c r="AV333" s="15" t="s">
        <v>152</v>
      </c>
      <c r="AW333" s="15" t="s">
        <v>32</v>
      </c>
      <c r="AX333" s="15" t="s">
        <v>83</v>
      </c>
      <c r="AY333" s="227" t="s">
        <v>146</v>
      </c>
    </row>
    <row r="334" spans="1:65" s="2" customFormat="1" ht="16.5" customHeight="1">
      <c r="A334" s="34"/>
      <c r="B334" s="35"/>
      <c r="C334" s="182" t="s">
        <v>261</v>
      </c>
      <c r="D334" s="182" t="s">
        <v>148</v>
      </c>
      <c r="E334" s="183" t="s">
        <v>388</v>
      </c>
      <c r="F334" s="184" t="s">
        <v>389</v>
      </c>
      <c r="G334" s="185" t="s">
        <v>390</v>
      </c>
      <c r="H334" s="186">
        <v>1</v>
      </c>
      <c r="I334" s="187"/>
      <c r="J334" s="188">
        <f>ROUND(I334*H334,2)</f>
        <v>0</v>
      </c>
      <c r="K334" s="184" t="s">
        <v>1</v>
      </c>
      <c r="L334" s="39"/>
      <c r="M334" s="189" t="s">
        <v>1</v>
      </c>
      <c r="N334" s="190" t="s">
        <v>40</v>
      </c>
      <c r="O334" s="71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3" t="s">
        <v>152</v>
      </c>
      <c r="AT334" s="193" t="s">
        <v>148</v>
      </c>
      <c r="AU334" s="193" t="s">
        <v>85</v>
      </c>
      <c r="AY334" s="17" t="s">
        <v>146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7" t="s">
        <v>83</v>
      </c>
      <c r="BK334" s="194">
        <f>ROUND(I334*H334,2)</f>
        <v>0</v>
      </c>
      <c r="BL334" s="17" t="s">
        <v>152</v>
      </c>
      <c r="BM334" s="193" t="s">
        <v>391</v>
      </c>
    </row>
    <row r="335" spans="1:65" s="14" customFormat="1" ht="11.25">
      <c r="B335" s="206"/>
      <c r="C335" s="207"/>
      <c r="D335" s="197" t="s">
        <v>153</v>
      </c>
      <c r="E335" s="208" t="s">
        <v>1</v>
      </c>
      <c r="F335" s="209" t="s">
        <v>299</v>
      </c>
      <c r="G335" s="207"/>
      <c r="H335" s="210">
        <v>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153</v>
      </c>
      <c r="AU335" s="216" t="s">
        <v>85</v>
      </c>
      <c r="AV335" s="14" t="s">
        <v>85</v>
      </c>
      <c r="AW335" s="14" t="s">
        <v>32</v>
      </c>
      <c r="AX335" s="14" t="s">
        <v>75</v>
      </c>
      <c r="AY335" s="216" t="s">
        <v>146</v>
      </c>
    </row>
    <row r="336" spans="1:65" s="15" customFormat="1" ht="11.25">
      <c r="B336" s="217"/>
      <c r="C336" s="218"/>
      <c r="D336" s="197" t="s">
        <v>153</v>
      </c>
      <c r="E336" s="219" t="s">
        <v>1</v>
      </c>
      <c r="F336" s="220" t="s">
        <v>157</v>
      </c>
      <c r="G336" s="218"/>
      <c r="H336" s="221">
        <v>1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153</v>
      </c>
      <c r="AU336" s="227" t="s">
        <v>85</v>
      </c>
      <c r="AV336" s="15" t="s">
        <v>152</v>
      </c>
      <c r="AW336" s="15" t="s">
        <v>32</v>
      </c>
      <c r="AX336" s="15" t="s">
        <v>83</v>
      </c>
      <c r="AY336" s="227" t="s">
        <v>146</v>
      </c>
    </row>
    <row r="337" spans="1:65" s="12" customFormat="1" ht="22.9" customHeight="1">
      <c r="B337" s="166"/>
      <c r="C337" s="167"/>
      <c r="D337" s="168" t="s">
        <v>74</v>
      </c>
      <c r="E337" s="180" t="s">
        <v>392</v>
      </c>
      <c r="F337" s="180" t="s">
        <v>393</v>
      </c>
      <c r="G337" s="167"/>
      <c r="H337" s="167"/>
      <c r="I337" s="170"/>
      <c r="J337" s="181">
        <f>BK337</f>
        <v>0</v>
      </c>
      <c r="K337" s="167"/>
      <c r="L337" s="172"/>
      <c r="M337" s="173"/>
      <c r="N337" s="174"/>
      <c r="O337" s="174"/>
      <c r="P337" s="175">
        <f>SUM(P338:P348)</f>
        <v>0</v>
      </c>
      <c r="Q337" s="174"/>
      <c r="R337" s="175">
        <f>SUM(R338:R348)</f>
        <v>0</v>
      </c>
      <c r="S337" s="174"/>
      <c r="T337" s="176">
        <f>SUM(T338:T348)</f>
        <v>0</v>
      </c>
      <c r="AR337" s="177" t="s">
        <v>83</v>
      </c>
      <c r="AT337" s="178" t="s">
        <v>74</v>
      </c>
      <c r="AU337" s="178" t="s">
        <v>83</v>
      </c>
      <c r="AY337" s="177" t="s">
        <v>146</v>
      </c>
      <c r="BK337" s="179">
        <f>SUM(BK338:BK348)</f>
        <v>0</v>
      </c>
    </row>
    <row r="338" spans="1:65" s="2" customFormat="1" ht="16.5" customHeight="1">
      <c r="A338" s="34"/>
      <c r="B338" s="35"/>
      <c r="C338" s="182" t="s">
        <v>394</v>
      </c>
      <c r="D338" s="182" t="s">
        <v>148</v>
      </c>
      <c r="E338" s="183" t="s">
        <v>395</v>
      </c>
      <c r="F338" s="184" t="s">
        <v>396</v>
      </c>
      <c r="G338" s="185" t="s">
        <v>194</v>
      </c>
      <c r="H338" s="186">
        <v>15.010999999999999</v>
      </c>
      <c r="I338" s="187"/>
      <c r="J338" s="188">
        <f>ROUND(I338*H338,2)</f>
        <v>0</v>
      </c>
      <c r="K338" s="184" t="s">
        <v>1</v>
      </c>
      <c r="L338" s="39"/>
      <c r="M338" s="189" t="s">
        <v>1</v>
      </c>
      <c r="N338" s="190" t="s">
        <v>40</v>
      </c>
      <c r="O338" s="71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3" t="s">
        <v>152</v>
      </c>
      <c r="AT338" s="193" t="s">
        <v>148</v>
      </c>
      <c r="AU338" s="193" t="s">
        <v>85</v>
      </c>
      <c r="AY338" s="17" t="s">
        <v>146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7" t="s">
        <v>83</v>
      </c>
      <c r="BK338" s="194">
        <f>ROUND(I338*H338,2)</f>
        <v>0</v>
      </c>
      <c r="BL338" s="17" t="s">
        <v>152</v>
      </c>
      <c r="BM338" s="193" t="s">
        <v>397</v>
      </c>
    </row>
    <row r="339" spans="1:65" s="2" customFormat="1" ht="24.2" customHeight="1">
      <c r="A339" s="34"/>
      <c r="B339" s="35"/>
      <c r="C339" s="182" t="s">
        <v>284</v>
      </c>
      <c r="D339" s="182" t="s">
        <v>148</v>
      </c>
      <c r="E339" s="183" t="s">
        <v>398</v>
      </c>
      <c r="F339" s="184" t="s">
        <v>399</v>
      </c>
      <c r="G339" s="185" t="s">
        <v>194</v>
      </c>
      <c r="H339" s="186">
        <v>15.010999999999999</v>
      </c>
      <c r="I339" s="187"/>
      <c r="J339" s="188">
        <f>ROUND(I339*H339,2)</f>
        <v>0</v>
      </c>
      <c r="K339" s="184" t="s">
        <v>1</v>
      </c>
      <c r="L339" s="39"/>
      <c r="M339" s="189" t="s">
        <v>1</v>
      </c>
      <c r="N339" s="190" t="s">
        <v>40</v>
      </c>
      <c r="O339" s="71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3" t="s">
        <v>152</v>
      </c>
      <c r="AT339" s="193" t="s">
        <v>148</v>
      </c>
      <c r="AU339" s="193" t="s">
        <v>85</v>
      </c>
      <c r="AY339" s="17" t="s">
        <v>146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7" t="s">
        <v>83</v>
      </c>
      <c r="BK339" s="194">
        <f>ROUND(I339*H339,2)</f>
        <v>0</v>
      </c>
      <c r="BL339" s="17" t="s">
        <v>152</v>
      </c>
      <c r="BM339" s="193" t="s">
        <v>400</v>
      </c>
    </row>
    <row r="340" spans="1:65" s="2" customFormat="1" ht="24.2" customHeight="1">
      <c r="A340" s="34"/>
      <c r="B340" s="35"/>
      <c r="C340" s="182" t="s">
        <v>401</v>
      </c>
      <c r="D340" s="182" t="s">
        <v>148</v>
      </c>
      <c r="E340" s="183" t="s">
        <v>402</v>
      </c>
      <c r="F340" s="184" t="s">
        <v>403</v>
      </c>
      <c r="G340" s="185" t="s">
        <v>194</v>
      </c>
      <c r="H340" s="186">
        <v>75.055000000000007</v>
      </c>
      <c r="I340" s="187"/>
      <c r="J340" s="188">
        <f>ROUND(I340*H340,2)</f>
        <v>0</v>
      </c>
      <c r="K340" s="184" t="s">
        <v>1</v>
      </c>
      <c r="L340" s="39"/>
      <c r="M340" s="189" t="s">
        <v>1</v>
      </c>
      <c r="N340" s="190" t="s">
        <v>40</v>
      </c>
      <c r="O340" s="71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3" t="s">
        <v>152</v>
      </c>
      <c r="AT340" s="193" t="s">
        <v>148</v>
      </c>
      <c r="AU340" s="193" t="s">
        <v>85</v>
      </c>
      <c r="AY340" s="17" t="s">
        <v>146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7" t="s">
        <v>83</v>
      </c>
      <c r="BK340" s="194">
        <f>ROUND(I340*H340,2)</f>
        <v>0</v>
      </c>
      <c r="BL340" s="17" t="s">
        <v>152</v>
      </c>
      <c r="BM340" s="193" t="s">
        <v>404</v>
      </c>
    </row>
    <row r="341" spans="1:65" s="14" customFormat="1" ht="11.25">
      <c r="B341" s="206"/>
      <c r="C341" s="207"/>
      <c r="D341" s="197" t="s">
        <v>153</v>
      </c>
      <c r="E341" s="208" t="s">
        <v>1</v>
      </c>
      <c r="F341" s="209" t="s">
        <v>405</v>
      </c>
      <c r="G341" s="207"/>
      <c r="H341" s="210">
        <v>75.055000000000007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153</v>
      </c>
      <c r="AU341" s="216" t="s">
        <v>85</v>
      </c>
      <c r="AV341" s="14" t="s">
        <v>85</v>
      </c>
      <c r="AW341" s="14" t="s">
        <v>32</v>
      </c>
      <c r="AX341" s="14" t="s">
        <v>75</v>
      </c>
      <c r="AY341" s="216" t="s">
        <v>146</v>
      </c>
    </row>
    <row r="342" spans="1:65" s="15" customFormat="1" ht="11.25">
      <c r="B342" s="217"/>
      <c r="C342" s="218"/>
      <c r="D342" s="197" t="s">
        <v>153</v>
      </c>
      <c r="E342" s="219" t="s">
        <v>1</v>
      </c>
      <c r="F342" s="220" t="s">
        <v>157</v>
      </c>
      <c r="G342" s="218"/>
      <c r="H342" s="221">
        <v>75.055000000000007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153</v>
      </c>
      <c r="AU342" s="227" t="s">
        <v>85</v>
      </c>
      <c r="AV342" s="15" t="s">
        <v>152</v>
      </c>
      <c r="AW342" s="15" t="s">
        <v>32</v>
      </c>
      <c r="AX342" s="15" t="s">
        <v>83</v>
      </c>
      <c r="AY342" s="227" t="s">
        <v>146</v>
      </c>
    </row>
    <row r="343" spans="1:65" s="2" customFormat="1" ht="33" customHeight="1">
      <c r="A343" s="34"/>
      <c r="B343" s="35"/>
      <c r="C343" s="182" t="s">
        <v>289</v>
      </c>
      <c r="D343" s="182" t="s">
        <v>148</v>
      </c>
      <c r="E343" s="183" t="s">
        <v>406</v>
      </c>
      <c r="F343" s="184" t="s">
        <v>407</v>
      </c>
      <c r="G343" s="185" t="s">
        <v>194</v>
      </c>
      <c r="H343" s="186">
        <v>15.010999999999999</v>
      </c>
      <c r="I343" s="187"/>
      <c r="J343" s="188">
        <f>ROUND(I343*H343,2)</f>
        <v>0</v>
      </c>
      <c r="K343" s="184" t="s">
        <v>1</v>
      </c>
      <c r="L343" s="39"/>
      <c r="M343" s="189" t="s">
        <v>1</v>
      </c>
      <c r="N343" s="190" t="s">
        <v>40</v>
      </c>
      <c r="O343" s="71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3" t="s">
        <v>152</v>
      </c>
      <c r="AT343" s="193" t="s">
        <v>148</v>
      </c>
      <c r="AU343" s="193" t="s">
        <v>85</v>
      </c>
      <c r="AY343" s="17" t="s">
        <v>146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7" t="s">
        <v>83</v>
      </c>
      <c r="BK343" s="194">
        <f>ROUND(I343*H343,2)</f>
        <v>0</v>
      </c>
      <c r="BL343" s="17" t="s">
        <v>152</v>
      </c>
      <c r="BM343" s="193" t="s">
        <v>408</v>
      </c>
    </row>
    <row r="344" spans="1:65" s="2" customFormat="1" ht="24.2" customHeight="1">
      <c r="A344" s="34"/>
      <c r="B344" s="35"/>
      <c r="C344" s="182" t="s">
        <v>409</v>
      </c>
      <c r="D344" s="182" t="s">
        <v>148</v>
      </c>
      <c r="E344" s="183" t="s">
        <v>410</v>
      </c>
      <c r="F344" s="184" t="s">
        <v>411</v>
      </c>
      <c r="G344" s="185" t="s">
        <v>194</v>
      </c>
      <c r="H344" s="186">
        <v>41.6</v>
      </c>
      <c r="I344" s="187"/>
      <c r="J344" s="188">
        <f>ROUND(I344*H344,2)</f>
        <v>0</v>
      </c>
      <c r="K344" s="184" t="s">
        <v>1</v>
      </c>
      <c r="L344" s="39"/>
      <c r="M344" s="189" t="s">
        <v>1</v>
      </c>
      <c r="N344" s="190" t="s">
        <v>40</v>
      </c>
      <c r="O344" s="71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3" t="s">
        <v>152</v>
      </c>
      <c r="AT344" s="193" t="s">
        <v>148</v>
      </c>
      <c r="AU344" s="193" t="s">
        <v>85</v>
      </c>
      <c r="AY344" s="17" t="s">
        <v>146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7" t="s">
        <v>83</v>
      </c>
      <c r="BK344" s="194">
        <f>ROUND(I344*H344,2)</f>
        <v>0</v>
      </c>
      <c r="BL344" s="17" t="s">
        <v>152</v>
      </c>
      <c r="BM344" s="193" t="s">
        <v>412</v>
      </c>
    </row>
    <row r="345" spans="1:65" s="13" customFormat="1" ht="11.25">
      <c r="B345" s="195"/>
      <c r="C345" s="196"/>
      <c r="D345" s="197" t="s">
        <v>153</v>
      </c>
      <c r="E345" s="198" t="s">
        <v>1</v>
      </c>
      <c r="F345" s="199" t="s">
        <v>154</v>
      </c>
      <c r="G345" s="196"/>
      <c r="H345" s="198" t="s">
        <v>1</v>
      </c>
      <c r="I345" s="200"/>
      <c r="J345" s="196"/>
      <c r="K345" s="196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153</v>
      </c>
      <c r="AU345" s="205" t="s">
        <v>85</v>
      </c>
      <c r="AV345" s="13" t="s">
        <v>83</v>
      </c>
      <c r="AW345" s="13" t="s">
        <v>32</v>
      </c>
      <c r="AX345" s="13" t="s">
        <v>75</v>
      </c>
      <c r="AY345" s="205" t="s">
        <v>146</v>
      </c>
    </row>
    <row r="346" spans="1:65" s="13" customFormat="1" ht="11.25">
      <c r="B346" s="195"/>
      <c r="C346" s="196"/>
      <c r="D346" s="197" t="s">
        <v>153</v>
      </c>
      <c r="E346" s="198" t="s">
        <v>1</v>
      </c>
      <c r="F346" s="199" t="s">
        <v>413</v>
      </c>
      <c r="G346" s="196"/>
      <c r="H346" s="198" t="s">
        <v>1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153</v>
      </c>
      <c r="AU346" s="205" t="s">
        <v>85</v>
      </c>
      <c r="AV346" s="13" t="s">
        <v>83</v>
      </c>
      <c r="AW346" s="13" t="s">
        <v>32</v>
      </c>
      <c r="AX346" s="13" t="s">
        <v>75</v>
      </c>
      <c r="AY346" s="205" t="s">
        <v>146</v>
      </c>
    </row>
    <row r="347" spans="1:65" s="14" customFormat="1" ht="11.25">
      <c r="B347" s="206"/>
      <c r="C347" s="207"/>
      <c r="D347" s="197" t="s">
        <v>153</v>
      </c>
      <c r="E347" s="208" t="s">
        <v>1</v>
      </c>
      <c r="F347" s="209" t="s">
        <v>414</v>
      </c>
      <c r="G347" s="207"/>
      <c r="H347" s="210">
        <v>41.6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153</v>
      </c>
      <c r="AU347" s="216" t="s">
        <v>85</v>
      </c>
      <c r="AV347" s="14" t="s">
        <v>85</v>
      </c>
      <c r="AW347" s="14" t="s">
        <v>32</v>
      </c>
      <c r="AX347" s="14" t="s">
        <v>75</v>
      </c>
      <c r="AY347" s="216" t="s">
        <v>146</v>
      </c>
    </row>
    <row r="348" spans="1:65" s="15" customFormat="1" ht="11.25">
      <c r="B348" s="217"/>
      <c r="C348" s="218"/>
      <c r="D348" s="197" t="s">
        <v>153</v>
      </c>
      <c r="E348" s="219" t="s">
        <v>1</v>
      </c>
      <c r="F348" s="220" t="s">
        <v>157</v>
      </c>
      <c r="G348" s="218"/>
      <c r="H348" s="221">
        <v>41.6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153</v>
      </c>
      <c r="AU348" s="227" t="s">
        <v>85</v>
      </c>
      <c r="AV348" s="15" t="s">
        <v>152</v>
      </c>
      <c r="AW348" s="15" t="s">
        <v>32</v>
      </c>
      <c r="AX348" s="15" t="s">
        <v>83</v>
      </c>
      <c r="AY348" s="227" t="s">
        <v>146</v>
      </c>
    </row>
    <row r="349" spans="1:65" s="12" customFormat="1" ht="22.9" customHeight="1">
      <c r="B349" s="166"/>
      <c r="C349" s="167"/>
      <c r="D349" s="168" t="s">
        <v>74</v>
      </c>
      <c r="E349" s="180" t="s">
        <v>415</v>
      </c>
      <c r="F349" s="180" t="s">
        <v>416</v>
      </c>
      <c r="G349" s="167"/>
      <c r="H349" s="167"/>
      <c r="I349" s="170"/>
      <c r="J349" s="181">
        <f>BK349</f>
        <v>0</v>
      </c>
      <c r="K349" s="167"/>
      <c r="L349" s="172"/>
      <c r="M349" s="173"/>
      <c r="N349" s="174"/>
      <c r="O349" s="174"/>
      <c r="P349" s="175">
        <f>P350</f>
        <v>0</v>
      </c>
      <c r="Q349" s="174"/>
      <c r="R349" s="175">
        <f>R350</f>
        <v>0</v>
      </c>
      <c r="S349" s="174"/>
      <c r="T349" s="176">
        <f>T350</f>
        <v>0</v>
      </c>
      <c r="AR349" s="177" t="s">
        <v>83</v>
      </c>
      <c r="AT349" s="178" t="s">
        <v>74</v>
      </c>
      <c r="AU349" s="178" t="s">
        <v>83</v>
      </c>
      <c r="AY349" s="177" t="s">
        <v>146</v>
      </c>
      <c r="BK349" s="179">
        <f>BK350</f>
        <v>0</v>
      </c>
    </row>
    <row r="350" spans="1:65" s="2" customFormat="1" ht="16.5" customHeight="1">
      <c r="A350" s="34"/>
      <c r="B350" s="35"/>
      <c r="C350" s="182" t="s">
        <v>292</v>
      </c>
      <c r="D350" s="182" t="s">
        <v>148</v>
      </c>
      <c r="E350" s="183" t="s">
        <v>417</v>
      </c>
      <c r="F350" s="184" t="s">
        <v>416</v>
      </c>
      <c r="G350" s="185" t="s">
        <v>194</v>
      </c>
      <c r="H350" s="186">
        <v>39.68</v>
      </c>
      <c r="I350" s="187"/>
      <c r="J350" s="188">
        <f>ROUND(I350*H350,2)</f>
        <v>0</v>
      </c>
      <c r="K350" s="184" t="s">
        <v>1</v>
      </c>
      <c r="L350" s="39"/>
      <c r="M350" s="189" t="s">
        <v>1</v>
      </c>
      <c r="N350" s="190" t="s">
        <v>40</v>
      </c>
      <c r="O350" s="71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3" t="s">
        <v>152</v>
      </c>
      <c r="AT350" s="193" t="s">
        <v>148</v>
      </c>
      <c r="AU350" s="193" t="s">
        <v>85</v>
      </c>
      <c r="AY350" s="17" t="s">
        <v>146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7" t="s">
        <v>83</v>
      </c>
      <c r="BK350" s="194">
        <f>ROUND(I350*H350,2)</f>
        <v>0</v>
      </c>
      <c r="BL350" s="17" t="s">
        <v>152</v>
      </c>
      <c r="BM350" s="193" t="s">
        <v>418</v>
      </c>
    </row>
    <row r="351" spans="1:65" s="12" customFormat="1" ht="25.9" customHeight="1">
      <c r="B351" s="166"/>
      <c r="C351" s="167"/>
      <c r="D351" s="168" t="s">
        <v>74</v>
      </c>
      <c r="E351" s="169" t="s">
        <v>419</v>
      </c>
      <c r="F351" s="169" t="s">
        <v>420</v>
      </c>
      <c r="G351" s="167"/>
      <c r="H351" s="167"/>
      <c r="I351" s="170"/>
      <c r="J351" s="171">
        <f>BK351</f>
        <v>0</v>
      </c>
      <c r="K351" s="167"/>
      <c r="L351" s="172"/>
      <c r="M351" s="173"/>
      <c r="N351" s="174"/>
      <c r="O351" s="174"/>
      <c r="P351" s="175">
        <f>P352+P359+P362+P369+P379+P465+P476+P497+P508+P513+P523+P529+P544+P556+P584</f>
        <v>0</v>
      </c>
      <c r="Q351" s="174"/>
      <c r="R351" s="175">
        <f>R352+R359+R362+R369+R379+R465+R476+R497+R508+R513+R523+R529+R544+R556+R584</f>
        <v>0</v>
      </c>
      <c r="S351" s="174"/>
      <c r="T351" s="176">
        <f>T352+T359+T362+T369+T379+T465+T476+T497+T508+T513+T523+T529+T544+T556+T584</f>
        <v>0</v>
      </c>
      <c r="AR351" s="177" t="s">
        <v>85</v>
      </c>
      <c r="AT351" s="178" t="s">
        <v>74</v>
      </c>
      <c r="AU351" s="178" t="s">
        <v>75</v>
      </c>
      <c r="AY351" s="177" t="s">
        <v>146</v>
      </c>
      <c r="BK351" s="179">
        <f>BK352+BK359+BK362+BK369+BK379+BK465+BK476+BK497+BK508+BK513+BK523+BK529+BK544+BK556+BK584</f>
        <v>0</v>
      </c>
    </row>
    <row r="352" spans="1:65" s="12" customFormat="1" ht="22.9" customHeight="1">
      <c r="B352" s="166"/>
      <c r="C352" s="167"/>
      <c r="D352" s="168" t="s">
        <v>74</v>
      </c>
      <c r="E352" s="180" t="s">
        <v>421</v>
      </c>
      <c r="F352" s="180" t="s">
        <v>422</v>
      </c>
      <c r="G352" s="167"/>
      <c r="H352" s="167"/>
      <c r="I352" s="170"/>
      <c r="J352" s="181">
        <f>BK352</f>
        <v>0</v>
      </c>
      <c r="K352" s="167"/>
      <c r="L352" s="172"/>
      <c r="M352" s="173"/>
      <c r="N352" s="174"/>
      <c r="O352" s="174"/>
      <c r="P352" s="175">
        <f>SUM(P353:P358)</f>
        <v>0</v>
      </c>
      <c r="Q352" s="174"/>
      <c r="R352" s="175">
        <f>SUM(R353:R358)</f>
        <v>0</v>
      </c>
      <c r="S352" s="174"/>
      <c r="T352" s="176">
        <f>SUM(T353:T358)</f>
        <v>0</v>
      </c>
      <c r="AR352" s="177" t="s">
        <v>85</v>
      </c>
      <c r="AT352" s="178" t="s">
        <v>74</v>
      </c>
      <c r="AU352" s="178" t="s">
        <v>83</v>
      </c>
      <c r="AY352" s="177" t="s">
        <v>146</v>
      </c>
      <c r="BK352" s="179">
        <f>SUM(BK353:BK358)</f>
        <v>0</v>
      </c>
    </row>
    <row r="353" spans="1:65" s="2" customFormat="1" ht="24.2" customHeight="1">
      <c r="A353" s="34"/>
      <c r="B353" s="35"/>
      <c r="C353" s="182" t="s">
        <v>423</v>
      </c>
      <c r="D353" s="182" t="s">
        <v>148</v>
      </c>
      <c r="E353" s="183" t="s">
        <v>424</v>
      </c>
      <c r="F353" s="184" t="s">
        <v>425</v>
      </c>
      <c r="G353" s="185" t="s">
        <v>307</v>
      </c>
      <c r="H353" s="186">
        <v>1</v>
      </c>
      <c r="I353" s="187"/>
      <c r="J353" s="188">
        <f>ROUND(I353*H353,2)</f>
        <v>0</v>
      </c>
      <c r="K353" s="184" t="s">
        <v>1</v>
      </c>
      <c r="L353" s="39"/>
      <c r="M353" s="189" t="s">
        <v>1</v>
      </c>
      <c r="N353" s="190" t="s">
        <v>40</v>
      </c>
      <c r="O353" s="71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3" t="s">
        <v>189</v>
      </c>
      <c r="AT353" s="193" t="s">
        <v>148</v>
      </c>
      <c r="AU353" s="193" t="s">
        <v>85</v>
      </c>
      <c r="AY353" s="17" t="s">
        <v>146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7" t="s">
        <v>83</v>
      </c>
      <c r="BK353" s="194">
        <f>ROUND(I353*H353,2)</f>
        <v>0</v>
      </c>
      <c r="BL353" s="17" t="s">
        <v>189</v>
      </c>
      <c r="BM353" s="193" t="s">
        <v>426</v>
      </c>
    </row>
    <row r="354" spans="1:65" s="14" customFormat="1" ht="11.25">
      <c r="B354" s="206"/>
      <c r="C354" s="207"/>
      <c r="D354" s="197" t="s">
        <v>153</v>
      </c>
      <c r="E354" s="208" t="s">
        <v>1</v>
      </c>
      <c r="F354" s="209" t="s">
        <v>299</v>
      </c>
      <c r="G354" s="207"/>
      <c r="H354" s="210">
        <v>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153</v>
      </c>
      <c r="AU354" s="216" t="s">
        <v>85</v>
      </c>
      <c r="AV354" s="14" t="s">
        <v>85</v>
      </c>
      <c r="AW354" s="14" t="s">
        <v>32</v>
      </c>
      <c r="AX354" s="14" t="s">
        <v>75</v>
      </c>
      <c r="AY354" s="216" t="s">
        <v>146</v>
      </c>
    </row>
    <row r="355" spans="1:65" s="15" customFormat="1" ht="11.25">
      <c r="B355" s="217"/>
      <c r="C355" s="218"/>
      <c r="D355" s="197" t="s">
        <v>153</v>
      </c>
      <c r="E355" s="219" t="s">
        <v>1</v>
      </c>
      <c r="F355" s="220" t="s">
        <v>157</v>
      </c>
      <c r="G355" s="218"/>
      <c r="H355" s="221">
        <v>1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153</v>
      </c>
      <c r="AU355" s="227" t="s">
        <v>85</v>
      </c>
      <c r="AV355" s="15" t="s">
        <v>152</v>
      </c>
      <c r="AW355" s="15" t="s">
        <v>32</v>
      </c>
      <c r="AX355" s="15" t="s">
        <v>83</v>
      </c>
      <c r="AY355" s="227" t="s">
        <v>146</v>
      </c>
    </row>
    <row r="356" spans="1:65" s="2" customFormat="1" ht="16.5" customHeight="1">
      <c r="A356" s="34"/>
      <c r="B356" s="35"/>
      <c r="C356" s="182" t="s">
        <v>298</v>
      </c>
      <c r="D356" s="182" t="s">
        <v>148</v>
      </c>
      <c r="E356" s="183" t="s">
        <v>427</v>
      </c>
      <c r="F356" s="184" t="s">
        <v>428</v>
      </c>
      <c r="G356" s="185" t="s">
        <v>429</v>
      </c>
      <c r="H356" s="238"/>
      <c r="I356" s="187"/>
      <c r="J356" s="188">
        <f>ROUND(I356*H356,2)</f>
        <v>0</v>
      </c>
      <c r="K356" s="184" t="s">
        <v>1</v>
      </c>
      <c r="L356" s="39"/>
      <c r="M356" s="189" t="s">
        <v>1</v>
      </c>
      <c r="N356" s="190" t="s">
        <v>40</v>
      </c>
      <c r="O356" s="71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3" t="s">
        <v>189</v>
      </c>
      <c r="AT356" s="193" t="s">
        <v>148</v>
      </c>
      <c r="AU356" s="193" t="s">
        <v>85</v>
      </c>
      <c r="AY356" s="17" t="s">
        <v>146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7" t="s">
        <v>83</v>
      </c>
      <c r="BK356" s="194">
        <f>ROUND(I356*H356,2)</f>
        <v>0</v>
      </c>
      <c r="BL356" s="17" t="s">
        <v>189</v>
      </c>
      <c r="BM356" s="193" t="s">
        <v>430</v>
      </c>
    </row>
    <row r="357" spans="1:65" s="14" customFormat="1" ht="11.25">
      <c r="B357" s="206"/>
      <c r="C357" s="207"/>
      <c r="D357" s="197" t="s">
        <v>153</v>
      </c>
      <c r="E357" s="208" t="s">
        <v>1</v>
      </c>
      <c r="F357" s="209" t="s">
        <v>431</v>
      </c>
      <c r="G357" s="207"/>
      <c r="H357" s="210">
        <v>34.5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153</v>
      </c>
      <c r="AU357" s="216" t="s">
        <v>85</v>
      </c>
      <c r="AV357" s="14" t="s">
        <v>85</v>
      </c>
      <c r="AW357" s="14" t="s">
        <v>32</v>
      </c>
      <c r="AX357" s="14" t="s">
        <v>75</v>
      </c>
      <c r="AY357" s="216" t="s">
        <v>146</v>
      </c>
    </row>
    <row r="358" spans="1:65" s="15" customFormat="1" ht="11.25">
      <c r="B358" s="217"/>
      <c r="C358" s="218"/>
      <c r="D358" s="197" t="s">
        <v>153</v>
      </c>
      <c r="E358" s="219" t="s">
        <v>1</v>
      </c>
      <c r="F358" s="220" t="s">
        <v>157</v>
      </c>
      <c r="G358" s="218"/>
      <c r="H358" s="221">
        <v>34.5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153</v>
      </c>
      <c r="AU358" s="227" t="s">
        <v>85</v>
      </c>
      <c r="AV358" s="15" t="s">
        <v>152</v>
      </c>
      <c r="AW358" s="15" t="s">
        <v>32</v>
      </c>
      <c r="AX358" s="15" t="s">
        <v>83</v>
      </c>
      <c r="AY358" s="227" t="s">
        <v>146</v>
      </c>
    </row>
    <row r="359" spans="1:65" s="12" customFormat="1" ht="22.9" customHeight="1">
      <c r="B359" s="166"/>
      <c r="C359" s="167"/>
      <c r="D359" s="168" t="s">
        <v>74</v>
      </c>
      <c r="E359" s="180" t="s">
        <v>432</v>
      </c>
      <c r="F359" s="180" t="s">
        <v>433</v>
      </c>
      <c r="G359" s="167"/>
      <c r="H359" s="167"/>
      <c r="I359" s="170"/>
      <c r="J359" s="181">
        <f>BK359</f>
        <v>0</v>
      </c>
      <c r="K359" s="167"/>
      <c r="L359" s="172"/>
      <c r="M359" s="173"/>
      <c r="N359" s="174"/>
      <c r="O359" s="174"/>
      <c r="P359" s="175">
        <f>SUM(P360:P361)</f>
        <v>0</v>
      </c>
      <c r="Q359" s="174"/>
      <c r="R359" s="175">
        <f>SUM(R360:R361)</f>
        <v>0</v>
      </c>
      <c r="S359" s="174"/>
      <c r="T359" s="176">
        <f>SUM(T360:T361)</f>
        <v>0</v>
      </c>
      <c r="AR359" s="177" t="s">
        <v>85</v>
      </c>
      <c r="AT359" s="178" t="s">
        <v>74</v>
      </c>
      <c r="AU359" s="178" t="s">
        <v>83</v>
      </c>
      <c r="AY359" s="177" t="s">
        <v>146</v>
      </c>
      <c r="BK359" s="179">
        <f>SUM(BK360:BK361)</f>
        <v>0</v>
      </c>
    </row>
    <row r="360" spans="1:65" s="2" customFormat="1" ht="16.5" customHeight="1">
      <c r="A360" s="34"/>
      <c r="B360" s="35"/>
      <c r="C360" s="182" t="s">
        <v>434</v>
      </c>
      <c r="D360" s="182" t="s">
        <v>148</v>
      </c>
      <c r="E360" s="183" t="s">
        <v>435</v>
      </c>
      <c r="F360" s="184" t="s">
        <v>436</v>
      </c>
      <c r="G360" s="185" t="s">
        <v>297</v>
      </c>
      <c r="H360" s="186">
        <v>3</v>
      </c>
      <c r="I360" s="187"/>
      <c r="J360" s="188">
        <f>ROUND(I360*H360,2)</f>
        <v>0</v>
      </c>
      <c r="K360" s="184" t="s">
        <v>1</v>
      </c>
      <c r="L360" s="39"/>
      <c r="M360" s="189" t="s">
        <v>1</v>
      </c>
      <c r="N360" s="190" t="s">
        <v>40</v>
      </c>
      <c r="O360" s="71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3" t="s">
        <v>189</v>
      </c>
      <c r="AT360" s="193" t="s">
        <v>148</v>
      </c>
      <c r="AU360" s="193" t="s">
        <v>85</v>
      </c>
      <c r="AY360" s="17" t="s">
        <v>146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7" t="s">
        <v>83</v>
      </c>
      <c r="BK360" s="194">
        <f>ROUND(I360*H360,2)</f>
        <v>0</v>
      </c>
      <c r="BL360" s="17" t="s">
        <v>189</v>
      </c>
      <c r="BM360" s="193" t="s">
        <v>437</v>
      </c>
    </row>
    <row r="361" spans="1:65" s="2" customFormat="1" ht="16.5" customHeight="1">
      <c r="A361" s="34"/>
      <c r="B361" s="35"/>
      <c r="C361" s="182" t="s">
        <v>302</v>
      </c>
      <c r="D361" s="182" t="s">
        <v>148</v>
      </c>
      <c r="E361" s="183" t="s">
        <v>438</v>
      </c>
      <c r="F361" s="184" t="s">
        <v>439</v>
      </c>
      <c r="G361" s="185" t="s">
        <v>429</v>
      </c>
      <c r="H361" s="238"/>
      <c r="I361" s="187"/>
      <c r="J361" s="188">
        <f>ROUND(I361*H361,2)</f>
        <v>0</v>
      </c>
      <c r="K361" s="184" t="s">
        <v>1</v>
      </c>
      <c r="L361" s="39"/>
      <c r="M361" s="189" t="s">
        <v>1</v>
      </c>
      <c r="N361" s="190" t="s">
        <v>40</v>
      </c>
      <c r="O361" s="71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3" t="s">
        <v>189</v>
      </c>
      <c r="AT361" s="193" t="s">
        <v>148</v>
      </c>
      <c r="AU361" s="193" t="s">
        <v>85</v>
      </c>
      <c r="AY361" s="17" t="s">
        <v>146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7" t="s">
        <v>83</v>
      </c>
      <c r="BK361" s="194">
        <f>ROUND(I361*H361,2)</f>
        <v>0</v>
      </c>
      <c r="BL361" s="17" t="s">
        <v>189</v>
      </c>
      <c r="BM361" s="193" t="s">
        <v>440</v>
      </c>
    </row>
    <row r="362" spans="1:65" s="12" customFormat="1" ht="22.9" customHeight="1">
      <c r="B362" s="166"/>
      <c r="C362" s="167"/>
      <c r="D362" s="168" t="s">
        <v>74</v>
      </c>
      <c r="E362" s="180" t="s">
        <v>441</v>
      </c>
      <c r="F362" s="180" t="s">
        <v>442</v>
      </c>
      <c r="G362" s="167"/>
      <c r="H362" s="167"/>
      <c r="I362" s="170"/>
      <c r="J362" s="181">
        <f>BK362</f>
        <v>0</v>
      </c>
      <c r="K362" s="167"/>
      <c r="L362" s="172"/>
      <c r="M362" s="173"/>
      <c r="N362" s="174"/>
      <c r="O362" s="174"/>
      <c r="P362" s="175">
        <f>SUM(P363:P368)</f>
        <v>0</v>
      </c>
      <c r="Q362" s="174"/>
      <c r="R362" s="175">
        <f>SUM(R363:R368)</f>
        <v>0</v>
      </c>
      <c r="S362" s="174"/>
      <c r="T362" s="176">
        <f>SUM(T363:T368)</f>
        <v>0</v>
      </c>
      <c r="AR362" s="177" t="s">
        <v>85</v>
      </c>
      <c r="AT362" s="178" t="s">
        <v>74</v>
      </c>
      <c r="AU362" s="178" t="s">
        <v>83</v>
      </c>
      <c r="AY362" s="177" t="s">
        <v>146</v>
      </c>
      <c r="BK362" s="179">
        <f>SUM(BK363:BK368)</f>
        <v>0</v>
      </c>
    </row>
    <row r="363" spans="1:65" s="2" customFormat="1" ht="16.5" customHeight="1">
      <c r="A363" s="34"/>
      <c r="B363" s="35"/>
      <c r="C363" s="182" t="s">
        <v>443</v>
      </c>
      <c r="D363" s="182" t="s">
        <v>148</v>
      </c>
      <c r="E363" s="183" t="s">
        <v>444</v>
      </c>
      <c r="F363" s="184" t="s">
        <v>445</v>
      </c>
      <c r="G363" s="185" t="s">
        <v>297</v>
      </c>
      <c r="H363" s="186">
        <v>3</v>
      </c>
      <c r="I363" s="187"/>
      <c r="J363" s="188">
        <f t="shared" ref="J363:J368" si="0">ROUND(I363*H363,2)</f>
        <v>0</v>
      </c>
      <c r="K363" s="184" t="s">
        <v>1</v>
      </c>
      <c r="L363" s="39"/>
      <c r="M363" s="189" t="s">
        <v>1</v>
      </c>
      <c r="N363" s="190" t="s">
        <v>40</v>
      </c>
      <c r="O363" s="71"/>
      <c r="P363" s="191">
        <f t="shared" ref="P363:P368" si="1">O363*H363</f>
        <v>0</v>
      </c>
      <c r="Q363" s="191">
        <v>0</v>
      </c>
      <c r="R363" s="191">
        <f t="shared" ref="R363:R368" si="2">Q363*H363</f>
        <v>0</v>
      </c>
      <c r="S363" s="191">
        <v>0</v>
      </c>
      <c r="T363" s="192">
        <f t="shared" ref="T363:T368" si="3"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3" t="s">
        <v>189</v>
      </c>
      <c r="AT363" s="193" t="s">
        <v>148</v>
      </c>
      <c r="AU363" s="193" t="s">
        <v>85</v>
      </c>
      <c r="AY363" s="17" t="s">
        <v>146</v>
      </c>
      <c r="BE363" s="194">
        <f t="shared" ref="BE363:BE368" si="4">IF(N363="základní",J363,0)</f>
        <v>0</v>
      </c>
      <c r="BF363" s="194">
        <f t="shared" ref="BF363:BF368" si="5">IF(N363="snížená",J363,0)</f>
        <v>0</v>
      </c>
      <c r="BG363" s="194">
        <f t="shared" ref="BG363:BG368" si="6">IF(N363="zákl. přenesená",J363,0)</f>
        <v>0</v>
      </c>
      <c r="BH363" s="194">
        <f t="shared" ref="BH363:BH368" si="7">IF(N363="sníž. přenesená",J363,0)</f>
        <v>0</v>
      </c>
      <c r="BI363" s="194">
        <f t="shared" ref="BI363:BI368" si="8">IF(N363="nulová",J363,0)</f>
        <v>0</v>
      </c>
      <c r="BJ363" s="17" t="s">
        <v>83</v>
      </c>
      <c r="BK363" s="194">
        <f t="shared" ref="BK363:BK368" si="9">ROUND(I363*H363,2)</f>
        <v>0</v>
      </c>
      <c r="BL363" s="17" t="s">
        <v>189</v>
      </c>
      <c r="BM363" s="193" t="s">
        <v>446</v>
      </c>
    </row>
    <row r="364" spans="1:65" s="2" customFormat="1" ht="24.2" customHeight="1">
      <c r="A364" s="34"/>
      <c r="B364" s="35"/>
      <c r="C364" s="182" t="s">
        <v>308</v>
      </c>
      <c r="D364" s="182" t="s">
        <v>148</v>
      </c>
      <c r="E364" s="183" t="s">
        <v>447</v>
      </c>
      <c r="F364" s="184" t="s">
        <v>448</v>
      </c>
      <c r="G364" s="185" t="s">
        <v>297</v>
      </c>
      <c r="H364" s="186">
        <v>3</v>
      </c>
      <c r="I364" s="187"/>
      <c r="J364" s="188">
        <f t="shared" si="0"/>
        <v>0</v>
      </c>
      <c r="K364" s="184" t="s">
        <v>1</v>
      </c>
      <c r="L364" s="39"/>
      <c r="M364" s="189" t="s">
        <v>1</v>
      </c>
      <c r="N364" s="190" t="s">
        <v>40</v>
      </c>
      <c r="O364" s="71"/>
      <c r="P364" s="191">
        <f t="shared" si="1"/>
        <v>0</v>
      </c>
      <c r="Q364" s="191">
        <v>0</v>
      </c>
      <c r="R364" s="191">
        <f t="shared" si="2"/>
        <v>0</v>
      </c>
      <c r="S364" s="191">
        <v>0</v>
      </c>
      <c r="T364" s="192">
        <f t="shared" si="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3" t="s">
        <v>189</v>
      </c>
      <c r="AT364" s="193" t="s">
        <v>148</v>
      </c>
      <c r="AU364" s="193" t="s">
        <v>85</v>
      </c>
      <c r="AY364" s="17" t="s">
        <v>146</v>
      </c>
      <c r="BE364" s="194">
        <f t="shared" si="4"/>
        <v>0</v>
      </c>
      <c r="BF364" s="194">
        <f t="shared" si="5"/>
        <v>0</v>
      </c>
      <c r="BG364" s="194">
        <f t="shared" si="6"/>
        <v>0</v>
      </c>
      <c r="BH364" s="194">
        <f t="shared" si="7"/>
        <v>0</v>
      </c>
      <c r="BI364" s="194">
        <f t="shared" si="8"/>
        <v>0</v>
      </c>
      <c r="BJ364" s="17" t="s">
        <v>83</v>
      </c>
      <c r="BK364" s="194">
        <f t="shared" si="9"/>
        <v>0</v>
      </c>
      <c r="BL364" s="17" t="s">
        <v>189</v>
      </c>
      <c r="BM364" s="193" t="s">
        <v>449</v>
      </c>
    </row>
    <row r="365" spans="1:65" s="2" customFormat="1" ht="16.5" customHeight="1">
      <c r="A365" s="34"/>
      <c r="B365" s="35"/>
      <c r="C365" s="182" t="s">
        <v>450</v>
      </c>
      <c r="D365" s="182" t="s">
        <v>148</v>
      </c>
      <c r="E365" s="183" t="s">
        <v>451</v>
      </c>
      <c r="F365" s="184" t="s">
        <v>452</v>
      </c>
      <c r="G365" s="185" t="s">
        <v>297</v>
      </c>
      <c r="H365" s="186">
        <v>3</v>
      </c>
      <c r="I365" s="187"/>
      <c r="J365" s="188">
        <f t="shared" si="0"/>
        <v>0</v>
      </c>
      <c r="K365" s="184" t="s">
        <v>1</v>
      </c>
      <c r="L365" s="39"/>
      <c r="M365" s="189" t="s">
        <v>1</v>
      </c>
      <c r="N365" s="190" t="s">
        <v>40</v>
      </c>
      <c r="O365" s="71"/>
      <c r="P365" s="191">
        <f t="shared" si="1"/>
        <v>0</v>
      </c>
      <c r="Q365" s="191">
        <v>0</v>
      </c>
      <c r="R365" s="191">
        <f t="shared" si="2"/>
        <v>0</v>
      </c>
      <c r="S365" s="191">
        <v>0</v>
      </c>
      <c r="T365" s="192">
        <f t="shared" si="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3" t="s">
        <v>189</v>
      </c>
      <c r="AT365" s="193" t="s">
        <v>148</v>
      </c>
      <c r="AU365" s="193" t="s">
        <v>85</v>
      </c>
      <c r="AY365" s="17" t="s">
        <v>146</v>
      </c>
      <c r="BE365" s="194">
        <f t="shared" si="4"/>
        <v>0</v>
      </c>
      <c r="BF365" s="194">
        <f t="shared" si="5"/>
        <v>0</v>
      </c>
      <c r="BG365" s="194">
        <f t="shared" si="6"/>
        <v>0</v>
      </c>
      <c r="BH365" s="194">
        <f t="shared" si="7"/>
        <v>0</v>
      </c>
      <c r="BI365" s="194">
        <f t="shared" si="8"/>
        <v>0</v>
      </c>
      <c r="BJ365" s="17" t="s">
        <v>83</v>
      </c>
      <c r="BK365" s="194">
        <f t="shared" si="9"/>
        <v>0</v>
      </c>
      <c r="BL365" s="17" t="s">
        <v>189</v>
      </c>
      <c r="BM365" s="193" t="s">
        <v>453</v>
      </c>
    </row>
    <row r="366" spans="1:65" s="2" customFormat="1" ht="16.5" customHeight="1">
      <c r="A366" s="34"/>
      <c r="B366" s="35"/>
      <c r="C366" s="182" t="s">
        <v>312</v>
      </c>
      <c r="D366" s="182" t="s">
        <v>148</v>
      </c>
      <c r="E366" s="183" t="s">
        <v>454</v>
      </c>
      <c r="F366" s="184" t="s">
        <v>455</v>
      </c>
      <c r="G366" s="185" t="s">
        <v>297</v>
      </c>
      <c r="H366" s="186">
        <v>3</v>
      </c>
      <c r="I366" s="187"/>
      <c r="J366" s="188">
        <f t="shared" si="0"/>
        <v>0</v>
      </c>
      <c r="K366" s="184" t="s">
        <v>1</v>
      </c>
      <c r="L366" s="39"/>
      <c r="M366" s="189" t="s">
        <v>1</v>
      </c>
      <c r="N366" s="190" t="s">
        <v>40</v>
      </c>
      <c r="O366" s="71"/>
      <c r="P366" s="191">
        <f t="shared" si="1"/>
        <v>0</v>
      </c>
      <c r="Q366" s="191">
        <v>0</v>
      </c>
      <c r="R366" s="191">
        <f t="shared" si="2"/>
        <v>0</v>
      </c>
      <c r="S366" s="191">
        <v>0</v>
      </c>
      <c r="T366" s="192">
        <f t="shared" si="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3" t="s">
        <v>189</v>
      </c>
      <c r="AT366" s="193" t="s">
        <v>148</v>
      </c>
      <c r="AU366" s="193" t="s">
        <v>85</v>
      </c>
      <c r="AY366" s="17" t="s">
        <v>146</v>
      </c>
      <c r="BE366" s="194">
        <f t="shared" si="4"/>
        <v>0</v>
      </c>
      <c r="BF366" s="194">
        <f t="shared" si="5"/>
        <v>0</v>
      </c>
      <c r="BG366" s="194">
        <f t="shared" si="6"/>
        <v>0</v>
      </c>
      <c r="BH366" s="194">
        <f t="shared" si="7"/>
        <v>0</v>
      </c>
      <c r="BI366" s="194">
        <f t="shared" si="8"/>
        <v>0</v>
      </c>
      <c r="BJ366" s="17" t="s">
        <v>83</v>
      </c>
      <c r="BK366" s="194">
        <f t="shared" si="9"/>
        <v>0</v>
      </c>
      <c r="BL366" s="17" t="s">
        <v>189</v>
      </c>
      <c r="BM366" s="193" t="s">
        <v>456</v>
      </c>
    </row>
    <row r="367" spans="1:65" s="2" customFormat="1" ht="16.5" customHeight="1">
      <c r="A367" s="34"/>
      <c r="B367" s="35"/>
      <c r="C367" s="182" t="s">
        <v>457</v>
      </c>
      <c r="D367" s="182" t="s">
        <v>148</v>
      </c>
      <c r="E367" s="183" t="s">
        <v>458</v>
      </c>
      <c r="F367" s="184" t="s">
        <v>459</v>
      </c>
      <c r="G367" s="185" t="s">
        <v>307</v>
      </c>
      <c r="H367" s="186">
        <v>3</v>
      </c>
      <c r="I367" s="187"/>
      <c r="J367" s="188">
        <f t="shared" si="0"/>
        <v>0</v>
      </c>
      <c r="K367" s="184" t="s">
        <v>1</v>
      </c>
      <c r="L367" s="39"/>
      <c r="M367" s="189" t="s">
        <v>1</v>
      </c>
      <c r="N367" s="190" t="s">
        <v>40</v>
      </c>
      <c r="O367" s="71"/>
      <c r="P367" s="191">
        <f t="shared" si="1"/>
        <v>0</v>
      </c>
      <c r="Q367" s="191">
        <v>0</v>
      </c>
      <c r="R367" s="191">
        <f t="shared" si="2"/>
        <v>0</v>
      </c>
      <c r="S367" s="191">
        <v>0</v>
      </c>
      <c r="T367" s="192">
        <f t="shared" si="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3" t="s">
        <v>189</v>
      </c>
      <c r="AT367" s="193" t="s">
        <v>148</v>
      </c>
      <c r="AU367" s="193" t="s">
        <v>85</v>
      </c>
      <c r="AY367" s="17" t="s">
        <v>146</v>
      </c>
      <c r="BE367" s="194">
        <f t="shared" si="4"/>
        <v>0</v>
      </c>
      <c r="BF367" s="194">
        <f t="shared" si="5"/>
        <v>0</v>
      </c>
      <c r="BG367" s="194">
        <f t="shared" si="6"/>
        <v>0</v>
      </c>
      <c r="BH367" s="194">
        <f t="shared" si="7"/>
        <v>0</v>
      </c>
      <c r="BI367" s="194">
        <f t="shared" si="8"/>
        <v>0</v>
      </c>
      <c r="BJ367" s="17" t="s">
        <v>83</v>
      </c>
      <c r="BK367" s="194">
        <f t="shared" si="9"/>
        <v>0</v>
      </c>
      <c r="BL367" s="17" t="s">
        <v>189</v>
      </c>
      <c r="BM367" s="193" t="s">
        <v>460</v>
      </c>
    </row>
    <row r="368" spans="1:65" s="2" customFormat="1" ht="16.5" customHeight="1">
      <c r="A368" s="34"/>
      <c r="B368" s="35"/>
      <c r="C368" s="182" t="s">
        <v>316</v>
      </c>
      <c r="D368" s="182" t="s">
        <v>148</v>
      </c>
      <c r="E368" s="183" t="s">
        <v>461</v>
      </c>
      <c r="F368" s="184" t="s">
        <v>462</v>
      </c>
      <c r="G368" s="185" t="s">
        <v>429</v>
      </c>
      <c r="H368" s="238"/>
      <c r="I368" s="187"/>
      <c r="J368" s="188">
        <f t="shared" si="0"/>
        <v>0</v>
      </c>
      <c r="K368" s="184" t="s">
        <v>1</v>
      </c>
      <c r="L368" s="39"/>
      <c r="M368" s="189" t="s">
        <v>1</v>
      </c>
      <c r="N368" s="190" t="s">
        <v>40</v>
      </c>
      <c r="O368" s="71"/>
      <c r="P368" s="191">
        <f t="shared" si="1"/>
        <v>0</v>
      </c>
      <c r="Q368" s="191">
        <v>0</v>
      </c>
      <c r="R368" s="191">
        <f t="shared" si="2"/>
        <v>0</v>
      </c>
      <c r="S368" s="191">
        <v>0</v>
      </c>
      <c r="T368" s="192">
        <f t="shared" si="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3" t="s">
        <v>189</v>
      </c>
      <c r="AT368" s="193" t="s">
        <v>148</v>
      </c>
      <c r="AU368" s="193" t="s">
        <v>85</v>
      </c>
      <c r="AY368" s="17" t="s">
        <v>146</v>
      </c>
      <c r="BE368" s="194">
        <f t="shared" si="4"/>
        <v>0</v>
      </c>
      <c r="BF368" s="194">
        <f t="shared" si="5"/>
        <v>0</v>
      </c>
      <c r="BG368" s="194">
        <f t="shared" si="6"/>
        <v>0</v>
      </c>
      <c r="BH368" s="194">
        <f t="shared" si="7"/>
        <v>0</v>
      </c>
      <c r="BI368" s="194">
        <f t="shared" si="8"/>
        <v>0</v>
      </c>
      <c r="BJ368" s="17" t="s">
        <v>83</v>
      </c>
      <c r="BK368" s="194">
        <f t="shared" si="9"/>
        <v>0</v>
      </c>
      <c r="BL368" s="17" t="s">
        <v>189</v>
      </c>
      <c r="BM368" s="193" t="s">
        <v>463</v>
      </c>
    </row>
    <row r="369" spans="1:65" s="12" customFormat="1" ht="22.9" customHeight="1">
      <c r="B369" s="166"/>
      <c r="C369" s="167"/>
      <c r="D369" s="168" t="s">
        <v>74</v>
      </c>
      <c r="E369" s="180" t="s">
        <v>464</v>
      </c>
      <c r="F369" s="180" t="s">
        <v>465</v>
      </c>
      <c r="G369" s="167"/>
      <c r="H369" s="167"/>
      <c r="I369" s="170"/>
      <c r="J369" s="181">
        <f>BK369</f>
        <v>0</v>
      </c>
      <c r="K369" s="167"/>
      <c r="L369" s="172"/>
      <c r="M369" s="173"/>
      <c r="N369" s="174"/>
      <c r="O369" s="174"/>
      <c r="P369" s="175">
        <f>SUM(P370:P378)</f>
        <v>0</v>
      </c>
      <c r="Q369" s="174"/>
      <c r="R369" s="175">
        <f>SUM(R370:R378)</f>
        <v>0</v>
      </c>
      <c r="S369" s="174"/>
      <c r="T369" s="176">
        <f>SUM(T370:T378)</f>
        <v>0</v>
      </c>
      <c r="AR369" s="177" t="s">
        <v>85</v>
      </c>
      <c r="AT369" s="178" t="s">
        <v>74</v>
      </c>
      <c r="AU369" s="178" t="s">
        <v>83</v>
      </c>
      <c r="AY369" s="177" t="s">
        <v>146</v>
      </c>
      <c r="BK369" s="179">
        <f>SUM(BK370:BK378)</f>
        <v>0</v>
      </c>
    </row>
    <row r="370" spans="1:65" s="2" customFormat="1" ht="24.2" customHeight="1">
      <c r="A370" s="34"/>
      <c r="B370" s="35"/>
      <c r="C370" s="182" t="s">
        <v>466</v>
      </c>
      <c r="D370" s="182" t="s">
        <v>148</v>
      </c>
      <c r="E370" s="183" t="s">
        <v>467</v>
      </c>
      <c r="F370" s="184" t="s">
        <v>468</v>
      </c>
      <c r="G370" s="185" t="s">
        <v>297</v>
      </c>
      <c r="H370" s="186">
        <v>1</v>
      </c>
      <c r="I370" s="187"/>
      <c r="J370" s="188">
        <f t="shared" ref="J370:J378" si="10">ROUND(I370*H370,2)</f>
        <v>0</v>
      </c>
      <c r="K370" s="184" t="s">
        <v>1</v>
      </c>
      <c r="L370" s="39"/>
      <c r="M370" s="189" t="s">
        <v>1</v>
      </c>
      <c r="N370" s="190" t="s">
        <v>40</v>
      </c>
      <c r="O370" s="71"/>
      <c r="P370" s="191">
        <f t="shared" ref="P370:P378" si="11">O370*H370</f>
        <v>0</v>
      </c>
      <c r="Q370" s="191">
        <v>0</v>
      </c>
      <c r="R370" s="191">
        <f t="shared" ref="R370:R378" si="12">Q370*H370</f>
        <v>0</v>
      </c>
      <c r="S370" s="191">
        <v>0</v>
      </c>
      <c r="T370" s="192">
        <f t="shared" ref="T370:T378" si="13"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3" t="s">
        <v>189</v>
      </c>
      <c r="AT370" s="193" t="s">
        <v>148</v>
      </c>
      <c r="AU370" s="193" t="s">
        <v>85</v>
      </c>
      <c r="AY370" s="17" t="s">
        <v>146</v>
      </c>
      <c r="BE370" s="194">
        <f t="shared" ref="BE370:BE378" si="14">IF(N370="základní",J370,0)</f>
        <v>0</v>
      </c>
      <c r="BF370" s="194">
        <f t="shared" ref="BF370:BF378" si="15">IF(N370="snížená",J370,0)</f>
        <v>0</v>
      </c>
      <c r="BG370" s="194">
        <f t="shared" ref="BG370:BG378" si="16">IF(N370="zákl. přenesená",J370,0)</f>
        <v>0</v>
      </c>
      <c r="BH370" s="194">
        <f t="shared" ref="BH370:BH378" si="17">IF(N370="sníž. přenesená",J370,0)</f>
        <v>0</v>
      </c>
      <c r="BI370" s="194">
        <f t="shared" ref="BI370:BI378" si="18">IF(N370="nulová",J370,0)</f>
        <v>0</v>
      </c>
      <c r="BJ370" s="17" t="s">
        <v>83</v>
      </c>
      <c r="BK370" s="194">
        <f t="shared" ref="BK370:BK378" si="19">ROUND(I370*H370,2)</f>
        <v>0</v>
      </c>
      <c r="BL370" s="17" t="s">
        <v>189</v>
      </c>
      <c r="BM370" s="193" t="s">
        <v>469</v>
      </c>
    </row>
    <row r="371" spans="1:65" s="2" customFormat="1" ht="16.5" customHeight="1">
      <c r="A371" s="34"/>
      <c r="B371" s="35"/>
      <c r="C371" s="182" t="s">
        <v>319</v>
      </c>
      <c r="D371" s="182" t="s">
        <v>148</v>
      </c>
      <c r="E371" s="183" t="s">
        <v>470</v>
      </c>
      <c r="F371" s="184" t="s">
        <v>471</v>
      </c>
      <c r="G371" s="185" t="s">
        <v>169</v>
      </c>
      <c r="H371" s="186">
        <v>13</v>
      </c>
      <c r="I371" s="187"/>
      <c r="J371" s="188">
        <f t="shared" si="10"/>
        <v>0</v>
      </c>
      <c r="K371" s="184" t="s">
        <v>1</v>
      </c>
      <c r="L371" s="39"/>
      <c r="M371" s="189" t="s">
        <v>1</v>
      </c>
      <c r="N371" s="190" t="s">
        <v>40</v>
      </c>
      <c r="O371" s="71"/>
      <c r="P371" s="191">
        <f t="shared" si="11"/>
        <v>0</v>
      </c>
      <c r="Q371" s="191">
        <v>0</v>
      </c>
      <c r="R371" s="191">
        <f t="shared" si="12"/>
        <v>0</v>
      </c>
      <c r="S371" s="191">
        <v>0</v>
      </c>
      <c r="T371" s="192">
        <f t="shared" si="13"/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3" t="s">
        <v>189</v>
      </c>
      <c r="AT371" s="193" t="s">
        <v>148</v>
      </c>
      <c r="AU371" s="193" t="s">
        <v>85</v>
      </c>
      <c r="AY371" s="17" t="s">
        <v>146</v>
      </c>
      <c r="BE371" s="194">
        <f t="shared" si="14"/>
        <v>0</v>
      </c>
      <c r="BF371" s="194">
        <f t="shared" si="15"/>
        <v>0</v>
      </c>
      <c r="BG371" s="194">
        <f t="shared" si="16"/>
        <v>0</v>
      </c>
      <c r="BH371" s="194">
        <f t="shared" si="17"/>
        <v>0</v>
      </c>
      <c r="BI371" s="194">
        <f t="shared" si="18"/>
        <v>0</v>
      </c>
      <c r="BJ371" s="17" t="s">
        <v>83</v>
      </c>
      <c r="BK371" s="194">
        <f t="shared" si="19"/>
        <v>0</v>
      </c>
      <c r="BL371" s="17" t="s">
        <v>189</v>
      </c>
      <c r="BM371" s="193" t="s">
        <v>472</v>
      </c>
    </row>
    <row r="372" spans="1:65" s="2" customFormat="1" ht="16.5" customHeight="1">
      <c r="A372" s="34"/>
      <c r="B372" s="35"/>
      <c r="C372" s="228" t="s">
        <v>473</v>
      </c>
      <c r="D372" s="228" t="s">
        <v>215</v>
      </c>
      <c r="E372" s="229" t="s">
        <v>474</v>
      </c>
      <c r="F372" s="230" t="s">
        <v>475</v>
      </c>
      <c r="G372" s="231" t="s">
        <v>169</v>
      </c>
      <c r="H372" s="232">
        <v>13</v>
      </c>
      <c r="I372" s="233"/>
      <c r="J372" s="234">
        <f t="shared" si="10"/>
        <v>0</v>
      </c>
      <c r="K372" s="230" t="s">
        <v>1</v>
      </c>
      <c r="L372" s="235"/>
      <c r="M372" s="236" t="s">
        <v>1</v>
      </c>
      <c r="N372" s="237" t="s">
        <v>40</v>
      </c>
      <c r="O372" s="71"/>
      <c r="P372" s="191">
        <f t="shared" si="11"/>
        <v>0</v>
      </c>
      <c r="Q372" s="191">
        <v>0</v>
      </c>
      <c r="R372" s="191">
        <f t="shared" si="12"/>
        <v>0</v>
      </c>
      <c r="S372" s="191">
        <v>0</v>
      </c>
      <c r="T372" s="192">
        <f t="shared" si="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3" t="s">
        <v>228</v>
      </c>
      <c r="AT372" s="193" t="s">
        <v>215</v>
      </c>
      <c r="AU372" s="193" t="s">
        <v>85</v>
      </c>
      <c r="AY372" s="17" t="s">
        <v>146</v>
      </c>
      <c r="BE372" s="194">
        <f t="shared" si="14"/>
        <v>0</v>
      </c>
      <c r="BF372" s="194">
        <f t="shared" si="15"/>
        <v>0</v>
      </c>
      <c r="BG372" s="194">
        <f t="shared" si="16"/>
        <v>0</v>
      </c>
      <c r="BH372" s="194">
        <f t="shared" si="17"/>
        <v>0</v>
      </c>
      <c r="BI372" s="194">
        <f t="shared" si="18"/>
        <v>0</v>
      </c>
      <c r="BJ372" s="17" t="s">
        <v>83</v>
      </c>
      <c r="BK372" s="194">
        <f t="shared" si="19"/>
        <v>0</v>
      </c>
      <c r="BL372" s="17" t="s">
        <v>189</v>
      </c>
      <c r="BM372" s="193" t="s">
        <v>476</v>
      </c>
    </row>
    <row r="373" spans="1:65" s="2" customFormat="1" ht="16.5" customHeight="1">
      <c r="A373" s="34"/>
      <c r="B373" s="35"/>
      <c r="C373" s="228" t="s">
        <v>323</v>
      </c>
      <c r="D373" s="228" t="s">
        <v>215</v>
      </c>
      <c r="E373" s="229" t="s">
        <v>477</v>
      </c>
      <c r="F373" s="230" t="s">
        <v>478</v>
      </c>
      <c r="G373" s="231" t="s">
        <v>169</v>
      </c>
      <c r="H373" s="232">
        <v>13</v>
      </c>
      <c r="I373" s="233"/>
      <c r="J373" s="234">
        <f t="shared" si="10"/>
        <v>0</v>
      </c>
      <c r="K373" s="230" t="s">
        <v>1</v>
      </c>
      <c r="L373" s="235"/>
      <c r="M373" s="236" t="s">
        <v>1</v>
      </c>
      <c r="N373" s="237" t="s">
        <v>40</v>
      </c>
      <c r="O373" s="71"/>
      <c r="P373" s="191">
        <f t="shared" si="11"/>
        <v>0</v>
      </c>
      <c r="Q373" s="191">
        <v>0</v>
      </c>
      <c r="R373" s="191">
        <f t="shared" si="12"/>
        <v>0</v>
      </c>
      <c r="S373" s="191">
        <v>0</v>
      </c>
      <c r="T373" s="192">
        <f t="shared" si="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3" t="s">
        <v>228</v>
      </c>
      <c r="AT373" s="193" t="s">
        <v>215</v>
      </c>
      <c r="AU373" s="193" t="s">
        <v>85</v>
      </c>
      <c r="AY373" s="17" t="s">
        <v>146</v>
      </c>
      <c r="BE373" s="194">
        <f t="shared" si="14"/>
        <v>0</v>
      </c>
      <c r="BF373" s="194">
        <f t="shared" si="15"/>
        <v>0</v>
      </c>
      <c r="BG373" s="194">
        <f t="shared" si="16"/>
        <v>0</v>
      </c>
      <c r="BH373" s="194">
        <f t="shared" si="17"/>
        <v>0</v>
      </c>
      <c r="BI373" s="194">
        <f t="shared" si="18"/>
        <v>0</v>
      </c>
      <c r="BJ373" s="17" t="s">
        <v>83</v>
      </c>
      <c r="BK373" s="194">
        <f t="shared" si="19"/>
        <v>0</v>
      </c>
      <c r="BL373" s="17" t="s">
        <v>189</v>
      </c>
      <c r="BM373" s="193" t="s">
        <v>479</v>
      </c>
    </row>
    <row r="374" spans="1:65" s="2" customFormat="1" ht="16.5" customHeight="1">
      <c r="A374" s="34"/>
      <c r="B374" s="35"/>
      <c r="C374" s="182" t="s">
        <v>480</v>
      </c>
      <c r="D374" s="182" t="s">
        <v>148</v>
      </c>
      <c r="E374" s="183" t="s">
        <v>481</v>
      </c>
      <c r="F374" s="184" t="s">
        <v>482</v>
      </c>
      <c r="G374" s="185" t="s">
        <v>429</v>
      </c>
      <c r="H374" s="238"/>
      <c r="I374" s="187"/>
      <c r="J374" s="188">
        <f t="shared" si="10"/>
        <v>0</v>
      </c>
      <c r="K374" s="184" t="s">
        <v>1</v>
      </c>
      <c r="L374" s="39"/>
      <c r="M374" s="189" t="s">
        <v>1</v>
      </c>
      <c r="N374" s="190" t="s">
        <v>40</v>
      </c>
      <c r="O374" s="71"/>
      <c r="P374" s="191">
        <f t="shared" si="11"/>
        <v>0</v>
      </c>
      <c r="Q374" s="191">
        <v>0</v>
      </c>
      <c r="R374" s="191">
        <f t="shared" si="12"/>
        <v>0</v>
      </c>
      <c r="S374" s="191">
        <v>0</v>
      </c>
      <c r="T374" s="192">
        <f t="shared" si="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3" t="s">
        <v>189</v>
      </c>
      <c r="AT374" s="193" t="s">
        <v>148</v>
      </c>
      <c r="AU374" s="193" t="s">
        <v>85</v>
      </c>
      <c r="AY374" s="17" t="s">
        <v>146</v>
      </c>
      <c r="BE374" s="194">
        <f t="shared" si="14"/>
        <v>0</v>
      </c>
      <c r="BF374" s="194">
        <f t="shared" si="15"/>
        <v>0</v>
      </c>
      <c r="BG374" s="194">
        <f t="shared" si="16"/>
        <v>0</v>
      </c>
      <c r="BH374" s="194">
        <f t="shared" si="17"/>
        <v>0</v>
      </c>
      <c r="BI374" s="194">
        <f t="shared" si="18"/>
        <v>0</v>
      </c>
      <c r="BJ374" s="17" t="s">
        <v>83</v>
      </c>
      <c r="BK374" s="194">
        <f t="shared" si="19"/>
        <v>0</v>
      </c>
      <c r="BL374" s="17" t="s">
        <v>189</v>
      </c>
      <c r="BM374" s="193" t="s">
        <v>483</v>
      </c>
    </row>
    <row r="375" spans="1:65" s="2" customFormat="1" ht="21.75" customHeight="1">
      <c r="A375" s="34"/>
      <c r="B375" s="35"/>
      <c r="C375" s="182" t="s">
        <v>327</v>
      </c>
      <c r="D375" s="182" t="s">
        <v>148</v>
      </c>
      <c r="E375" s="183" t="s">
        <v>484</v>
      </c>
      <c r="F375" s="184" t="s">
        <v>485</v>
      </c>
      <c r="G375" s="185" t="s">
        <v>307</v>
      </c>
      <c r="H375" s="186">
        <v>28</v>
      </c>
      <c r="I375" s="187"/>
      <c r="J375" s="188">
        <f t="shared" si="10"/>
        <v>0</v>
      </c>
      <c r="K375" s="184" t="s">
        <v>1</v>
      </c>
      <c r="L375" s="39"/>
      <c r="M375" s="189" t="s">
        <v>1</v>
      </c>
      <c r="N375" s="190" t="s">
        <v>40</v>
      </c>
      <c r="O375" s="71"/>
      <c r="P375" s="191">
        <f t="shared" si="11"/>
        <v>0</v>
      </c>
      <c r="Q375" s="191">
        <v>0</v>
      </c>
      <c r="R375" s="191">
        <f t="shared" si="12"/>
        <v>0</v>
      </c>
      <c r="S375" s="191">
        <v>0</v>
      </c>
      <c r="T375" s="192">
        <f t="shared" si="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3" t="s">
        <v>189</v>
      </c>
      <c r="AT375" s="193" t="s">
        <v>148</v>
      </c>
      <c r="AU375" s="193" t="s">
        <v>85</v>
      </c>
      <c r="AY375" s="17" t="s">
        <v>146</v>
      </c>
      <c r="BE375" s="194">
        <f t="shared" si="14"/>
        <v>0</v>
      </c>
      <c r="BF375" s="194">
        <f t="shared" si="15"/>
        <v>0</v>
      </c>
      <c r="BG375" s="194">
        <f t="shared" si="16"/>
        <v>0</v>
      </c>
      <c r="BH375" s="194">
        <f t="shared" si="17"/>
        <v>0</v>
      </c>
      <c r="BI375" s="194">
        <f t="shared" si="18"/>
        <v>0</v>
      </c>
      <c r="BJ375" s="17" t="s">
        <v>83</v>
      </c>
      <c r="BK375" s="194">
        <f t="shared" si="19"/>
        <v>0</v>
      </c>
      <c r="BL375" s="17" t="s">
        <v>189</v>
      </c>
      <c r="BM375" s="193" t="s">
        <v>486</v>
      </c>
    </row>
    <row r="376" spans="1:65" s="2" customFormat="1" ht="21.75" customHeight="1">
      <c r="A376" s="34"/>
      <c r="B376" s="35"/>
      <c r="C376" s="228" t="s">
        <v>487</v>
      </c>
      <c r="D376" s="228" t="s">
        <v>215</v>
      </c>
      <c r="E376" s="229" t="s">
        <v>488</v>
      </c>
      <c r="F376" s="230" t="s">
        <v>489</v>
      </c>
      <c r="G376" s="231" t="s">
        <v>307</v>
      </c>
      <c r="H376" s="232">
        <v>26</v>
      </c>
      <c r="I376" s="233"/>
      <c r="J376" s="234">
        <f t="shared" si="10"/>
        <v>0</v>
      </c>
      <c r="K376" s="230" t="s">
        <v>1</v>
      </c>
      <c r="L376" s="235"/>
      <c r="M376" s="236" t="s">
        <v>1</v>
      </c>
      <c r="N376" s="237" t="s">
        <v>40</v>
      </c>
      <c r="O376" s="71"/>
      <c r="P376" s="191">
        <f t="shared" si="11"/>
        <v>0</v>
      </c>
      <c r="Q376" s="191">
        <v>0</v>
      </c>
      <c r="R376" s="191">
        <f t="shared" si="12"/>
        <v>0</v>
      </c>
      <c r="S376" s="191">
        <v>0</v>
      </c>
      <c r="T376" s="192">
        <f t="shared" si="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3" t="s">
        <v>228</v>
      </c>
      <c r="AT376" s="193" t="s">
        <v>215</v>
      </c>
      <c r="AU376" s="193" t="s">
        <v>85</v>
      </c>
      <c r="AY376" s="17" t="s">
        <v>146</v>
      </c>
      <c r="BE376" s="194">
        <f t="shared" si="14"/>
        <v>0</v>
      </c>
      <c r="BF376" s="194">
        <f t="shared" si="15"/>
        <v>0</v>
      </c>
      <c r="BG376" s="194">
        <f t="shared" si="16"/>
        <v>0</v>
      </c>
      <c r="BH376" s="194">
        <f t="shared" si="17"/>
        <v>0</v>
      </c>
      <c r="BI376" s="194">
        <f t="shared" si="18"/>
        <v>0</v>
      </c>
      <c r="BJ376" s="17" t="s">
        <v>83</v>
      </c>
      <c r="BK376" s="194">
        <f t="shared" si="19"/>
        <v>0</v>
      </c>
      <c r="BL376" s="17" t="s">
        <v>189</v>
      </c>
      <c r="BM376" s="193" t="s">
        <v>490</v>
      </c>
    </row>
    <row r="377" spans="1:65" s="2" customFormat="1" ht="16.5" customHeight="1">
      <c r="A377" s="34"/>
      <c r="B377" s="35"/>
      <c r="C377" s="228" t="s">
        <v>332</v>
      </c>
      <c r="D377" s="228" t="s">
        <v>215</v>
      </c>
      <c r="E377" s="229" t="s">
        <v>491</v>
      </c>
      <c r="F377" s="230" t="s">
        <v>492</v>
      </c>
      <c r="G377" s="231" t="s">
        <v>307</v>
      </c>
      <c r="H377" s="232">
        <v>2</v>
      </c>
      <c r="I377" s="233"/>
      <c r="J377" s="234">
        <f t="shared" si="10"/>
        <v>0</v>
      </c>
      <c r="K377" s="230" t="s">
        <v>1</v>
      </c>
      <c r="L377" s="235"/>
      <c r="M377" s="236" t="s">
        <v>1</v>
      </c>
      <c r="N377" s="237" t="s">
        <v>40</v>
      </c>
      <c r="O377" s="71"/>
      <c r="P377" s="191">
        <f t="shared" si="11"/>
        <v>0</v>
      </c>
      <c r="Q377" s="191">
        <v>0</v>
      </c>
      <c r="R377" s="191">
        <f t="shared" si="12"/>
        <v>0</v>
      </c>
      <c r="S377" s="191">
        <v>0</v>
      </c>
      <c r="T377" s="192">
        <f t="shared" si="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3" t="s">
        <v>228</v>
      </c>
      <c r="AT377" s="193" t="s">
        <v>215</v>
      </c>
      <c r="AU377" s="193" t="s">
        <v>85</v>
      </c>
      <c r="AY377" s="17" t="s">
        <v>146</v>
      </c>
      <c r="BE377" s="194">
        <f t="shared" si="14"/>
        <v>0</v>
      </c>
      <c r="BF377" s="194">
        <f t="shared" si="15"/>
        <v>0</v>
      </c>
      <c r="BG377" s="194">
        <f t="shared" si="16"/>
        <v>0</v>
      </c>
      <c r="BH377" s="194">
        <f t="shared" si="17"/>
        <v>0</v>
      </c>
      <c r="BI377" s="194">
        <f t="shared" si="18"/>
        <v>0</v>
      </c>
      <c r="BJ377" s="17" t="s">
        <v>83</v>
      </c>
      <c r="BK377" s="194">
        <f t="shared" si="19"/>
        <v>0</v>
      </c>
      <c r="BL377" s="17" t="s">
        <v>189</v>
      </c>
      <c r="BM377" s="193" t="s">
        <v>493</v>
      </c>
    </row>
    <row r="378" spans="1:65" s="2" customFormat="1" ht="16.5" customHeight="1">
      <c r="A378" s="34"/>
      <c r="B378" s="35"/>
      <c r="C378" s="182" t="s">
        <v>494</v>
      </c>
      <c r="D378" s="182" t="s">
        <v>148</v>
      </c>
      <c r="E378" s="183" t="s">
        <v>495</v>
      </c>
      <c r="F378" s="184" t="s">
        <v>496</v>
      </c>
      <c r="G378" s="185" t="s">
        <v>297</v>
      </c>
      <c r="H378" s="186">
        <v>1</v>
      </c>
      <c r="I378" s="187"/>
      <c r="J378" s="188">
        <f t="shared" si="10"/>
        <v>0</v>
      </c>
      <c r="K378" s="184" t="s">
        <v>1</v>
      </c>
      <c r="L378" s="39"/>
      <c r="M378" s="189" t="s">
        <v>1</v>
      </c>
      <c r="N378" s="190" t="s">
        <v>40</v>
      </c>
      <c r="O378" s="71"/>
      <c r="P378" s="191">
        <f t="shared" si="11"/>
        <v>0</v>
      </c>
      <c r="Q378" s="191">
        <v>0</v>
      </c>
      <c r="R378" s="191">
        <f t="shared" si="12"/>
        <v>0</v>
      </c>
      <c r="S378" s="191">
        <v>0</v>
      </c>
      <c r="T378" s="192">
        <f t="shared" si="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3" t="s">
        <v>189</v>
      </c>
      <c r="AT378" s="193" t="s">
        <v>148</v>
      </c>
      <c r="AU378" s="193" t="s">
        <v>85</v>
      </c>
      <c r="AY378" s="17" t="s">
        <v>146</v>
      </c>
      <c r="BE378" s="194">
        <f t="shared" si="14"/>
        <v>0</v>
      </c>
      <c r="BF378" s="194">
        <f t="shared" si="15"/>
        <v>0</v>
      </c>
      <c r="BG378" s="194">
        <f t="shared" si="16"/>
        <v>0</v>
      </c>
      <c r="BH378" s="194">
        <f t="shared" si="17"/>
        <v>0</v>
      </c>
      <c r="BI378" s="194">
        <f t="shared" si="18"/>
        <v>0</v>
      </c>
      <c r="BJ378" s="17" t="s">
        <v>83</v>
      </c>
      <c r="BK378" s="194">
        <f t="shared" si="19"/>
        <v>0</v>
      </c>
      <c r="BL378" s="17" t="s">
        <v>189</v>
      </c>
      <c r="BM378" s="193" t="s">
        <v>497</v>
      </c>
    </row>
    <row r="379" spans="1:65" s="12" customFormat="1" ht="22.9" customHeight="1">
      <c r="B379" s="166"/>
      <c r="C379" s="167"/>
      <c r="D379" s="168" t="s">
        <v>74</v>
      </c>
      <c r="E379" s="180" t="s">
        <v>498</v>
      </c>
      <c r="F379" s="180" t="s">
        <v>499</v>
      </c>
      <c r="G379" s="167"/>
      <c r="H379" s="167"/>
      <c r="I379" s="170"/>
      <c r="J379" s="181">
        <f>BK379</f>
        <v>0</v>
      </c>
      <c r="K379" s="167"/>
      <c r="L379" s="172"/>
      <c r="M379" s="173"/>
      <c r="N379" s="174"/>
      <c r="O379" s="174"/>
      <c r="P379" s="175">
        <f>SUM(P380:P464)</f>
        <v>0</v>
      </c>
      <c r="Q379" s="174"/>
      <c r="R379" s="175">
        <f>SUM(R380:R464)</f>
        <v>0</v>
      </c>
      <c r="S379" s="174"/>
      <c r="T379" s="176">
        <f>SUM(T380:T464)</f>
        <v>0</v>
      </c>
      <c r="AR379" s="177" t="s">
        <v>85</v>
      </c>
      <c r="AT379" s="178" t="s">
        <v>74</v>
      </c>
      <c r="AU379" s="178" t="s">
        <v>83</v>
      </c>
      <c r="AY379" s="177" t="s">
        <v>146</v>
      </c>
      <c r="BK379" s="179">
        <f>SUM(BK380:BK464)</f>
        <v>0</v>
      </c>
    </row>
    <row r="380" spans="1:65" s="2" customFormat="1" ht="16.5" customHeight="1">
      <c r="A380" s="34"/>
      <c r="B380" s="35"/>
      <c r="C380" s="182" t="s">
        <v>156</v>
      </c>
      <c r="D380" s="182" t="s">
        <v>148</v>
      </c>
      <c r="E380" s="183" t="s">
        <v>500</v>
      </c>
      <c r="F380" s="184" t="s">
        <v>501</v>
      </c>
      <c r="G380" s="185" t="s">
        <v>176</v>
      </c>
      <c r="H380" s="186">
        <v>7.0970000000000004</v>
      </c>
      <c r="I380" s="187"/>
      <c r="J380" s="188">
        <f>ROUND(I380*H380,2)</f>
        <v>0</v>
      </c>
      <c r="K380" s="184" t="s">
        <v>1</v>
      </c>
      <c r="L380" s="39"/>
      <c r="M380" s="189" t="s">
        <v>1</v>
      </c>
      <c r="N380" s="190" t="s">
        <v>40</v>
      </c>
      <c r="O380" s="71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3" t="s">
        <v>189</v>
      </c>
      <c r="AT380" s="193" t="s">
        <v>148</v>
      </c>
      <c r="AU380" s="193" t="s">
        <v>85</v>
      </c>
      <c r="AY380" s="17" t="s">
        <v>146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7" t="s">
        <v>83</v>
      </c>
      <c r="BK380" s="194">
        <f>ROUND(I380*H380,2)</f>
        <v>0</v>
      </c>
      <c r="BL380" s="17" t="s">
        <v>189</v>
      </c>
      <c r="BM380" s="193" t="s">
        <v>502</v>
      </c>
    </row>
    <row r="381" spans="1:65" s="13" customFormat="1" ht="11.25">
      <c r="B381" s="195"/>
      <c r="C381" s="196"/>
      <c r="D381" s="197" t="s">
        <v>153</v>
      </c>
      <c r="E381" s="198" t="s">
        <v>1</v>
      </c>
      <c r="F381" s="199" t="s">
        <v>154</v>
      </c>
      <c r="G381" s="196"/>
      <c r="H381" s="198" t="s">
        <v>1</v>
      </c>
      <c r="I381" s="200"/>
      <c r="J381" s="196"/>
      <c r="K381" s="196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153</v>
      </c>
      <c r="AU381" s="205" t="s">
        <v>85</v>
      </c>
      <c r="AV381" s="13" t="s">
        <v>83</v>
      </c>
      <c r="AW381" s="13" t="s">
        <v>32</v>
      </c>
      <c r="AX381" s="13" t="s">
        <v>75</v>
      </c>
      <c r="AY381" s="205" t="s">
        <v>146</v>
      </c>
    </row>
    <row r="382" spans="1:65" s="14" customFormat="1" ht="11.25">
      <c r="B382" s="206"/>
      <c r="C382" s="207"/>
      <c r="D382" s="197" t="s">
        <v>153</v>
      </c>
      <c r="E382" s="208" t="s">
        <v>1</v>
      </c>
      <c r="F382" s="209" t="s">
        <v>503</v>
      </c>
      <c r="G382" s="207"/>
      <c r="H382" s="210">
        <v>7.0970000000000004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153</v>
      </c>
      <c r="AU382" s="216" t="s">
        <v>85</v>
      </c>
      <c r="AV382" s="14" t="s">
        <v>85</v>
      </c>
      <c r="AW382" s="14" t="s">
        <v>32</v>
      </c>
      <c r="AX382" s="14" t="s">
        <v>75</v>
      </c>
      <c r="AY382" s="216" t="s">
        <v>146</v>
      </c>
    </row>
    <row r="383" spans="1:65" s="15" customFormat="1" ht="11.25">
      <c r="B383" s="217"/>
      <c r="C383" s="218"/>
      <c r="D383" s="197" t="s">
        <v>153</v>
      </c>
      <c r="E383" s="219" t="s">
        <v>1</v>
      </c>
      <c r="F383" s="220" t="s">
        <v>157</v>
      </c>
      <c r="G383" s="218"/>
      <c r="H383" s="221">
        <v>7.0970000000000004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153</v>
      </c>
      <c r="AU383" s="227" t="s">
        <v>85</v>
      </c>
      <c r="AV383" s="15" t="s">
        <v>152</v>
      </c>
      <c r="AW383" s="15" t="s">
        <v>32</v>
      </c>
      <c r="AX383" s="15" t="s">
        <v>83</v>
      </c>
      <c r="AY383" s="227" t="s">
        <v>146</v>
      </c>
    </row>
    <row r="384" spans="1:65" s="2" customFormat="1" ht="33" customHeight="1">
      <c r="A384" s="34"/>
      <c r="B384" s="35"/>
      <c r="C384" s="182" t="s">
        <v>504</v>
      </c>
      <c r="D384" s="182" t="s">
        <v>148</v>
      </c>
      <c r="E384" s="183" t="s">
        <v>505</v>
      </c>
      <c r="F384" s="184" t="s">
        <v>506</v>
      </c>
      <c r="G384" s="185" t="s">
        <v>176</v>
      </c>
      <c r="H384" s="186">
        <v>7.0970000000000004</v>
      </c>
      <c r="I384" s="187"/>
      <c r="J384" s="188">
        <f>ROUND(I384*H384,2)</f>
        <v>0</v>
      </c>
      <c r="K384" s="184" t="s">
        <v>1</v>
      </c>
      <c r="L384" s="39"/>
      <c r="M384" s="189" t="s">
        <v>1</v>
      </c>
      <c r="N384" s="190" t="s">
        <v>40</v>
      </c>
      <c r="O384" s="71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3" t="s">
        <v>189</v>
      </c>
      <c r="AT384" s="193" t="s">
        <v>148</v>
      </c>
      <c r="AU384" s="193" t="s">
        <v>85</v>
      </c>
      <c r="AY384" s="17" t="s">
        <v>146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7" t="s">
        <v>83</v>
      </c>
      <c r="BK384" s="194">
        <f>ROUND(I384*H384,2)</f>
        <v>0</v>
      </c>
      <c r="BL384" s="17" t="s">
        <v>189</v>
      </c>
      <c r="BM384" s="193" t="s">
        <v>507</v>
      </c>
    </row>
    <row r="385" spans="1:65" s="13" customFormat="1" ht="11.25">
      <c r="B385" s="195"/>
      <c r="C385" s="196"/>
      <c r="D385" s="197" t="s">
        <v>153</v>
      </c>
      <c r="E385" s="198" t="s">
        <v>1</v>
      </c>
      <c r="F385" s="199" t="s">
        <v>154</v>
      </c>
      <c r="G385" s="196"/>
      <c r="H385" s="198" t="s">
        <v>1</v>
      </c>
      <c r="I385" s="200"/>
      <c r="J385" s="196"/>
      <c r="K385" s="196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153</v>
      </c>
      <c r="AU385" s="205" t="s">
        <v>85</v>
      </c>
      <c r="AV385" s="13" t="s">
        <v>83</v>
      </c>
      <c r="AW385" s="13" t="s">
        <v>32</v>
      </c>
      <c r="AX385" s="13" t="s">
        <v>75</v>
      </c>
      <c r="AY385" s="205" t="s">
        <v>146</v>
      </c>
    </row>
    <row r="386" spans="1:65" s="14" customFormat="1" ht="11.25">
      <c r="B386" s="206"/>
      <c r="C386" s="207"/>
      <c r="D386" s="197" t="s">
        <v>153</v>
      </c>
      <c r="E386" s="208" t="s">
        <v>1</v>
      </c>
      <c r="F386" s="209" t="s">
        <v>503</v>
      </c>
      <c r="G386" s="207"/>
      <c r="H386" s="210">
        <v>7.0970000000000004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153</v>
      </c>
      <c r="AU386" s="216" t="s">
        <v>85</v>
      </c>
      <c r="AV386" s="14" t="s">
        <v>85</v>
      </c>
      <c r="AW386" s="14" t="s">
        <v>32</v>
      </c>
      <c r="AX386" s="14" t="s">
        <v>75</v>
      </c>
      <c r="AY386" s="216" t="s">
        <v>146</v>
      </c>
    </row>
    <row r="387" spans="1:65" s="15" customFormat="1" ht="11.25">
      <c r="B387" s="217"/>
      <c r="C387" s="218"/>
      <c r="D387" s="197" t="s">
        <v>153</v>
      </c>
      <c r="E387" s="219" t="s">
        <v>1</v>
      </c>
      <c r="F387" s="220" t="s">
        <v>157</v>
      </c>
      <c r="G387" s="218"/>
      <c r="H387" s="221">
        <v>7.0970000000000004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153</v>
      </c>
      <c r="AU387" s="227" t="s">
        <v>85</v>
      </c>
      <c r="AV387" s="15" t="s">
        <v>152</v>
      </c>
      <c r="AW387" s="15" t="s">
        <v>32</v>
      </c>
      <c r="AX387" s="15" t="s">
        <v>83</v>
      </c>
      <c r="AY387" s="227" t="s">
        <v>146</v>
      </c>
    </row>
    <row r="388" spans="1:65" s="2" customFormat="1" ht="21.75" customHeight="1">
      <c r="A388" s="34"/>
      <c r="B388" s="35"/>
      <c r="C388" s="182" t="s">
        <v>339</v>
      </c>
      <c r="D388" s="182" t="s">
        <v>148</v>
      </c>
      <c r="E388" s="183" t="s">
        <v>508</v>
      </c>
      <c r="F388" s="184" t="s">
        <v>509</v>
      </c>
      <c r="G388" s="185" t="s">
        <v>307</v>
      </c>
      <c r="H388" s="186">
        <v>14</v>
      </c>
      <c r="I388" s="187"/>
      <c r="J388" s="188">
        <f>ROUND(I388*H388,2)</f>
        <v>0</v>
      </c>
      <c r="K388" s="184" t="s">
        <v>1</v>
      </c>
      <c r="L388" s="39"/>
      <c r="M388" s="189" t="s">
        <v>1</v>
      </c>
      <c r="N388" s="190" t="s">
        <v>40</v>
      </c>
      <c r="O388" s="71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3" t="s">
        <v>189</v>
      </c>
      <c r="AT388" s="193" t="s">
        <v>148</v>
      </c>
      <c r="AU388" s="193" t="s">
        <v>85</v>
      </c>
      <c r="AY388" s="17" t="s">
        <v>146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7" t="s">
        <v>83</v>
      </c>
      <c r="BK388" s="194">
        <f>ROUND(I388*H388,2)</f>
        <v>0</v>
      </c>
      <c r="BL388" s="17" t="s">
        <v>189</v>
      </c>
      <c r="BM388" s="193" t="s">
        <v>510</v>
      </c>
    </row>
    <row r="389" spans="1:65" s="14" customFormat="1" ht="11.25">
      <c r="B389" s="206"/>
      <c r="C389" s="207"/>
      <c r="D389" s="197" t="s">
        <v>153</v>
      </c>
      <c r="E389" s="208" t="s">
        <v>1</v>
      </c>
      <c r="F389" s="209" t="s">
        <v>511</v>
      </c>
      <c r="G389" s="207"/>
      <c r="H389" s="210">
        <v>14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153</v>
      </c>
      <c r="AU389" s="216" t="s">
        <v>85</v>
      </c>
      <c r="AV389" s="14" t="s">
        <v>85</v>
      </c>
      <c r="AW389" s="14" t="s">
        <v>32</v>
      </c>
      <c r="AX389" s="14" t="s">
        <v>75</v>
      </c>
      <c r="AY389" s="216" t="s">
        <v>146</v>
      </c>
    </row>
    <row r="390" spans="1:65" s="15" customFormat="1" ht="11.25">
      <c r="B390" s="217"/>
      <c r="C390" s="218"/>
      <c r="D390" s="197" t="s">
        <v>153</v>
      </c>
      <c r="E390" s="219" t="s">
        <v>1</v>
      </c>
      <c r="F390" s="220" t="s">
        <v>157</v>
      </c>
      <c r="G390" s="218"/>
      <c r="H390" s="221">
        <v>14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153</v>
      </c>
      <c r="AU390" s="227" t="s">
        <v>85</v>
      </c>
      <c r="AV390" s="15" t="s">
        <v>152</v>
      </c>
      <c r="AW390" s="15" t="s">
        <v>32</v>
      </c>
      <c r="AX390" s="15" t="s">
        <v>83</v>
      </c>
      <c r="AY390" s="227" t="s">
        <v>146</v>
      </c>
    </row>
    <row r="391" spans="1:65" s="2" customFormat="1" ht="21.75" customHeight="1">
      <c r="A391" s="34"/>
      <c r="B391" s="35"/>
      <c r="C391" s="228" t="s">
        <v>512</v>
      </c>
      <c r="D391" s="228" t="s">
        <v>215</v>
      </c>
      <c r="E391" s="229" t="s">
        <v>513</v>
      </c>
      <c r="F391" s="230" t="s">
        <v>514</v>
      </c>
      <c r="G391" s="231" t="s">
        <v>307</v>
      </c>
      <c r="H391" s="232">
        <v>4</v>
      </c>
      <c r="I391" s="233"/>
      <c r="J391" s="234">
        <f>ROUND(I391*H391,2)</f>
        <v>0</v>
      </c>
      <c r="K391" s="230" t="s">
        <v>1</v>
      </c>
      <c r="L391" s="235"/>
      <c r="M391" s="236" t="s">
        <v>1</v>
      </c>
      <c r="N391" s="237" t="s">
        <v>40</v>
      </c>
      <c r="O391" s="71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3" t="s">
        <v>228</v>
      </c>
      <c r="AT391" s="193" t="s">
        <v>215</v>
      </c>
      <c r="AU391" s="193" t="s">
        <v>85</v>
      </c>
      <c r="AY391" s="17" t="s">
        <v>146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7" t="s">
        <v>83</v>
      </c>
      <c r="BK391" s="194">
        <f>ROUND(I391*H391,2)</f>
        <v>0</v>
      </c>
      <c r="BL391" s="17" t="s">
        <v>189</v>
      </c>
      <c r="BM391" s="193" t="s">
        <v>515</v>
      </c>
    </row>
    <row r="392" spans="1:65" s="14" customFormat="1" ht="11.25">
      <c r="B392" s="206"/>
      <c r="C392" s="207"/>
      <c r="D392" s="197" t="s">
        <v>153</v>
      </c>
      <c r="E392" s="208" t="s">
        <v>1</v>
      </c>
      <c r="F392" s="209" t="s">
        <v>516</v>
      </c>
      <c r="G392" s="207"/>
      <c r="H392" s="210">
        <v>4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153</v>
      </c>
      <c r="AU392" s="216" t="s">
        <v>85</v>
      </c>
      <c r="AV392" s="14" t="s">
        <v>85</v>
      </c>
      <c r="AW392" s="14" t="s">
        <v>32</v>
      </c>
      <c r="AX392" s="14" t="s">
        <v>75</v>
      </c>
      <c r="AY392" s="216" t="s">
        <v>146</v>
      </c>
    </row>
    <row r="393" spans="1:65" s="15" customFormat="1" ht="11.25">
      <c r="B393" s="217"/>
      <c r="C393" s="218"/>
      <c r="D393" s="197" t="s">
        <v>153</v>
      </c>
      <c r="E393" s="219" t="s">
        <v>1</v>
      </c>
      <c r="F393" s="220" t="s">
        <v>157</v>
      </c>
      <c r="G393" s="218"/>
      <c r="H393" s="221">
        <v>4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153</v>
      </c>
      <c r="AU393" s="227" t="s">
        <v>85</v>
      </c>
      <c r="AV393" s="15" t="s">
        <v>152</v>
      </c>
      <c r="AW393" s="15" t="s">
        <v>32</v>
      </c>
      <c r="AX393" s="15" t="s">
        <v>83</v>
      </c>
      <c r="AY393" s="227" t="s">
        <v>146</v>
      </c>
    </row>
    <row r="394" spans="1:65" s="2" customFormat="1" ht="21.75" customHeight="1">
      <c r="A394" s="34"/>
      <c r="B394" s="35"/>
      <c r="C394" s="228" t="s">
        <v>343</v>
      </c>
      <c r="D394" s="228" t="s">
        <v>215</v>
      </c>
      <c r="E394" s="229" t="s">
        <v>517</v>
      </c>
      <c r="F394" s="230" t="s">
        <v>518</v>
      </c>
      <c r="G394" s="231" t="s">
        <v>307</v>
      </c>
      <c r="H394" s="232">
        <v>10</v>
      </c>
      <c r="I394" s="233"/>
      <c r="J394" s="234">
        <f>ROUND(I394*H394,2)</f>
        <v>0</v>
      </c>
      <c r="K394" s="230" t="s">
        <v>1</v>
      </c>
      <c r="L394" s="235"/>
      <c r="M394" s="236" t="s">
        <v>1</v>
      </c>
      <c r="N394" s="237" t="s">
        <v>40</v>
      </c>
      <c r="O394" s="71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3" t="s">
        <v>228</v>
      </c>
      <c r="AT394" s="193" t="s">
        <v>215</v>
      </c>
      <c r="AU394" s="193" t="s">
        <v>85</v>
      </c>
      <c r="AY394" s="17" t="s">
        <v>146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7" t="s">
        <v>83</v>
      </c>
      <c r="BK394" s="194">
        <f>ROUND(I394*H394,2)</f>
        <v>0</v>
      </c>
      <c r="BL394" s="17" t="s">
        <v>189</v>
      </c>
      <c r="BM394" s="193" t="s">
        <v>519</v>
      </c>
    </row>
    <row r="395" spans="1:65" s="14" customFormat="1" ht="11.25">
      <c r="B395" s="206"/>
      <c r="C395" s="207"/>
      <c r="D395" s="197" t="s">
        <v>153</v>
      </c>
      <c r="E395" s="208" t="s">
        <v>1</v>
      </c>
      <c r="F395" s="209" t="s">
        <v>520</v>
      </c>
      <c r="G395" s="207"/>
      <c r="H395" s="210">
        <v>10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153</v>
      </c>
      <c r="AU395" s="216" t="s">
        <v>85</v>
      </c>
      <c r="AV395" s="14" t="s">
        <v>85</v>
      </c>
      <c r="AW395" s="14" t="s">
        <v>32</v>
      </c>
      <c r="AX395" s="14" t="s">
        <v>75</v>
      </c>
      <c r="AY395" s="216" t="s">
        <v>146</v>
      </c>
    </row>
    <row r="396" spans="1:65" s="15" customFormat="1" ht="11.25">
      <c r="B396" s="217"/>
      <c r="C396" s="218"/>
      <c r="D396" s="197" t="s">
        <v>153</v>
      </c>
      <c r="E396" s="219" t="s">
        <v>1</v>
      </c>
      <c r="F396" s="220" t="s">
        <v>157</v>
      </c>
      <c r="G396" s="218"/>
      <c r="H396" s="221">
        <v>10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153</v>
      </c>
      <c r="AU396" s="227" t="s">
        <v>85</v>
      </c>
      <c r="AV396" s="15" t="s">
        <v>152</v>
      </c>
      <c r="AW396" s="15" t="s">
        <v>32</v>
      </c>
      <c r="AX396" s="15" t="s">
        <v>83</v>
      </c>
      <c r="AY396" s="227" t="s">
        <v>146</v>
      </c>
    </row>
    <row r="397" spans="1:65" s="2" customFormat="1" ht="24.2" customHeight="1">
      <c r="A397" s="34"/>
      <c r="B397" s="35"/>
      <c r="C397" s="182" t="s">
        <v>521</v>
      </c>
      <c r="D397" s="182" t="s">
        <v>148</v>
      </c>
      <c r="E397" s="183" t="s">
        <v>522</v>
      </c>
      <c r="F397" s="184" t="s">
        <v>523</v>
      </c>
      <c r="G397" s="185" t="s">
        <v>169</v>
      </c>
      <c r="H397" s="186">
        <v>22.6</v>
      </c>
      <c r="I397" s="187"/>
      <c r="J397" s="188">
        <f>ROUND(I397*H397,2)</f>
        <v>0</v>
      </c>
      <c r="K397" s="184" t="s">
        <v>1</v>
      </c>
      <c r="L397" s="39"/>
      <c r="M397" s="189" t="s">
        <v>1</v>
      </c>
      <c r="N397" s="190" t="s">
        <v>40</v>
      </c>
      <c r="O397" s="71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3" t="s">
        <v>189</v>
      </c>
      <c r="AT397" s="193" t="s">
        <v>148</v>
      </c>
      <c r="AU397" s="193" t="s">
        <v>85</v>
      </c>
      <c r="AY397" s="17" t="s">
        <v>146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7" t="s">
        <v>83</v>
      </c>
      <c r="BK397" s="194">
        <f>ROUND(I397*H397,2)</f>
        <v>0</v>
      </c>
      <c r="BL397" s="17" t="s">
        <v>189</v>
      </c>
      <c r="BM397" s="193" t="s">
        <v>524</v>
      </c>
    </row>
    <row r="398" spans="1:65" s="13" customFormat="1" ht="11.25">
      <c r="B398" s="195"/>
      <c r="C398" s="196"/>
      <c r="D398" s="197" t="s">
        <v>153</v>
      </c>
      <c r="E398" s="198" t="s">
        <v>1</v>
      </c>
      <c r="F398" s="199" t="s">
        <v>154</v>
      </c>
      <c r="G398" s="196"/>
      <c r="H398" s="198" t="s">
        <v>1</v>
      </c>
      <c r="I398" s="200"/>
      <c r="J398" s="196"/>
      <c r="K398" s="196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153</v>
      </c>
      <c r="AU398" s="205" t="s">
        <v>85</v>
      </c>
      <c r="AV398" s="13" t="s">
        <v>83</v>
      </c>
      <c r="AW398" s="13" t="s">
        <v>32</v>
      </c>
      <c r="AX398" s="13" t="s">
        <v>75</v>
      </c>
      <c r="AY398" s="205" t="s">
        <v>146</v>
      </c>
    </row>
    <row r="399" spans="1:65" s="14" customFormat="1" ht="22.5">
      <c r="B399" s="206"/>
      <c r="C399" s="207"/>
      <c r="D399" s="197" t="s">
        <v>153</v>
      </c>
      <c r="E399" s="208" t="s">
        <v>1</v>
      </c>
      <c r="F399" s="209" t="s">
        <v>525</v>
      </c>
      <c r="G399" s="207"/>
      <c r="H399" s="210">
        <v>22.6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153</v>
      </c>
      <c r="AU399" s="216" t="s">
        <v>85</v>
      </c>
      <c r="AV399" s="14" t="s">
        <v>85</v>
      </c>
      <c r="AW399" s="14" t="s">
        <v>32</v>
      </c>
      <c r="AX399" s="14" t="s">
        <v>75</v>
      </c>
      <c r="AY399" s="216" t="s">
        <v>146</v>
      </c>
    </row>
    <row r="400" spans="1:65" s="15" customFormat="1" ht="11.25">
      <c r="B400" s="217"/>
      <c r="C400" s="218"/>
      <c r="D400" s="197" t="s">
        <v>153</v>
      </c>
      <c r="E400" s="219" t="s">
        <v>1</v>
      </c>
      <c r="F400" s="220" t="s">
        <v>157</v>
      </c>
      <c r="G400" s="218"/>
      <c r="H400" s="221">
        <v>22.6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153</v>
      </c>
      <c r="AU400" s="227" t="s">
        <v>85</v>
      </c>
      <c r="AV400" s="15" t="s">
        <v>152</v>
      </c>
      <c r="AW400" s="15" t="s">
        <v>32</v>
      </c>
      <c r="AX400" s="15" t="s">
        <v>83</v>
      </c>
      <c r="AY400" s="227" t="s">
        <v>146</v>
      </c>
    </row>
    <row r="401" spans="1:65" s="2" customFormat="1" ht="16.5" customHeight="1">
      <c r="A401" s="34"/>
      <c r="B401" s="35"/>
      <c r="C401" s="228" t="s">
        <v>348</v>
      </c>
      <c r="D401" s="228" t="s">
        <v>215</v>
      </c>
      <c r="E401" s="229" t="s">
        <v>526</v>
      </c>
      <c r="F401" s="230" t="s">
        <v>527</v>
      </c>
      <c r="G401" s="231" t="s">
        <v>176</v>
      </c>
      <c r="H401" s="232">
        <v>0.40699999999999997</v>
      </c>
      <c r="I401" s="233"/>
      <c r="J401" s="234">
        <f>ROUND(I401*H401,2)</f>
        <v>0</v>
      </c>
      <c r="K401" s="230" t="s">
        <v>1</v>
      </c>
      <c r="L401" s="235"/>
      <c r="M401" s="236" t="s">
        <v>1</v>
      </c>
      <c r="N401" s="237" t="s">
        <v>40</v>
      </c>
      <c r="O401" s="71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3" t="s">
        <v>228</v>
      </c>
      <c r="AT401" s="193" t="s">
        <v>215</v>
      </c>
      <c r="AU401" s="193" t="s">
        <v>85</v>
      </c>
      <c r="AY401" s="17" t="s">
        <v>146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7" t="s">
        <v>83</v>
      </c>
      <c r="BK401" s="194">
        <f>ROUND(I401*H401,2)</f>
        <v>0</v>
      </c>
      <c r="BL401" s="17" t="s">
        <v>189</v>
      </c>
      <c r="BM401" s="193" t="s">
        <v>528</v>
      </c>
    </row>
    <row r="402" spans="1:65" s="13" customFormat="1" ht="11.25">
      <c r="B402" s="195"/>
      <c r="C402" s="196"/>
      <c r="D402" s="197" t="s">
        <v>153</v>
      </c>
      <c r="E402" s="198" t="s">
        <v>1</v>
      </c>
      <c r="F402" s="199" t="s">
        <v>154</v>
      </c>
      <c r="G402" s="196"/>
      <c r="H402" s="198" t="s">
        <v>1</v>
      </c>
      <c r="I402" s="200"/>
      <c r="J402" s="196"/>
      <c r="K402" s="196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153</v>
      </c>
      <c r="AU402" s="205" t="s">
        <v>85</v>
      </c>
      <c r="AV402" s="13" t="s">
        <v>83</v>
      </c>
      <c r="AW402" s="13" t="s">
        <v>32</v>
      </c>
      <c r="AX402" s="13" t="s">
        <v>75</v>
      </c>
      <c r="AY402" s="205" t="s">
        <v>146</v>
      </c>
    </row>
    <row r="403" spans="1:65" s="14" customFormat="1" ht="22.5">
      <c r="B403" s="206"/>
      <c r="C403" s="207"/>
      <c r="D403" s="197" t="s">
        <v>153</v>
      </c>
      <c r="E403" s="208" t="s">
        <v>1</v>
      </c>
      <c r="F403" s="209" t="s">
        <v>529</v>
      </c>
      <c r="G403" s="207"/>
      <c r="H403" s="210">
        <v>0.30499999999999999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153</v>
      </c>
      <c r="AU403" s="216" t="s">
        <v>85</v>
      </c>
      <c r="AV403" s="14" t="s">
        <v>85</v>
      </c>
      <c r="AW403" s="14" t="s">
        <v>32</v>
      </c>
      <c r="AX403" s="14" t="s">
        <v>75</v>
      </c>
      <c r="AY403" s="216" t="s">
        <v>146</v>
      </c>
    </row>
    <row r="404" spans="1:65" s="14" customFormat="1" ht="22.5">
      <c r="B404" s="206"/>
      <c r="C404" s="207"/>
      <c r="D404" s="197" t="s">
        <v>153</v>
      </c>
      <c r="E404" s="208" t="s">
        <v>1</v>
      </c>
      <c r="F404" s="209" t="s">
        <v>530</v>
      </c>
      <c r="G404" s="207"/>
      <c r="H404" s="210">
        <v>3.4000000000000002E-2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153</v>
      </c>
      <c r="AU404" s="216" t="s">
        <v>85</v>
      </c>
      <c r="AV404" s="14" t="s">
        <v>85</v>
      </c>
      <c r="AW404" s="14" t="s">
        <v>32</v>
      </c>
      <c r="AX404" s="14" t="s">
        <v>75</v>
      </c>
      <c r="AY404" s="216" t="s">
        <v>146</v>
      </c>
    </row>
    <row r="405" spans="1:65" s="15" customFormat="1" ht="11.25">
      <c r="B405" s="217"/>
      <c r="C405" s="218"/>
      <c r="D405" s="197" t="s">
        <v>153</v>
      </c>
      <c r="E405" s="219" t="s">
        <v>1</v>
      </c>
      <c r="F405" s="220" t="s">
        <v>157</v>
      </c>
      <c r="G405" s="218"/>
      <c r="H405" s="221">
        <v>0.33899999999999997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153</v>
      </c>
      <c r="AU405" s="227" t="s">
        <v>85</v>
      </c>
      <c r="AV405" s="15" t="s">
        <v>152</v>
      </c>
      <c r="AW405" s="15" t="s">
        <v>32</v>
      </c>
      <c r="AX405" s="15" t="s">
        <v>75</v>
      </c>
      <c r="AY405" s="227" t="s">
        <v>146</v>
      </c>
    </row>
    <row r="406" spans="1:65" s="14" customFormat="1" ht="11.25">
      <c r="B406" s="206"/>
      <c r="C406" s="207"/>
      <c r="D406" s="197" t="s">
        <v>153</v>
      </c>
      <c r="E406" s="208" t="s">
        <v>1</v>
      </c>
      <c r="F406" s="209" t="s">
        <v>531</v>
      </c>
      <c r="G406" s="207"/>
      <c r="H406" s="210">
        <v>0.40699999999999997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153</v>
      </c>
      <c r="AU406" s="216" t="s">
        <v>85</v>
      </c>
      <c r="AV406" s="14" t="s">
        <v>85</v>
      </c>
      <c r="AW406" s="14" t="s">
        <v>32</v>
      </c>
      <c r="AX406" s="14" t="s">
        <v>75</v>
      </c>
      <c r="AY406" s="216" t="s">
        <v>146</v>
      </c>
    </row>
    <row r="407" spans="1:65" s="15" customFormat="1" ht="11.25">
      <c r="B407" s="217"/>
      <c r="C407" s="218"/>
      <c r="D407" s="197" t="s">
        <v>153</v>
      </c>
      <c r="E407" s="219" t="s">
        <v>1</v>
      </c>
      <c r="F407" s="220" t="s">
        <v>157</v>
      </c>
      <c r="G407" s="218"/>
      <c r="H407" s="221">
        <v>0.40699999999999997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153</v>
      </c>
      <c r="AU407" s="227" t="s">
        <v>85</v>
      </c>
      <c r="AV407" s="15" t="s">
        <v>152</v>
      </c>
      <c r="AW407" s="15" t="s">
        <v>32</v>
      </c>
      <c r="AX407" s="15" t="s">
        <v>83</v>
      </c>
      <c r="AY407" s="227" t="s">
        <v>146</v>
      </c>
    </row>
    <row r="408" spans="1:65" s="2" customFormat="1" ht="21.75" customHeight="1">
      <c r="A408" s="34"/>
      <c r="B408" s="35"/>
      <c r="C408" s="182" t="s">
        <v>532</v>
      </c>
      <c r="D408" s="182" t="s">
        <v>148</v>
      </c>
      <c r="E408" s="183" t="s">
        <v>533</v>
      </c>
      <c r="F408" s="184" t="s">
        <v>534</v>
      </c>
      <c r="G408" s="185" t="s">
        <v>176</v>
      </c>
      <c r="H408" s="186">
        <v>0.40699999999999997</v>
      </c>
      <c r="I408" s="187"/>
      <c r="J408" s="188">
        <f>ROUND(I408*H408,2)</f>
        <v>0</v>
      </c>
      <c r="K408" s="184" t="s">
        <v>1</v>
      </c>
      <c r="L408" s="39"/>
      <c r="M408" s="189" t="s">
        <v>1</v>
      </c>
      <c r="N408" s="190" t="s">
        <v>40</v>
      </c>
      <c r="O408" s="71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3" t="s">
        <v>189</v>
      </c>
      <c r="AT408" s="193" t="s">
        <v>148</v>
      </c>
      <c r="AU408" s="193" t="s">
        <v>85</v>
      </c>
      <c r="AY408" s="17" t="s">
        <v>146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7" t="s">
        <v>83</v>
      </c>
      <c r="BK408" s="194">
        <f>ROUND(I408*H408,2)</f>
        <v>0</v>
      </c>
      <c r="BL408" s="17" t="s">
        <v>189</v>
      </c>
      <c r="BM408" s="193" t="s">
        <v>535</v>
      </c>
    </row>
    <row r="409" spans="1:65" s="14" customFormat="1" ht="11.25">
      <c r="B409" s="206"/>
      <c r="C409" s="207"/>
      <c r="D409" s="197" t="s">
        <v>153</v>
      </c>
      <c r="E409" s="208" t="s">
        <v>1</v>
      </c>
      <c r="F409" s="209" t="s">
        <v>536</v>
      </c>
      <c r="G409" s="207"/>
      <c r="H409" s="210">
        <v>0.40699999999999997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153</v>
      </c>
      <c r="AU409" s="216" t="s">
        <v>85</v>
      </c>
      <c r="AV409" s="14" t="s">
        <v>85</v>
      </c>
      <c r="AW409" s="14" t="s">
        <v>32</v>
      </c>
      <c r="AX409" s="14" t="s">
        <v>75</v>
      </c>
      <c r="AY409" s="216" t="s">
        <v>146</v>
      </c>
    </row>
    <row r="410" spans="1:65" s="15" customFormat="1" ht="11.25">
      <c r="B410" s="217"/>
      <c r="C410" s="218"/>
      <c r="D410" s="197" t="s">
        <v>153</v>
      </c>
      <c r="E410" s="219" t="s">
        <v>1</v>
      </c>
      <c r="F410" s="220" t="s">
        <v>157</v>
      </c>
      <c r="G410" s="218"/>
      <c r="H410" s="221">
        <v>0.40699999999999997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153</v>
      </c>
      <c r="AU410" s="227" t="s">
        <v>85</v>
      </c>
      <c r="AV410" s="15" t="s">
        <v>152</v>
      </c>
      <c r="AW410" s="15" t="s">
        <v>32</v>
      </c>
      <c r="AX410" s="15" t="s">
        <v>83</v>
      </c>
      <c r="AY410" s="227" t="s">
        <v>146</v>
      </c>
    </row>
    <row r="411" spans="1:65" s="2" customFormat="1" ht="33" customHeight="1">
      <c r="A411" s="34"/>
      <c r="B411" s="35"/>
      <c r="C411" s="182" t="s">
        <v>351</v>
      </c>
      <c r="D411" s="182" t="s">
        <v>148</v>
      </c>
      <c r="E411" s="183" t="s">
        <v>537</v>
      </c>
      <c r="F411" s="184" t="s">
        <v>538</v>
      </c>
      <c r="G411" s="185" t="s">
        <v>169</v>
      </c>
      <c r="H411" s="186">
        <v>123.6</v>
      </c>
      <c r="I411" s="187"/>
      <c r="J411" s="188">
        <f>ROUND(I411*H411,2)</f>
        <v>0</v>
      </c>
      <c r="K411" s="184" t="s">
        <v>1</v>
      </c>
      <c r="L411" s="39"/>
      <c r="M411" s="189" t="s">
        <v>1</v>
      </c>
      <c r="N411" s="190" t="s">
        <v>40</v>
      </c>
      <c r="O411" s="71"/>
      <c r="P411" s="191">
        <f>O411*H411</f>
        <v>0</v>
      </c>
      <c r="Q411" s="191">
        <v>0</v>
      </c>
      <c r="R411" s="191">
        <f>Q411*H411</f>
        <v>0</v>
      </c>
      <c r="S411" s="191">
        <v>0</v>
      </c>
      <c r="T411" s="19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3" t="s">
        <v>189</v>
      </c>
      <c r="AT411" s="193" t="s">
        <v>148</v>
      </c>
      <c r="AU411" s="193" t="s">
        <v>85</v>
      </c>
      <c r="AY411" s="17" t="s">
        <v>146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17" t="s">
        <v>83</v>
      </c>
      <c r="BK411" s="194">
        <f>ROUND(I411*H411,2)</f>
        <v>0</v>
      </c>
      <c r="BL411" s="17" t="s">
        <v>189</v>
      </c>
      <c r="BM411" s="193" t="s">
        <v>539</v>
      </c>
    </row>
    <row r="412" spans="1:65" s="13" customFormat="1" ht="11.25">
      <c r="B412" s="195"/>
      <c r="C412" s="196"/>
      <c r="D412" s="197" t="s">
        <v>153</v>
      </c>
      <c r="E412" s="198" t="s">
        <v>1</v>
      </c>
      <c r="F412" s="199" t="s">
        <v>154</v>
      </c>
      <c r="G412" s="196"/>
      <c r="H412" s="198" t="s">
        <v>1</v>
      </c>
      <c r="I412" s="200"/>
      <c r="J412" s="196"/>
      <c r="K412" s="196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153</v>
      </c>
      <c r="AU412" s="205" t="s">
        <v>85</v>
      </c>
      <c r="AV412" s="13" t="s">
        <v>83</v>
      </c>
      <c r="AW412" s="13" t="s">
        <v>32</v>
      </c>
      <c r="AX412" s="13" t="s">
        <v>75</v>
      </c>
      <c r="AY412" s="205" t="s">
        <v>146</v>
      </c>
    </row>
    <row r="413" spans="1:65" s="14" customFormat="1" ht="11.25">
      <c r="B413" s="206"/>
      <c r="C413" s="207"/>
      <c r="D413" s="197" t="s">
        <v>153</v>
      </c>
      <c r="E413" s="208" t="s">
        <v>1</v>
      </c>
      <c r="F413" s="209" t="s">
        <v>540</v>
      </c>
      <c r="G413" s="207"/>
      <c r="H413" s="210">
        <v>93.6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153</v>
      </c>
      <c r="AU413" s="216" t="s">
        <v>85</v>
      </c>
      <c r="AV413" s="14" t="s">
        <v>85</v>
      </c>
      <c r="AW413" s="14" t="s">
        <v>32</v>
      </c>
      <c r="AX413" s="14" t="s">
        <v>75</v>
      </c>
      <c r="AY413" s="216" t="s">
        <v>146</v>
      </c>
    </row>
    <row r="414" spans="1:65" s="14" customFormat="1" ht="11.25">
      <c r="B414" s="206"/>
      <c r="C414" s="207"/>
      <c r="D414" s="197" t="s">
        <v>153</v>
      </c>
      <c r="E414" s="208" t="s">
        <v>1</v>
      </c>
      <c r="F414" s="209" t="s">
        <v>541</v>
      </c>
      <c r="G414" s="207"/>
      <c r="H414" s="210">
        <v>30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153</v>
      </c>
      <c r="AU414" s="216" t="s">
        <v>85</v>
      </c>
      <c r="AV414" s="14" t="s">
        <v>85</v>
      </c>
      <c r="AW414" s="14" t="s">
        <v>32</v>
      </c>
      <c r="AX414" s="14" t="s">
        <v>75</v>
      </c>
      <c r="AY414" s="216" t="s">
        <v>146</v>
      </c>
    </row>
    <row r="415" spans="1:65" s="15" customFormat="1" ht="11.25">
      <c r="B415" s="217"/>
      <c r="C415" s="218"/>
      <c r="D415" s="197" t="s">
        <v>153</v>
      </c>
      <c r="E415" s="219" t="s">
        <v>1</v>
      </c>
      <c r="F415" s="220" t="s">
        <v>157</v>
      </c>
      <c r="G415" s="218"/>
      <c r="H415" s="221">
        <v>123.6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153</v>
      </c>
      <c r="AU415" s="227" t="s">
        <v>85</v>
      </c>
      <c r="AV415" s="15" t="s">
        <v>152</v>
      </c>
      <c r="AW415" s="15" t="s">
        <v>32</v>
      </c>
      <c r="AX415" s="15" t="s">
        <v>83</v>
      </c>
      <c r="AY415" s="227" t="s">
        <v>146</v>
      </c>
    </row>
    <row r="416" spans="1:65" s="2" customFormat="1" ht="21.75" customHeight="1">
      <c r="A416" s="34"/>
      <c r="B416" s="35"/>
      <c r="C416" s="228" t="s">
        <v>542</v>
      </c>
      <c r="D416" s="228" t="s">
        <v>215</v>
      </c>
      <c r="E416" s="229" t="s">
        <v>543</v>
      </c>
      <c r="F416" s="230" t="s">
        <v>544</v>
      </c>
      <c r="G416" s="231" t="s">
        <v>176</v>
      </c>
      <c r="H416" s="232">
        <v>2.6080000000000001</v>
      </c>
      <c r="I416" s="233"/>
      <c r="J416" s="234">
        <f>ROUND(I416*H416,2)</f>
        <v>0</v>
      </c>
      <c r="K416" s="230" t="s">
        <v>1</v>
      </c>
      <c r="L416" s="235"/>
      <c r="M416" s="236" t="s">
        <v>1</v>
      </c>
      <c r="N416" s="237" t="s">
        <v>40</v>
      </c>
      <c r="O416" s="71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3" t="s">
        <v>228</v>
      </c>
      <c r="AT416" s="193" t="s">
        <v>215</v>
      </c>
      <c r="AU416" s="193" t="s">
        <v>85</v>
      </c>
      <c r="AY416" s="17" t="s">
        <v>146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7" t="s">
        <v>83</v>
      </c>
      <c r="BK416" s="194">
        <f>ROUND(I416*H416,2)</f>
        <v>0</v>
      </c>
      <c r="BL416" s="17" t="s">
        <v>189</v>
      </c>
      <c r="BM416" s="193" t="s">
        <v>545</v>
      </c>
    </row>
    <row r="417" spans="1:65" s="13" customFormat="1" ht="11.25">
      <c r="B417" s="195"/>
      <c r="C417" s="196"/>
      <c r="D417" s="197" t="s">
        <v>153</v>
      </c>
      <c r="E417" s="198" t="s">
        <v>1</v>
      </c>
      <c r="F417" s="199" t="s">
        <v>154</v>
      </c>
      <c r="G417" s="196"/>
      <c r="H417" s="198" t="s">
        <v>1</v>
      </c>
      <c r="I417" s="200"/>
      <c r="J417" s="196"/>
      <c r="K417" s="196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153</v>
      </c>
      <c r="AU417" s="205" t="s">
        <v>85</v>
      </c>
      <c r="AV417" s="13" t="s">
        <v>83</v>
      </c>
      <c r="AW417" s="13" t="s">
        <v>32</v>
      </c>
      <c r="AX417" s="13" t="s">
        <v>75</v>
      </c>
      <c r="AY417" s="205" t="s">
        <v>146</v>
      </c>
    </row>
    <row r="418" spans="1:65" s="14" customFormat="1" ht="11.25">
      <c r="B418" s="206"/>
      <c r="C418" s="207"/>
      <c r="D418" s="197" t="s">
        <v>153</v>
      </c>
      <c r="E418" s="208" t="s">
        <v>1</v>
      </c>
      <c r="F418" s="209" t="s">
        <v>546</v>
      </c>
      <c r="G418" s="207"/>
      <c r="H418" s="210">
        <v>1.498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153</v>
      </c>
      <c r="AU418" s="216" t="s">
        <v>85</v>
      </c>
      <c r="AV418" s="14" t="s">
        <v>85</v>
      </c>
      <c r="AW418" s="14" t="s">
        <v>32</v>
      </c>
      <c r="AX418" s="14" t="s">
        <v>75</v>
      </c>
      <c r="AY418" s="216" t="s">
        <v>146</v>
      </c>
    </row>
    <row r="419" spans="1:65" s="14" customFormat="1" ht="11.25">
      <c r="B419" s="206"/>
      <c r="C419" s="207"/>
      <c r="D419" s="197" t="s">
        <v>153</v>
      </c>
      <c r="E419" s="208" t="s">
        <v>1</v>
      </c>
      <c r="F419" s="209" t="s">
        <v>547</v>
      </c>
      <c r="G419" s="207"/>
      <c r="H419" s="210">
        <v>0.67500000000000004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153</v>
      </c>
      <c r="AU419" s="216" t="s">
        <v>85</v>
      </c>
      <c r="AV419" s="14" t="s">
        <v>85</v>
      </c>
      <c r="AW419" s="14" t="s">
        <v>32</v>
      </c>
      <c r="AX419" s="14" t="s">
        <v>75</v>
      </c>
      <c r="AY419" s="216" t="s">
        <v>146</v>
      </c>
    </row>
    <row r="420" spans="1:65" s="15" customFormat="1" ht="11.25">
      <c r="B420" s="217"/>
      <c r="C420" s="218"/>
      <c r="D420" s="197" t="s">
        <v>153</v>
      </c>
      <c r="E420" s="219" t="s">
        <v>1</v>
      </c>
      <c r="F420" s="220" t="s">
        <v>157</v>
      </c>
      <c r="G420" s="218"/>
      <c r="H420" s="221">
        <v>2.173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153</v>
      </c>
      <c r="AU420" s="227" t="s">
        <v>85</v>
      </c>
      <c r="AV420" s="15" t="s">
        <v>152</v>
      </c>
      <c r="AW420" s="15" t="s">
        <v>32</v>
      </c>
      <c r="AX420" s="15" t="s">
        <v>75</v>
      </c>
      <c r="AY420" s="227" t="s">
        <v>146</v>
      </c>
    </row>
    <row r="421" spans="1:65" s="14" customFormat="1" ht="11.25">
      <c r="B421" s="206"/>
      <c r="C421" s="207"/>
      <c r="D421" s="197" t="s">
        <v>153</v>
      </c>
      <c r="E421" s="208" t="s">
        <v>1</v>
      </c>
      <c r="F421" s="209" t="s">
        <v>548</v>
      </c>
      <c r="G421" s="207"/>
      <c r="H421" s="210">
        <v>2.6080000000000001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153</v>
      </c>
      <c r="AU421" s="216" t="s">
        <v>85</v>
      </c>
      <c r="AV421" s="14" t="s">
        <v>85</v>
      </c>
      <c r="AW421" s="14" t="s">
        <v>32</v>
      </c>
      <c r="AX421" s="14" t="s">
        <v>75</v>
      </c>
      <c r="AY421" s="216" t="s">
        <v>146</v>
      </c>
    </row>
    <row r="422" spans="1:65" s="15" customFormat="1" ht="11.25">
      <c r="B422" s="217"/>
      <c r="C422" s="218"/>
      <c r="D422" s="197" t="s">
        <v>153</v>
      </c>
      <c r="E422" s="219" t="s">
        <v>1</v>
      </c>
      <c r="F422" s="220" t="s">
        <v>157</v>
      </c>
      <c r="G422" s="218"/>
      <c r="H422" s="221">
        <v>2.6080000000000001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153</v>
      </c>
      <c r="AU422" s="227" t="s">
        <v>85</v>
      </c>
      <c r="AV422" s="15" t="s">
        <v>152</v>
      </c>
      <c r="AW422" s="15" t="s">
        <v>32</v>
      </c>
      <c r="AX422" s="15" t="s">
        <v>83</v>
      </c>
      <c r="AY422" s="227" t="s">
        <v>146</v>
      </c>
    </row>
    <row r="423" spans="1:65" s="2" customFormat="1" ht="24.2" customHeight="1">
      <c r="A423" s="34"/>
      <c r="B423" s="35"/>
      <c r="C423" s="182" t="s">
        <v>356</v>
      </c>
      <c r="D423" s="182" t="s">
        <v>148</v>
      </c>
      <c r="E423" s="183" t="s">
        <v>549</v>
      </c>
      <c r="F423" s="184" t="s">
        <v>550</v>
      </c>
      <c r="G423" s="185" t="s">
        <v>176</v>
      </c>
      <c r="H423" s="186">
        <v>2.6080000000000001</v>
      </c>
      <c r="I423" s="187"/>
      <c r="J423" s="188">
        <f>ROUND(I423*H423,2)</f>
        <v>0</v>
      </c>
      <c r="K423" s="184" t="s">
        <v>1</v>
      </c>
      <c r="L423" s="39"/>
      <c r="M423" s="189" t="s">
        <v>1</v>
      </c>
      <c r="N423" s="190" t="s">
        <v>40</v>
      </c>
      <c r="O423" s="71"/>
      <c r="P423" s="191">
        <f>O423*H423</f>
        <v>0</v>
      </c>
      <c r="Q423" s="191">
        <v>0</v>
      </c>
      <c r="R423" s="191">
        <f>Q423*H423</f>
        <v>0</v>
      </c>
      <c r="S423" s="191">
        <v>0</v>
      </c>
      <c r="T423" s="19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3" t="s">
        <v>189</v>
      </c>
      <c r="AT423" s="193" t="s">
        <v>148</v>
      </c>
      <c r="AU423" s="193" t="s">
        <v>85</v>
      </c>
      <c r="AY423" s="17" t="s">
        <v>146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7" t="s">
        <v>83</v>
      </c>
      <c r="BK423" s="194">
        <f>ROUND(I423*H423,2)</f>
        <v>0</v>
      </c>
      <c r="BL423" s="17" t="s">
        <v>189</v>
      </c>
      <c r="BM423" s="193" t="s">
        <v>551</v>
      </c>
    </row>
    <row r="424" spans="1:65" s="14" customFormat="1" ht="11.25">
      <c r="B424" s="206"/>
      <c r="C424" s="207"/>
      <c r="D424" s="197" t="s">
        <v>153</v>
      </c>
      <c r="E424" s="208" t="s">
        <v>1</v>
      </c>
      <c r="F424" s="209" t="s">
        <v>552</v>
      </c>
      <c r="G424" s="207"/>
      <c r="H424" s="210">
        <v>2.6080000000000001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153</v>
      </c>
      <c r="AU424" s="216" t="s">
        <v>85</v>
      </c>
      <c r="AV424" s="14" t="s">
        <v>85</v>
      </c>
      <c r="AW424" s="14" t="s">
        <v>32</v>
      </c>
      <c r="AX424" s="14" t="s">
        <v>75</v>
      </c>
      <c r="AY424" s="216" t="s">
        <v>146</v>
      </c>
    </row>
    <row r="425" spans="1:65" s="15" customFormat="1" ht="11.25">
      <c r="B425" s="217"/>
      <c r="C425" s="218"/>
      <c r="D425" s="197" t="s">
        <v>153</v>
      </c>
      <c r="E425" s="219" t="s">
        <v>1</v>
      </c>
      <c r="F425" s="220" t="s">
        <v>157</v>
      </c>
      <c r="G425" s="218"/>
      <c r="H425" s="221">
        <v>2.6080000000000001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153</v>
      </c>
      <c r="AU425" s="227" t="s">
        <v>85</v>
      </c>
      <c r="AV425" s="15" t="s">
        <v>152</v>
      </c>
      <c r="AW425" s="15" t="s">
        <v>32</v>
      </c>
      <c r="AX425" s="15" t="s">
        <v>83</v>
      </c>
      <c r="AY425" s="227" t="s">
        <v>146</v>
      </c>
    </row>
    <row r="426" spans="1:65" s="2" customFormat="1" ht="24.2" customHeight="1">
      <c r="A426" s="34"/>
      <c r="B426" s="35"/>
      <c r="C426" s="182" t="s">
        <v>553</v>
      </c>
      <c r="D426" s="182" t="s">
        <v>148</v>
      </c>
      <c r="E426" s="183" t="s">
        <v>554</v>
      </c>
      <c r="F426" s="184" t="s">
        <v>555</v>
      </c>
      <c r="G426" s="185" t="s">
        <v>169</v>
      </c>
      <c r="H426" s="186">
        <v>88.64</v>
      </c>
      <c r="I426" s="187"/>
      <c r="J426" s="188">
        <f>ROUND(I426*H426,2)</f>
        <v>0</v>
      </c>
      <c r="K426" s="184" t="s">
        <v>1</v>
      </c>
      <c r="L426" s="39"/>
      <c r="M426" s="189" t="s">
        <v>1</v>
      </c>
      <c r="N426" s="190" t="s">
        <v>40</v>
      </c>
      <c r="O426" s="71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3" t="s">
        <v>189</v>
      </c>
      <c r="AT426" s="193" t="s">
        <v>148</v>
      </c>
      <c r="AU426" s="193" t="s">
        <v>85</v>
      </c>
      <c r="AY426" s="17" t="s">
        <v>146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7" t="s">
        <v>83</v>
      </c>
      <c r="BK426" s="194">
        <f>ROUND(I426*H426,2)</f>
        <v>0</v>
      </c>
      <c r="BL426" s="17" t="s">
        <v>189</v>
      </c>
      <c r="BM426" s="193" t="s">
        <v>556</v>
      </c>
    </row>
    <row r="427" spans="1:65" s="13" customFormat="1" ht="11.25">
      <c r="B427" s="195"/>
      <c r="C427" s="196"/>
      <c r="D427" s="197" t="s">
        <v>153</v>
      </c>
      <c r="E427" s="198" t="s">
        <v>1</v>
      </c>
      <c r="F427" s="199" t="s">
        <v>154</v>
      </c>
      <c r="G427" s="196"/>
      <c r="H427" s="198" t="s">
        <v>1</v>
      </c>
      <c r="I427" s="200"/>
      <c r="J427" s="196"/>
      <c r="K427" s="196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153</v>
      </c>
      <c r="AU427" s="205" t="s">
        <v>85</v>
      </c>
      <c r="AV427" s="13" t="s">
        <v>83</v>
      </c>
      <c r="AW427" s="13" t="s">
        <v>32</v>
      </c>
      <c r="AX427" s="13" t="s">
        <v>75</v>
      </c>
      <c r="AY427" s="205" t="s">
        <v>146</v>
      </c>
    </row>
    <row r="428" spans="1:65" s="14" customFormat="1" ht="11.25">
      <c r="B428" s="206"/>
      <c r="C428" s="207"/>
      <c r="D428" s="197" t="s">
        <v>153</v>
      </c>
      <c r="E428" s="208" t="s">
        <v>1</v>
      </c>
      <c r="F428" s="209" t="s">
        <v>557</v>
      </c>
      <c r="G428" s="207"/>
      <c r="H428" s="210">
        <v>30.6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153</v>
      </c>
      <c r="AU428" s="216" t="s">
        <v>85</v>
      </c>
      <c r="AV428" s="14" t="s">
        <v>85</v>
      </c>
      <c r="AW428" s="14" t="s">
        <v>32</v>
      </c>
      <c r="AX428" s="14" t="s">
        <v>75</v>
      </c>
      <c r="AY428" s="216" t="s">
        <v>146</v>
      </c>
    </row>
    <row r="429" spans="1:65" s="14" customFormat="1" ht="11.25">
      <c r="B429" s="206"/>
      <c r="C429" s="207"/>
      <c r="D429" s="197" t="s">
        <v>153</v>
      </c>
      <c r="E429" s="208" t="s">
        <v>1</v>
      </c>
      <c r="F429" s="209" t="s">
        <v>558</v>
      </c>
      <c r="G429" s="207"/>
      <c r="H429" s="210">
        <v>5.36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153</v>
      </c>
      <c r="AU429" s="216" t="s">
        <v>85</v>
      </c>
      <c r="AV429" s="14" t="s">
        <v>85</v>
      </c>
      <c r="AW429" s="14" t="s">
        <v>32</v>
      </c>
      <c r="AX429" s="14" t="s">
        <v>75</v>
      </c>
      <c r="AY429" s="216" t="s">
        <v>146</v>
      </c>
    </row>
    <row r="430" spans="1:65" s="14" customFormat="1" ht="11.25">
      <c r="B430" s="206"/>
      <c r="C430" s="207"/>
      <c r="D430" s="197" t="s">
        <v>153</v>
      </c>
      <c r="E430" s="208" t="s">
        <v>1</v>
      </c>
      <c r="F430" s="209" t="s">
        <v>559</v>
      </c>
      <c r="G430" s="207"/>
      <c r="H430" s="210">
        <v>6.8479999999999999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153</v>
      </c>
      <c r="AU430" s="216" t="s">
        <v>85</v>
      </c>
      <c r="AV430" s="14" t="s">
        <v>85</v>
      </c>
      <c r="AW430" s="14" t="s">
        <v>32</v>
      </c>
      <c r="AX430" s="14" t="s">
        <v>75</v>
      </c>
      <c r="AY430" s="216" t="s">
        <v>146</v>
      </c>
    </row>
    <row r="431" spans="1:65" s="14" customFormat="1" ht="11.25">
      <c r="B431" s="206"/>
      <c r="C431" s="207"/>
      <c r="D431" s="197" t="s">
        <v>153</v>
      </c>
      <c r="E431" s="208" t="s">
        <v>1</v>
      </c>
      <c r="F431" s="209" t="s">
        <v>560</v>
      </c>
      <c r="G431" s="207"/>
      <c r="H431" s="210">
        <v>18.760000000000002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153</v>
      </c>
      <c r="AU431" s="216" t="s">
        <v>85</v>
      </c>
      <c r="AV431" s="14" t="s">
        <v>85</v>
      </c>
      <c r="AW431" s="14" t="s">
        <v>32</v>
      </c>
      <c r="AX431" s="14" t="s">
        <v>75</v>
      </c>
      <c r="AY431" s="216" t="s">
        <v>146</v>
      </c>
    </row>
    <row r="432" spans="1:65" s="14" customFormat="1" ht="11.25">
      <c r="B432" s="206"/>
      <c r="C432" s="207"/>
      <c r="D432" s="197" t="s">
        <v>153</v>
      </c>
      <c r="E432" s="208" t="s">
        <v>1</v>
      </c>
      <c r="F432" s="209" t="s">
        <v>561</v>
      </c>
      <c r="G432" s="207"/>
      <c r="H432" s="210">
        <v>10.272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153</v>
      </c>
      <c r="AU432" s="216" t="s">
        <v>85</v>
      </c>
      <c r="AV432" s="14" t="s">
        <v>85</v>
      </c>
      <c r="AW432" s="14" t="s">
        <v>32</v>
      </c>
      <c r="AX432" s="14" t="s">
        <v>75</v>
      </c>
      <c r="AY432" s="216" t="s">
        <v>146</v>
      </c>
    </row>
    <row r="433" spans="1:65" s="14" customFormat="1" ht="11.25">
      <c r="B433" s="206"/>
      <c r="C433" s="207"/>
      <c r="D433" s="197" t="s">
        <v>153</v>
      </c>
      <c r="E433" s="208" t="s">
        <v>1</v>
      </c>
      <c r="F433" s="209" t="s">
        <v>562</v>
      </c>
      <c r="G433" s="207"/>
      <c r="H433" s="210">
        <v>16.8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153</v>
      </c>
      <c r="AU433" s="216" t="s">
        <v>85</v>
      </c>
      <c r="AV433" s="14" t="s">
        <v>85</v>
      </c>
      <c r="AW433" s="14" t="s">
        <v>32</v>
      </c>
      <c r="AX433" s="14" t="s">
        <v>75</v>
      </c>
      <c r="AY433" s="216" t="s">
        <v>146</v>
      </c>
    </row>
    <row r="434" spans="1:65" s="15" customFormat="1" ht="11.25">
      <c r="B434" s="217"/>
      <c r="C434" s="218"/>
      <c r="D434" s="197" t="s">
        <v>153</v>
      </c>
      <c r="E434" s="219" t="s">
        <v>1</v>
      </c>
      <c r="F434" s="220" t="s">
        <v>157</v>
      </c>
      <c r="G434" s="218"/>
      <c r="H434" s="221">
        <v>88.64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153</v>
      </c>
      <c r="AU434" s="227" t="s">
        <v>85</v>
      </c>
      <c r="AV434" s="15" t="s">
        <v>152</v>
      </c>
      <c r="AW434" s="15" t="s">
        <v>32</v>
      </c>
      <c r="AX434" s="15" t="s">
        <v>83</v>
      </c>
      <c r="AY434" s="227" t="s">
        <v>146</v>
      </c>
    </row>
    <row r="435" spans="1:65" s="2" customFormat="1" ht="21.75" customHeight="1">
      <c r="A435" s="34"/>
      <c r="B435" s="35"/>
      <c r="C435" s="228" t="s">
        <v>359</v>
      </c>
      <c r="D435" s="228" t="s">
        <v>215</v>
      </c>
      <c r="E435" s="229" t="s">
        <v>543</v>
      </c>
      <c r="F435" s="230" t="s">
        <v>544</v>
      </c>
      <c r="G435" s="231" t="s">
        <v>176</v>
      </c>
      <c r="H435" s="232">
        <v>2.0169999999999999</v>
      </c>
      <c r="I435" s="233"/>
      <c r="J435" s="234">
        <f>ROUND(I435*H435,2)</f>
        <v>0</v>
      </c>
      <c r="K435" s="230" t="s">
        <v>1</v>
      </c>
      <c r="L435" s="235"/>
      <c r="M435" s="236" t="s">
        <v>1</v>
      </c>
      <c r="N435" s="237" t="s">
        <v>40</v>
      </c>
      <c r="O435" s="71"/>
      <c r="P435" s="191">
        <f>O435*H435</f>
        <v>0</v>
      </c>
      <c r="Q435" s="191">
        <v>0</v>
      </c>
      <c r="R435" s="191">
        <f>Q435*H435</f>
        <v>0</v>
      </c>
      <c r="S435" s="191">
        <v>0</v>
      </c>
      <c r="T435" s="19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3" t="s">
        <v>228</v>
      </c>
      <c r="AT435" s="193" t="s">
        <v>215</v>
      </c>
      <c r="AU435" s="193" t="s">
        <v>85</v>
      </c>
      <c r="AY435" s="17" t="s">
        <v>146</v>
      </c>
      <c r="BE435" s="194">
        <f>IF(N435="základní",J435,0)</f>
        <v>0</v>
      </c>
      <c r="BF435" s="194">
        <f>IF(N435="snížená",J435,0)</f>
        <v>0</v>
      </c>
      <c r="BG435" s="194">
        <f>IF(N435="zákl. přenesená",J435,0)</f>
        <v>0</v>
      </c>
      <c r="BH435" s="194">
        <f>IF(N435="sníž. přenesená",J435,0)</f>
        <v>0</v>
      </c>
      <c r="BI435" s="194">
        <f>IF(N435="nulová",J435,0)</f>
        <v>0</v>
      </c>
      <c r="BJ435" s="17" t="s">
        <v>83</v>
      </c>
      <c r="BK435" s="194">
        <f>ROUND(I435*H435,2)</f>
        <v>0</v>
      </c>
      <c r="BL435" s="17" t="s">
        <v>189</v>
      </c>
      <c r="BM435" s="193" t="s">
        <v>563</v>
      </c>
    </row>
    <row r="436" spans="1:65" s="13" customFormat="1" ht="11.25">
      <c r="B436" s="195"/>
      <c r="C436" s="196"/>
      <c r="D436" s="197" t="s">
        <v>153</v>
      </c>
      <c r="E436" s="198" t="s">
        <v>1</v>
      </c>
      <c r="F436" s="199" t="s">
        <v>154</v>
      </c>
      <c r="G436" s="196"/>
      <c r="H436" s="198" t="s">
        <v>1</v>
      </c>
      <c r="I436" s="200"/>
      <c r="J436" s="196"/>
      <c r="K436" s="196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153</v>
      </c>
      <c r="AU436" s="205" t="s">
        <v>85</v>
      </c>
      <c r="AV436" s="13" t="s">
        <v>83</v>
      </c>
      <c r="AW436" s="13" t="s">
        <v>32</v>
      </c>
      <c r="AX436" s="13" t="s">
        <v>75</v>
      </c>
      <c r="AY436" s="205" t="s">
        <v>146</v>
      </c>
    </row>
    <row r="437" spans="1:65" s="14" customFormat="1" ht="11.25">
      <c r="B437" s="206"/>
      <c r="C437" s="207"/>
      <c r="D437" s="197" t="s">
        <v>153</v>
      </c>
      <c r="E437" s="208" t="s">
        <v>1</v>
      </c>
      <c r="F437" s="209" t="s">
        <v>564</v>
      </c>
      <c r="G437" s="207"/>
      <c r="H437" s="210">
        <v>0.68899999999999995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153</v>
      </c>
      <c r="AU437" s="216" t="s">
        <v>85</v>
      </c>
      <c r="AV437" s="14" t="s">
        <v>85</v>
      </c>
      <c r="AW437" s="14" t="s">
        <v>32</v>
      </c>
      <c r="AX437" s="14" t="s">
        <v>75</v>
      </c>
      <c r="AY437" s="216" t="s">
        <v>146</v>
      </c>
    </row>
    <row r="438" spans="1:65" s="14" customFormat="1" ht="11.25">
      <c r="B438" s="206"/>
      <c r="C438" s="207"/>
      <c r="D438" s="197" t="s">
        <v>153</v>
      </c>
      <c r="E438" s="208" t="s">
        <v>1</v>
      </c>
      <c r="F438" s="209" t="s">
        <v>565</v>
      </c>
      <c r="G438" s="207"/>
      <c r="H438" s="210">
        <v>0.121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153</v>
      </c>
      <c r="AU438" s="216" t="s">
        <v>85</v>
      </c>
      <c r="AV438" s="14" t="s">
        <v>85</v>
      </c>
      <c r="AW438" s="14" t="s">
        <v>32</v>
      </c>
      <c r="AX438" s="14" t="s">
        <v>75</v>
      </c>
      <c r="AY438" s="216" t="s">
        <v>146</v>
      </c>
    </row>
    <row r="439" spans="1:65" s="14" customFormat="1" ht="11.25">
      <c r="B439" s="206"/>
      <c r="C439" s="207"/>
      <c r="D439" s="197" t="s">
        <v>153</v>
      </c>
      <c r="E439" s="208" t="s">
        <v>1</v>
      </c>
      <c r="F439" s="209" t="s">
        <v>566</v>
      </c>
      <c r="G439" s="207"/>
      <c r="H439" s="210">
        <v>0.154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153</v>
      </c>
      <c r="AU439" s="216" t="s">
        <v>85</v>
      </c>
      <c r="AV439" s="14" t="s">
        <v>85</v>
      </c>
      <c r="AW439" s="14" t="s">
        <v>32</v>
      </c>
      <c r="AX439" s="14" t="s">
        <v>75</v>
      </c>
      <c r="AY439" s="216" t="s">
        <v>146</v>
      </c>
    </row>
    <row r="440" spans="1:65" s="14" customFormat="1" ht="11.25">
      <c r="B440" s="206"/>
      <c r="C440" s="207"/>
      <c r="D440" s="197" t="s">
        <v>153</v>
      </c>
      <c r="E440" s="208" t="s">
        <v>1</v>
      </c>
      <c r="F440" s="209" t="s">
        <v>567</v>
      </c>
      <c r="G440" s="207"/>
      <c r="H440" s="210">
        <v>0.29299999999999998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153</v>
      </c>
      <c r="AU440" s="216" t="s">
        <v>85</v>
      </c>
      <c r="AV440" s="14" t="s">
        <v>85</v>
      </c>
      <c r="AW440" s="14" t="s">
        <v>32</v>
      </c>
      <c r="AX440" s="14" t="s">
        <v>75</v>
      </c>
      <c r="AY440" s="216" t="s">
        <v>146</v>
      </c>
    </row>
    <row r="441" spans="1:65" s="14" customFormat="1" ht="11.25">
      <c r="B441" s="206"/>
      <c r="C441" s="207"/>
      <c r="D441" s="197" t="s">
        <v>153</v>
      </c>
      <c r="E441" s="208" t="s">
        <v>1</v>
      </c>
      <c r="F441" s="209" t="s">
        <v>568</v>
      </c>
      <c r="G441" s="207"/>
      <c r="H441" s="210">
        <v>0.161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153</v>
      </c>
      <c r="AU441" s="216" t="s">
        <v>85</v>
      </c>
      <c r="AV441" s="14" t="s">
        <v>85</v>
      </c>
      <c r="AW441" s="14" t="s">
        <v>32</v>
      </c>
      <c r="AX441" s="14" t="s">
        <v>75</v>
      </c>
      <c r="AY441" s="216" t="s">
        <v>146</v>
      </c>
    </row>
    <row r="442" spans="1:65" s="14" customFormat="1" ht="11.25">
      <c r="B442" s="206"/>
      <c r="C442" s="207"/>
      <c r="D442" s="197" t="s">
        <v>153</v>
      </c>
      <c r="E442" s="208" t="s">
        <v>1</v>
      </c>
      <c r="F442" s="209" t="s">
        <v>569</v>
      </c>
      <c r="G442" s="207"/>
      <c r="H442" s="210">
        <v>0.26300000000000001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153</v>
      </c>
      <c r="AU442" s="216" t="s">
        <v>85</v>
      </c>
      <c r="AV442" s="14" t="s">
        <v>85</v>
      </c>
      <c r="AW442" s="14" t="s">
        <v>32</v>
      </c>
      <c r="AX442" s="14" t="s">
        <v>75</v>
      </c>
      <c r="AY442" s="216" t="s">
        <v>146</v>
      </c>
    </row>
    <row r="443" spans="1:65" s="15" customFormat="1" ht="11.25">
      <c r="B443" s="217"/>
      <c r="C443" s="218"/>
      <c r="D443" s="197" t="s">
        <v>153</v>
      </c>
      <c r="E443" s="219" t="s">
        <v>1</v>
      </c>
      <c r="F443" s="220" t="s">
        <v>157</v>
      </c>
      <c r="G443" s="218"/>
      <c r="H443" s="221">
        <v>1.681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153</v>
      </c>
      <c r="AU443" s="227" t="s">
        <v>85</v>
      </c>
      <c r="AV443" s="15" t="s">
        <v>152</v>
      </c>
      <c r="AW443" s="15" t="s">
        <v>32</v>
      </c>
      <c r="AX443" s="15" t="s">
        <v>75</v>
      </c>
      <c r="AY443" s="227" t="s">
        <v>146</v>
      </c>
    </row>
    <row r="444" spans="1:65" s="14" customFormat="1" ht="11.25">
      <c r="B444" s="206"/>
      <c r="C444" s="207"/>
      <c r="D444" s="197" t="s">
        <v>153</v>
      </c>
      <c r="E444" s="208" t="s">
        <v>1</v>
      </c>
      <c r="F444" s="209" t="s">
        <v>570</v>
      </c>
      <c r="G444" s="207"/>
      <c r="H444" s="210">
        <v>2.0169999999999999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153</v>
      </c>
      <c r="AU444" s="216" t="s">
        <v>85</v>
      </c>
      <c r="AV444" s="14" t="s">
        <v>85</v>
      </c>
      <c r="AW444" s="14" t="s">
        <v>32</v>
      </c>
      <c r="AX444" s="14" t="s">
        <v>75</v>
      </c>
      <c r="AY444" s="216" t="s">
        <v>146</v>
      </c>
    </row>
    <row r="445" spans="1:65" s="15" customFormat="1" ht="11.25">
      <c r="B445" s="217"/>
      <c r="C445" s="218"/>
      <c r="D445" s="197" t="s">
        <v>153</v>
      </c>
      <c r="E445" s="219" t="s">
        <v>1</v>
      </c>
      <c r="F445" s="220" t="s">
        <v>157</v>
      </c>
      <c r="G445" s="218"/>
      <c r="H445" s="221">
        <v>2.0169999999999999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153</v>
      </c>
      <c r="AU445" s="227" t="s">
        <v>85</v>
      </c>
      <c r="AV445" s="15" t="s">
        <v>152</v>
      </c>
      <c r="AW445" s="15" t="s">
        <v>32</v>
      </c>
      <c r="AX445" s="15" t="s">
        <v>83</v>
      </c>
      <c r="AY445" s="227" t="s">
        <v>146</v>
      </c>
    </row>
    <row r="446" spans="1:65" s="2" customFormat="1" ht="24.2" customHeight="1">
      <c r="A446" s="34"/>
      <c r="B446" s="35"/>
      <c r="C446" s="182" t="s">
        <v>571</v>
      </c>
      <c r="D446" s="182" t="s">
        <v>148</v>
      </c>
      <c r="E446" s="183" t="s">
        <v>572</v>
      </c>
      <c r="F446" s="184" t="s">
        <v>573</v>
      </c>
      <c r="G446" s="185" t="s">
        <v>176</v>
      </c>
      <c r="H446" s="186">
        <v>2.0169999999999999</v>
      </c>
      <c r="I446" s="187"/>
      <c r="J446" s="188">
        <f>ROUND(I446*H446,2)</f>
        <v>0</v>
      </c>
      <c r="K446" s="184" t="s">
        <v>1</v>
      </c>
      <c r="L446" s="39"/>
      <c r="M446" s="189" t="s">
        <v>1</v>
      </c>
      <c r="N446" s="190" t="s">
        <v>40</v>
      </c>
      <c r="O446" s="71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3" t="s">
        <v>189</v>
      </c>
      <c r="AT446" s="193" t="s">
        <v>148</v>
      </c>
      <c r="AU446" s="193" t="s">
        <v>85</v>
      </c>
      <c r="AY446" s="17" t="s">
        <v>146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7" t="s">
        <v>83</v>
      </c>
      <c r="BK446" s="194">
        <f>ROUND(I446*H446,2)</f>
        <v>0</v>
      </c>
      <c r="BL446" s="17" t="s">
        <v>189</v>
      </c>
      <c r="BM446" s="193" t="s">
        <v>574</v>
      </c>
    </row>
    <row r="447" spans="1:65" s="14" customFormat="1" ht="11.25">
      <c r="B447" s="206"/>
      <c r="C447" s="207"/>
      <c r="D447" s="197" t="s">
        <v>153</v>
      </c>
      <c r="E447" s="208" t="s">
        <v>1</v>
      </c>
      <c r="F447" s="209" t="s">
        <v>575</v>
      </c>
      <c r="G447" s="207"/>
      <c r="H447" s="210">
        <v>2.0169999999999999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153</v>
      </c>
      <c r="AU447" s="216" t="s">
        <v>85</v>
      </c>
      <c r="AV447" s="14" t="s">
        <v>85</v>
      </c>
      <c r="AW447" s="14" t="s">
        <v>32</v>
      </c>
      <c r="AX447" s="14" t="s">
        <v>75</v>
      </c>
      <c r="AY447" s="216" t="s">
        <v>146</v>
      </c>
    </row>
    <row r="448" spans="1:65" s="15" customFormat="1" ht="11.25">
      <c r="B448" s="217"/>
      <c r="C448" s="218"/>
      <c r="D448" s="197" t="s">
        <v>153</v>
      </c>
      <c r="E448" s="219" t="s">
        <v>1</v>
      </c>
      <c r="F448" s="220" t="s">
        <v>157</v>
      </c>
      <c r="G448" s="218"/>
      <c r="H448" s="221">
        <v>2.0169999999999999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153</v>
      </c>
      <c r="AU448" s="227" t="s">
        <v>85</v>
      </c>
      <c r="AV448" s="15" t="s">
        <v>152</v>
      </c>
      <c r="AW448" s="15" t="s">
        <v>32</v>
      </c>
      <c r="AX448" s="15" t="s">
        <v>83</v>
      </c>
      <c r="AY448" s="227" t="s">
        <v>146</v>
      </c>
    </row>
    <row r="449" spans="1:65" s="2" customFormat="1" ht="24.2" customHeight="1">
      <c r="A449" s="34"/>
      <c r="B449" s="35"/>
      <c r="C449" s="182" t="s">
        <v>363</v>
      </c>
      <c r="D449" s="182" t="s">
        <v>148</v>
      </c>
      <c r="E449" s="183" t="s">
        <v>576</v>
      </c>
      <c r="F449" s="184" t="s">
        <v>577</v>
      </c>
      <c r="G449" s="185" t="s">
        <v>151</v>
      </c>
      <c r="H449" s="186">
        <v>71.709999999999994</v>
      </c>
      <c r="I449" s="187"/>
      <c r="J449" s="188">
        <f>ROUND(I449*H449,2)</f>
        <v>0</v>
      </c>
      <c r="K449" s="184" t="s">
        <v>1</v>
      </c>
      <c r="L449" s="39"/>
      <c r="M449" s="189" t="s">
        <v>1</v>
      </c>
      <c r="N449" s="190" t="s">
        <v>40</v>
      </c>
      <c r="O449" s="71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3" t="s">
        <v>189</v>
      </c>
      <c r="AT449" s="193" t="s">
        <v>148</v>
      </c>
      <c r="AU449" s="193" t="s">
        <v>85</v>
      </c>
      <c r="AY449" s="17" t="s">
        <v>146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7" t="s">
        <v>83</v>
      </c>
      <c r="BK449" s="194">
        <f>ROUND(I449*H449,2)</f>
        <v>0</v>
      </c>
      <c r="BL449" s="17" t="s">
        <v>189</v>
      </c>
      <c r="BM449" s="193" t="s">
        <v>578</v>
      </c>
    </row>
    <row r="450" spans="1:65" s="13" customFormat="1" ht="11.25">
      <c r="B450" s="195"/>
      <c r="C450" s="196"/>
      <c r="D450" s="197" t="s">
        <v>153</v>
      </c>
      <c r="E450" s="198" t="s">
        <v>1</v>
      </c>
      <c r="F450" s="199" t="s">
        <v>154</v>
      </c>
      <c r="G450" s="196"/>
      <c r="H450" s="198" t="s">
        <v>1</v>
      </c>
      <c r="I450" s="200"/>
      <c r="J450" s="196"/>
      <c r="K450" s="196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153</v>
      </c>
      <c r="AU450" s="205" t="s">
        <v>85</v>
      </c>
      <c r="AV450" s="13" t="s">
        <v>83</v>
      </c>
      <c r="AW450" s="13" t="s">
        <v>32</v>
      </c>
      <c r="AX450" s="13" t="s">
        <v>75</v>
      </c>
      <c r="AY450" s="205" t="s">
        <v>146</v>
      </c>
    </row>
    <row r="451" spans="1:65" s="14" customFormat="1" ht="11.25">
      <c r="B451" s="206"/>
      <c r="C451" s="207"/>
      <c r="D451" s="197" t="s">
        <v>153</v>
      </c>
      <c r="E451" s="208" t="s">
        <v>1</v>
      </c>
      <c r="F451" s="209" t="s">
        <v>579</v>
      </c>
      <c r="G451" s="207"/>
      <c r="H451" s="210">
        <v>71.709999999999994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153</v>
      </c>
      <c r="AU451" s="216" t="s">
        <v>85</v>
      </c>
      <c r="AV451" s="14" t="s">
        <v>85</v>
      </c>
      <c r="AW451" s="14" t="s">
        <v>32</v>
      </c>
      <c r="AX451" s="14" t="s">
        <v>75</v>
      </c>
      <c r="AY451" s="216" t="s">
        <v>146</v>
      </c>
    </row>
    <row r="452" spans="1:65" s="15" customFormat="1" ht="11.25">
      <c r="B452" s="217"/>
      <c r="C452" s="218"/>
      <c r="D452" s="197" t="s">
        <v>153</v>
      </c>
      <c r="E452" s="219" t="s">
        <v>1</v>
      </c>
      <c r="F452" s="220" t="s">
        <v>157</v>
      </c>
      <c r="G452" s="218"/>
      <c r="H452" s="221">
        <v>71.709999999999994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153</v>
      </c>
      <c r="AU452" s="227" t="s">
        <v>85</v>
      </c>
      <c r="AV452" s="15" t="s">
        <v>152</v>
      </c>
      <c r="AW452" s="15" t="s">
        <v>32</v>
      </c>
      <c r="AX452" s="15" t="s">
        <v>83</v>
      </c>
      <c r="AY452" s="227" t="s">
        <v>146</v>
      </c>
    </row>
    <row r="453" spans="1:65" s="2" customFormat="1" ht="24.2" customHeight="1">
      <c r="A453" s="34"/>
      <c r="B453" s="35"/>
      <c r="C453" s="228" t="s">
        <v>580</v>
      </c>
      <c r="D453" s="228" t="s">
        <v>215</v>
      </c>
      <c r="E453" s="229" t="s">
        <v>581</v>
      </c>
      <c r="F453" s="230" t="s">
        <v>582</v>
      </c>
      <c r="G453" s="231" t="s">
        <v>176</v>
      </c>
      <c r="H453" s="232">
        <v>2.0649999999999999</v>
      </c>
      <c r="I453" s="233"/>
      <c r="J453" s="234">
        <f>ROUND(I453*H453,2)</f>
        <v>0</v>
      </c>
      <c r="K453" s="230" t="s">
        <v>1</v>
      </c>
      <c r="L453" s="235"/>
      <c r="M453" s="236" t="s">
        <v>1</v>
      </c>
      <c r="N453" s="237" t="s">
        <v>40</v>
      </c>
      <c r="O453" s="71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3" t="s">
        <v>228</v>
      </c>
      <c r="AT453" s="193" t="s">
        <v>215</v>
      </c>
      <c r="AU453" s="193" t="s">
        <v>85</v>
      </c>
      <c r="AY453" s="17" t="s">
        <v>146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7" t="s">
        <v>83</v>
      </c>
      <c r="BK453" s="194">
        <f>ROUND(I453*H453,2)</f>
        <v>0</v>
      </c>
      <c r="BL453" s="17" t="s">
        <v>189</v>
      </c>
      <c r="BM453" s="193" t="s">
        <v>583</v>
      </c>
    </row>
    <row r="454" spans="1:65" s="13" customFormat="1" ht="11.25">
      <c r="B454" s="195"/>
      <c r="C454" s="196"/>
      <c r="D454" s="197" t="s">
        <v>153</v>
      </c>
      <c r="E454" s="198" t="s">
        <v>1</v>
      </c>
      <c r="F454" s="199" t="s">
        <v>154</v>
      </c>
      <c r="G454" s="196"/>
      <c r="H454" s="198" t="s">
        <v>1</v>
      </c>
      <c r="I454" s="200"/>
      <c r="J454" s="196"/>
      <c r="K454" s="196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153</v>
      </c>
      <c r="AU454" s="205" t="s">
        <v>85</v>
      </c>
      <c r="AV454" s="13" t="s">
        <v>83</v>
      </c>
      <c r="AW454" s="13" t="s">
        <v>32</v>
      </c>
      <c r="AX454" s="13" t="s">
        <v>75</v>
      </c>
      <c r="AY454" s="205" t="s">
        <v>146</v>
      </c>
    </row>
    <row r="455" spans="1:65" s="14" customFormat="1" ht="11.25">
      <c r="B455" s="206"/>
      <c r="C455" s="207"/>
      <c r="D455" s="197" t="s">
        <v>153</v>
      </c>
      <c r="E455" s="208" t="s">
        <v>1</v>
      </c>
      <c r="F455" s="209" t="s">
        <v>584</v>
      </c>
      <c r="G455" s="207"/>
      <c r="H455" s="210">
        <v>1.7210000000000001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153</v>
      </c>
      <c r="AU455" s="216" t="s">
        <v>85</v>
      </c>
      <c r="AV455" s="14" t="s">
        <v>85</v>
      </c>
      <c r="AW455" s="14" t="s">
        <v>32</v>
      </c>
      <c r="AX455" s="14" t="s">
        <v>75</v>
      </c>
      <c r="AY455" s="216" t="s">
        <v>146</v>
      </c>
    </row>
    <row r="456" spans="1:65" s="15" customFormat="1" ht="11.25">
      <c r="B456" s="217"/>
      <c r="C456" s="218"/>
      <c r="D456" s="197" t="s">
        <v>153</v>
      </c>
      <c r="E456" s="219" t="s">
        <v>1</v>
      </c>
      <c r="F456" s="220" t="s">
        <v>157</v>
      </c>
      <c r="G456" s="218"/>
      <c r="H456" s="221">
        <v>1.7210000000000001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153</v>
      </c>
      <c r="AU456" s="227" t="s">
        <v>85</v>
      </c>
      <c r="AV456" s="15" t="s">
        <v>152</v>
      </c>
      <c r="AW456" s="15" t="s">
        <v>32</v>
      </c>
      <c r="AX456" s="15" t="s">
        <v>75</v>
      </c>
      <c r="AY456" s="227" t="s">
        <v>146</v>
      </c>
    </row>
    <row r="457" spans="1:65" s="14" customFormat="1" ht="11.25">
      <c r="B457" s="206"/>
      <c r="C457" s="207"/>
      <c r="D457" s="197" t="s">
        <v>153</v>
      </c>
      <c r="E457" s="208" t="s">
        <v>1</v>
      </c>
      <c r="F457" s="209" t="s">
        <v>585</v>
      </c>
      <c r="G457" s="207"/>
      <c r="H457" s="210">
        <v>2.0649999999999999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153</v>
      </c>
      <c r="AU457" s="216" t="s">
        <v>85</v>
      </c>
      <c r="AV457" s="14" t="s">
        <v>85</v>
      </c>
      <c r="AW457" s="14" t="s">
        <v>32</v>
      </c>
      <c r="AX457" s="14" t="s">
        <v>75</v>
      </c>
      <c r="AY457" s="216" t="s">
        <v>146</v>
      </c>
    </row>
    <row r="458" spans="1:65" s="15" customFormat="1" ht="11.25">
      <c r="B458" s="217"/>
      <c r="C458" s="218"/>
      <c r="D458" s="197" t="s">
        <v>153</v>
      </c>
      <c r="E458" s="219" t="s">
        <v>1</v>
      </c>
      <c r="F458" s="220" t="s">
        <v>157</v>
      </c>
      <c r="G458" s="218"/>
      <c r="H458" s="221">
        <v>2.0649999999999999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153</v>
      </c>
      <c r="AU458" s="227" t="s">
        <v>85</v>
      </c>
      <c r="AV458" s="15" t="s">
        <v>152</v>
      </c>
      <c r="AW458" s="15" t="s">
        <v>32</v>
      </c>
      <c r="AX458" s="15" t="s">
        <v>83</v>
      </c>
      <c r="AY458" s="227" t="s">
        <v>146</v>
      </c>
    </row>
    <row r="459" spans="1:65" s="2" customFormat="1" ht="24.2" customHeight="1">
      <c r="A459" s="34"/>
      <c r="B459" s="35"/>
      <c r="C459" s="182" t="s">
        <v>367</v>
      </c>
      <c r="D459" s="182" t="s">
        <v>148</v>
      </c>
      <c r="E459" s="183" t="s">
        <v>586</v>
      </c>
      <c r="F459" s="184" t="s">
        <v>587</v>
      </c>
      <c r="G459" s="185" t="s">
        <v>176</v>
      </c>
      <c r="H459" s="186">
        <v>2.0649999999999999</v>
      </c>
      <c r="I459" s="187"/>
      <c r="J459" s="188">
        <f>ROUND(I459*H459,2)</f>
        <v>0</v>
      </c>
      <c r="K459" s="184" t="s">
        <v>1</v>
      </c>
      <c r="L459" s="39"/>
      <c r="M459" s="189" t="s">
        <v>1</v>
      </c>
      <c r="N459" s="190" t="s">
        <v>40</v>
      </c>
      <c r="O459" s="71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3" t="s">
        <v>189</v>
      </c>
      <c r="AT459" s="193" t="s">
        <v>148</v>
      </c>
      <c r="AU459" s="193" t="s">
        <v>85</v>
      </c>
      <c r="AY459" s="17" t="s">
        <v>146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7" t="s">
        <v>83</v>
      </c>
      <c r="BK459" s="194">
        <f>ROUND(I459*H459,2)</f>
        <v>0</v>
      </c>
      <c r="BL459" s="17" t="s">
        <v>189</v>
      </c>
      <c r="BM459" s="193" t="s">
        <v>588</v>
      </c>
    </row>
    <row r="460" spans="1:65" s="14" customFormat="1" ht="11.25">
      <c r="B460" s="206"/>
      <c r="C460" s="207"/>
      <c r="D460" s="197" t="s">
        <v>153</v>
      </c>
      <c r="E460" s="208" t="s">
        <v>1</v>
      </c>
      <c r="F460" s="209" t="s">
        <v>589</v>
      </c>
      <c r="G460" s="207"/>
      <c r="H460" s="210">
        <v>2.0649999999999999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153</v>
      </c>
      <c r="AU460" s="216" t="s">
        <v>85</v>
      </c>
      <c r="AV460" s="14" t="s">
        <v>85</v>
      </c>
      <c r="AW460" s="14" t="s">
        <v>32</v>
      </c>
      <c r="AX460" s="14" t="s">
        <v>75</v>
      </c>
      <c r="AY460" s="216" t="s">
        <v>146</v>
      </c>
    </row>
    <row r="461" spans="1:65" s="15" customFormat="1" ht="11.25">
      <c r="B461" s="217"/>
      <c r="C461" s="218"/>
      <c r="D461" s="197" t="s">
        <v>153</v>
      </c>
      <c r="E461" s="219" t="s">
        <v>1</v>
      </c>
      <c r="F461" s="220" t="s">
        <v>157</v>
      </c>
      <c r="G461" s="218"/>
      <c r="H461" s="221">
        <v>2.0649999999999999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153</v>
      </c>
      <c r="AU461" s="227" t="s">
        <v>85</v>
      </c>
      <c r="AV461" s="15" t="s">
        <v>152</v>
      </c>
      <c r="AW461" s="15" t="s">
        <v>32</v>
      </c>
      <c r="AX461" s="15" t="s">
        <v>83</v>
      </c>
      <c r="AY461" s="227" t="s">
        <v>146</v>
      </c>
    </row>
    <row r="462" spans="1:65" s="2" customFormat="1" ht="16.5" customHeight="1">
      <c r="A462" s="34"/>
      <c r="B462" s="35"/>
      <c r="C462" s="182" t="s">
        <v>590</v>
      </c>
      <c r="D462" s="182" t="s">
        <v>148</v>
      </c>
      <c r="E462" s="183" t="s">
        <v>591</v>
      </c>
      <c r="F462" s="184" t="s">
        <v>592</v>
      </c>
      <c r="G462" s="185" t="s">
        <v>429</v>
      </c>
      <c r="H462" s="238"/>
      <c r="I462" s="187"/>
      <c r="J462" s="188">
        <f>ROUND(I462*H462,2)</f>
        <v>0</v>
      </c>
      <c r="K462" s="184" t="s">
        <v>1</v>
      </c>
      <c r="L462" s="39"/>
      <c r="M462" s="189" t="s">
        <v>1</v>
      </c>
      <c r="N462" s="190" t="s">
        <v>40</v>
      </c>
      <c r="O462" s="71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3" t="s">
        <v>189</v>
      </c>
      <c r="AT462" s="193" t="s">
        <v>148</v>
      </c>
      <c r="AU462" s="193" t="s">
        <v>85</v>
      </c>
      <c r="AY462" s="17" t="s">
        <v>146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7" t="s">
        <v>83</v>
      </c>
      <c r="BK462" s="194">
        <f>ROUND(I462*H462,2)</f>
        <v>0</v>
      </c>
      <c r="BL462" s="17" t="s">
        <v>189</v>
      </c>
      <c r="BM462" s="193" t="s">
        <v>593</v>
      </c>
    </row>
    <row r="463" spans="1:65" s="14" customFormat="1" ht="11.25">
      <c r="B463" s="206"/>
      <c r="C463" s="207"/>
      <c r="D463" s="197" t="s">
        <v>153</v>
      </c>
      <c r="E463" s="208" t="s">
        <v>1</v>
      </c>
      <c r="F463" s="209" t="s">
        <v>594</v>
      </c>
      <c r="G463" s="207"/>
      <c r="H463" s="210">
        <v>2000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153</v>
      </c>
      <c r="AU463" s="216" t="s">
        <v>85</v>
      </c>
      <c r="AV463" s="14" t="s">
        <v>85</v>
      </c>
      <c r="AW463" s="14" t="s">
        <v>32</v>
      </c>
      <c r="AX463" s="14" t="s">
        <v>75</v>
      </c>
      <c r="AY463" s="216" t="s">
        <v>146</v>
      </c>
    </row>
    <row r="464" spans="1:65" s="15" customFormat="1" ht="11.25">
      <c r="B464" s="217"/>
      <c r="C464" s="218"/>
      <c r="D464" s="197" t="s">
        <v>153</v>
      </c>
      <c r="E464" s="219" t="s">
        <v>1</v>
      </c>
      <c r="F464" s="220" t="s">
        <v>157</v>
      </c>
      <c r="G464" s="218"/>
      <c r="H464" s="221">
        <v>2000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153</v>
      </c>
      <c r="AU464" s="227" t="s">
        <v>85</v>
      </c>
      <c r="AV464" s="15" t="s">
        <v>152</v>
      </c>
      <c r="AW464" s="15" t="s">
        <v>32</v>
      </c>
      <c r="AX464" s="15" t="s">
        <v>83</v>
      </c>
      <c r="AY464" s="227" t="s">
        <v>146</v>
      </c>
    </row>
    <row r="465" spans="1:65" s="12" customFormat="1" ht="22.9" customHeight="1">
      <c r="B465" s="166"/>
      <c r="C465" s="167"/>
      <c r="D465" s="168" t="s">
        <v>74</v>
      </c>
      <c r="E465" s="180" t="s">
        <v>595</v>
      </c>
      <c r="F465" s="180" t="s">
        <v>596</v>
      </c>
      <c r="G465" s="167"/>
      <c r="H465" s="167"/>
      <c r="I465" s="170"/>
      <c r="J465" s="181">
        <f>BK465</f>
        <v>0</v>
      </c>
      <c r="K465" s="167"/>
      <c r="L465" s="172"/>
      <c r="M465" s="173"/>
      <c r="N465" s="174"/>
      <c r="O465" s="174"/>
      <c r="P465" s="175">
        <f>SUM(P466:P475)</f>
        <v>0</v>
      </c>
      <c r="Q465" s="174"/>
      <c r="R465" s="175">
        <f>SUM(R466:R475)</f>
        <v>0</v>
      </c>
      <c r="S465" s="174"/>
      <c r="T465" s="176">
        <f>SUM(T466:T475)</f>
        <v>0</v>
      </c>
      <c r="AR465" s="177" t="s">
        <v>85</v>
      </c>
      <c r="AT465" s="178" t="s">
        <v>74</v>
      </c>
      <c r="AU465" s="178" t="s">
        <v>83</v>
      </c>
      <c r="AY465" s="177" t="s">
        <v>146</v>
      </c>
      <c r="BK465" s="179">
        <f>SUM(BK466:BK475)</f>
        <v>0</v>
      </c>
    </row>
    <row r="466" spans="1:65" s="2" customFormat="1" ht="16.5" customHeight="1">
      <c r="A466" s="34"/>
      <c r="B466" s="35"/>
      <c r="C466" s="182" t="s">
        <v>372</v>
      </c>
      <c r="D466" s="182" t="s">
        <v>148</v>
      </c>
      <c r="E466" s="183" t="s">
        <v>597</v>
      </c>
      <c r="F466" s="184" t="s">
        <v>598</v>
      </c>
      <c r="G466" s="185" t="s">
        <v>297</v>
      </c>
      <c r="H466" s="186">
        <v>1</v>
      </c>
      <c r="I466" s="187"/>
      <c r="J466" s="188">
        <f>ROUND(I466*H466,2)</f>
        <v>0</v>
      </c>
      <c r="K466" s="184" t="s">
        <v>1</v>
      </c>
      <c r="L466" s="39"/>
      <c r="M466" s="189" t="s">
        <v>1</v>
      </c>
      <c r="N466" s="190" t="s">
        <v>40</v>
      </c>
      <c r="O466" s="71"/>
      <c r="P466" s="191">
        <f>O466*H466</f>
        <v>0</v>
      </c>
      <c r="Q466" s="191">
        <v>0</v>
      </c>
      <c r="R466" s="191">
        <f>Q466*H466</f>
        <v>0</v>
      </c>
      <c r="S466" s="191">
        <v>0</v>
      </c>
      <c r="T466" s="19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3" t="s">
        <v>189</v>
      </c>
      <c r="AT466" s="193" t="s">
        <v>148</v>
      </c>
      <c r="AU466" s="193" t="s">
        <v>85</v>
      </c>
      <c r="AY466" s="17" t="s">
        <v>146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7" t="s">
        <v>83</v>
      </c>
      <c r="BK466" s="194">
        <f>ROUND(I466*H466,2)</f>
        <v>0</v>
      </c>
      <c r="BL466" s="17" t="s">
        <v>189</v>
      </c>
      <c r="BM466" s="193" t="s">
        <v>599</v>
      </c>
    </row>
    <row r="467" spans="1:65" s="2" customFormat="1" ht="24.2" customHeight="1">
      <c r="A467" s="34"/>
      <c r="B467" s="35"/>
      <c r="C467" s="182" t="s">
        <v>600</v>
      </c>
      <c r="D467" s="182" t="s">
        <v>148</v>
      </c>
      <c r="E467" s="183" t="s">
        <v>601</v>
      </c>
      <c r="F467" s="184" t="s">
        <v>602</v>
      </c>
      <c r="G467" s="185" t="s">
        <v>151</v>
      </c>
      <c r="H467" s="186">
        <v>20.861999999999998</v>
      </c>
      <c r="I467" s="187"/>
      <c r="J467" s="188">
        <f>ROUND(I467*H467,2)</f>
        <v>0</v>
      </c>
      <c r="K467" s="184" t="s">
        <v>1</v>
      </c>
      <c r="L467" s="39"/>
      <c r="M467" s="189" t="s">
        <v>1</v>
      </c>
      <c r="N467" s="190" t="s">
        <v>40</v>
      </c>
      <c r="O467" s="71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3" t="s">
        <v>189</v>
      </c>
      <c r="AT467" s="193" t="s">
        <v>148</v>
      </c>
      <c r="AU467" s="193" t="s">
        <v>85</v>
      </c>
      <c r="AY467" s="17" t="s">
        <v>146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17" t="s">
        <v>83</v>
      </c>
      <c r="BK467" s="194">
        <f>ROUND(I467*H467,2)</f>
        <v>0</v>
      </c>
      <c r="BL467" s="17" t="s">
        <v>189</v>
      </c>
      <c r="BM467" s="193" t="s">
        <v>603</v>
      </c>
    </row>
    <row r="468" spans="1:65" s="14" customFormat="1" ht="11.25">
      <c r="B468" s="206"/>
      <c r="C468" s="207"/>
      <c r="D468" s="197" t="s">
        <v>153</v>
      </c>
      <c r="E468" s="208" t="s">
        <v>1</v>
      </c>
      <c r="F468" s="209" t="s">
        <v>604</v>
      </c>
      <c r="G468" s="207"/>
      <c r="H468" s="210">
        <v>20.861999999999998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153</v>
      </c>
      <c r="AU468" s="216" t="s">
        <v>85</v>
      </c>
      <c r="AV468" s="14" t="s">
        <v>85</v>
      </c>
      <c r="AW468" s="14" t="s">
        <v>32</v>
      </c>
      <c r="AX468" s="14" t="s">
        <v>75</v>
      </c>
      <c r="AY468" s="216" t="s">
        <v>146</v>
      </c>
    </row>
    <row r="469" spans="1:65" s="15" customFormat="1" ht="11.25">
      <c r="B469" s="217"/>
      <c r="C469" s="218"/>
      <c r="D469" s="197" t="s">
        <v>153</v>
      </c>
      <c r="E469" s="219" t="s">
        <v>1</v>
      </c>
      <c r="F469" s="220" t="s">
        <v>157</v>
      </c>
      <c r="G469" s="218"/>
      <c r="H469" s="221">
        <v>20.861999999999998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153</v>
      </c>
      <c r="AU469" s="227" t="s">
        <v>85</v>
      </c>
      <c r="AV469" s="15" t="s">
        <v>152</v>
      </c>
      <c r="AW469" s="15" t="s">
        <v>32</v>
      </c>
      <c r="AX469" s="15" t="s">
        <v>83</v>
      </c>
      <c r="AY469" s="227" t="s">
        <v>146</v>
      </c>
    </row>
    <row r="470" spans="1:65" s="2" customFormat="1" ht="24.2" customHeight="1">
      <c r="A470" s="34"/>
      <c r="B470" s="35"/>
      <c r="C470" s="182" t="s">
        <v>375</v>
      </c>
      <c r="D470" s="182" t="s">
        <v>148</v>
      </c>
      <c r="E470" s="183" t="s">
        <v>605</v>
      </c>
      <c r="F470" s="184" t="s">
        <v>606</v>
      </c>
      <c r="G470" s="185" t="s">
        <v>151</v>
      </c>
      <c r="H470" s="186">
        <v>54.851999999999997</v>
      </c>
      <c r="I470" s="187"/>
      <c r="J470" s="188">
        <f>ROUND(I470*H470,2)</f>
        <v>0</v>
      </c>
      <c r="K470" s="184" t="s">
        <v>1</v>
      </c>
      <c r="L470" s="39"/>
      <c r="M470" s="189" t="s">
        <v>1</v>
      </c>
      <c r="N470" s="190" t="s">
        <v>40</v>
      </c>
      <c r="O470" s="71"/>
      <c r="P470" s="191">
        <f>O470*H470</f>
        <v>0</v>
      </c>
      <c r="Q470" s="191">
        <v>0</v>
      </c>
      <c r="R470" s="191">
        <f>Q470*H470</f>
        <v>0</v>
      </c>
      <c r="S470" s="191">
        <v>0</v>
      </c>
      <c r="T470" s="192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3" t="s">
        <v>189</v>
      </c>
      <c r="AT470" s="193" t="s">
        <v>148</v>
      </c>
      <c r="AU470" s="193" t="s">
        <v>85</v>
      </c>
      <c r="AY470" s="17" t="s">
        <v>146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17" t="s">
        <v>83</v>
      </c>
      <c r="BK470" s="194">
        <f>ROUND(I470*H470,2)</f>
        <v>0</v>
      </c>
      <c r="BL470" s="17" t="s">
        <v>189</v>
      </c>
      <c r="BM470" s="193" t="s">
        <v>607</v>
      </c>
    </row>
    <row r="471" spans="1:65" s="14" customFormat="1" ht="11.25">
      <c r="B471" s="206"/>
      <c r="C471" s="207"/>
      <c r="D471" s="197" t="s">
        <v>153</v>
      </c>
      <c r="E471" s="208" t="s">
        <v>1</v>
      </c>
      <c r="F471" s="209" t="s">
        <v>608</v>
      </c>
      <c r="G471" s="207"/>
      <c r="H471" s="210">
        <v>31.47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153</v>
      </c>
      <c r="AU471" s="216" t="s">
        <v>85</v>
      </c>
      <c r="AV471" s="14" t="s">
        <v>85</v>
      </c>
      <c r="AW471" s="14" t="s">
        <v>32</v>
      </c>
      <c r="AX471" s="14" t="s">
        <v>75</v>
      </c>
      <c r="AY471" s="216" t="s">
        <v>146</v>
      </c>
    </row>
    <row r="472" spans="1:65" s="14" customFormat="1" ht="11.25">
      <c r="B472" s="206"/>
      <c r="C472" s="207"/>
      <c r="D472" s="197" t="s">
        <v>153</v>
      </c>
      <c r="E472" s="208" t="s">
        <v>1</v>
      </c>
      <c r="F472" s="209" t="s">
        <v>609</v>
      </c>
      <c r="G472" s="207"/>
      <c r="H472" s="210">
        <v>23.382000000000001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153</v>
      </c>
      <c r="AU472" s="216" t="s">
        <v>85</v>
      </c>
      <c r="AV472" s="14" t="s">
        <v>85</v>
      </c>
      <c r="AW472" s="14" t="s">
        <v>32</v>
      </c>
      <c r="AX472" s="14" t="s">
        <v>75</v>
      </c>
      <c r="AY472" s="216" t="s">
        <v>146</v>
      </c>
    </row>
    <row r="473" spans="1:65" s="15" customFormat="1" ht="11.25">
      <c r="B473" s="217"/>
      <c r="C473" s="218"/>
      <c r="D473" s="197" t="s">
        <v>153</v>
      </c>
      <c r="E473" s="219" t="s">
        <v>1</v>
      </c>
      <c r="F473" s="220" t="s">
        <v>157</v>
      </c>
      <c r="G473" s="218"/>
      <c r="H473" s="221">
        <v>54.852000000000004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153</v>
      </c>
      <c r="AU473" s="227" t="s">
        <v>85</v>
      </c>
      <c r="AV473" s="15" t="s">
        <v>152</v>
      </c>
      <c r="AW473" s="15" t="s">
        <v>32</v>
      </c>
      <c r="AX473" s="15" t="s">
        <v>83</v>
      </c>
      <c r="AY473" s="227" t="s">
        <v>146</v>
      </c>
    </row>
    <row r="474" spans="1:65" s="2" customFormat="1" ht="33" customHeight="1">
      <c r="A474" s="34"/>
      <c r="B474" s="35"/>
      <c r="C474" s="228" t="s">
        <v>610</v>
      </c>
      <c r="D474" s="228" t="s">
        <v>215</v>
      </c>
      <c r="E474" s="229" t="s">
        <v>611</v>
      </c>
      <c r="F474" s="230" t="s">
        <v>612</v>
      </c>
      <c r="G474" s="231" t="s">
        <v>151</v>
      </c>
      <c r="H474" s="232">
        <v>54.851999999999997</v>
      </c>
      <c r="I474" s="233"/>
      <c r="J474" s="234">
        <f>ROUND(I474*H474,2)</f>
        <v>0</v>
      </c>
      <c r="K474" s="230" t="s">
        <v>1</v>
      </c>
      <c r="L474" s="235"/>
      <c r="M474" s="236" t="s">
        <v>1</v>
      </c>
      <c r="N474" s="237" t="s">
        <v>40</v>
      </c>
      <c r="O474" s="71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3" t="s">
        <v>228</v>
      </c>
      <c r="AT474" s="193" t="s">
        <v>215</v>
      </c>
      <c r="AU474" s="193" t="s">
        <v>85</v>
      </c>
      <c r="AY474" s="17" t="s">
        <v>146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7" t="s">
        <v>83</v>
      </c>
      <c r="BK474" s="194">
        <f>ROUND(I474*H474,2)</f>
        <v>0</v>
      </c>
      <c r="BL474" s="17" t="s">
        <v>189</v>
      </c>
      <c r="BM474" s="193" t="s">
        <v>613</v>
      </c>
    </row>
    <row r="475" spans="1:65" s="2" customFormat="1" ht="21.75" customHeight="1">
      <c r="A475" s="34"/>
      <c r="B475" s="35"/>
      <c r="C475" s="182" t="s">
        <v>379</v>
      </c>
      <c r="D475" s="182" t="s">
        <v>148</v>
      </c>
      <c r="E475" s="183" t="s">
        <v>614</v>
      </c>
      <c r="F475" s="184" t="s">
        <v>615</v>
      </c>
      <c r="G475" s="185" t="s">
        <v>429</v>
      </c>
      <c r="H475" s="238"/>
      <c r="I475" s="187"/>
      <c r="J475" s="188">
        <f>ROUND(I475*H475,2)</f>
        <v>0</v>
      </c>
      <c r="K475" s="184" t="s">
        <v>1</v>
      </c>
      <c r="L475" s="39"/>
      <c r="M475" s="189" t="s">
        <v>1</v>
      </c>
      <c r="N475" s="190" t="s">
        <v>40</v>
      </c>
      <c r="O475" s="71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3" t="s">
        <v>189</v>
      </c>
      <c r="AT475" s="193" t="s">
        <v>148</v>
      </c>
      <c r="AU475" s="193" t="s">
        <v>85</v>
      </c>
      <c r="AY475" s="17" t="s">
        <v>146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7" t="s">
        <v>83</v>
      </c>
      <c r="BK475" s="194">
        <f>ROUND(I475*H475,2)</f>
        <v>0</v>
      </c>
      <c r="BL475" s="17" t="s">
        <v>189</v>
      </c>
      <c r="BM475" s="193" t="s">
        <v>616</v>
      </c>
    </row>
    <row r="476" spans="1:65" s="12" customFormat="1" ht="22.9" customHeight="1">
      <c r="B476" s="166"/>
      <c r="C476" s="167"/>
      <c r="D476" s="168" t="s">
        <v>74</v>
      </c>
      <c r="E476" s="180" t="s">
        <v>617</v>
      </c>
      <c r="F476" s="180" t="s">
        <v>618</v>
      </c>
      <c r="G476" s="167"/>
      <c r="H476" s="167"/>
      <c r="I476" s="170"/>
      <c r="J476" s="181">
        <f>BK476</f>
        <v>0</v>
      </c>
      <c r="K476" s="167"/>
      <c r="L476" s="172"/>
      <c r="M476" s="173"/>
      <c r="N476" s="174"/>
      <c r="O476" s="174"/>
      <c r="P476" s="175">
        <f>SUM(P477:P496)</f>
        <v>0</v>
      </c>
      <c r="Q476" s="174"/>
      <c r="R476" s="175">
        <f>SUM(R477:R496)</f>
        <v>0</v>
      </c>
      <c r="S476" s="174"/>
      <c r="T476" s="176">
        <f>SUM(T477:T496)</f>
        <v>0</v>
      </c>
      <c r="AR476" s="177" t="s">
        <v>85</v>
      </c>
      <c r="AT476" s="178" t="s">
        <v>74</v>
      </c>
      <c r="AU476" s="178" t="s">
        <v>83</v>
      </c>
      <c r="AY476" s="177" t="s">
        <v>146</v>
      </c>
      <c r="BK476" s="179">
        <f>SUM(BK477:BK496)</f>
        <v>0</v>
      </c>
    </row>
    <row r="477" spans="1:65" s="2" customFormat="1" ht="33" customHeight="1">
      <c r="A477" s="34"/>
      <c r="B477" s="35"/>
      <c r="C477" s="182" t="s">
        <v>619</v>
      </c>
      <c r="D477" s="182" t="s">
        <v>148</v>
      </c>
      <c r="E477" s="183" t="s">
        <v>620</v>
      </c>
      <c r="F477" s="184" t="s">
        <v>621</v>
      </c>
      <c r="G477" s="185" t="s">
        <v>151</v>
      </c>
      <c r="H477" s="186">
        <v>71.709999999999994</v>
      </c>
      <c r="I477" s="187"/>
      <c r="J477" s="188">
        <f>ROUND(I477*H477,2)</f>
        <v>0</v>
      </c>
      <c r="K477" s="184" t="s">
        <v>1</v>
      </c>
      <c r="L477" s="39"/>
      <c r="M477" s="189" t="s">
        <v>1</v>
      </c>
      <c r="N477" s="190" t="s">
        <v>40</v>
      </c>
      <c r="O477" s="71"/>
      <c r="P477" s="191">
        <f>O477*H477</f>
        <v>0</v>
      </c>
      <c r="Q477" s="191">
        <v>0</v>
      </c>
      <c r="R477" s="191">
        <f>Q477*H477</f>
        <v>0</v>
      </c>
      <c r="S477" s="191">
        <v>0</v>
      </c>
      <c r="T477" s="19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3" t="s">
        <v>189</v>
      </c>
      <c r="AT477" s="193" t="s">
        <v>148</v>
      </c>
      <c r="AU477" s="193" t="s">
        <v>85</v>
      </c>
      <c r="AY477" s="17" t="s">
        <v>146</v>
      </c>
      <c r="BE477" s="194">
        <f>IF(N477="základní",J477,0)</f>
        <v>0</v>
      </c>
      <c r="BF477" s="194">
        <f>IF(N477="snížená",J477,0)</f>
        <v>0</v>
      </c>
      <c r="BG477" s="194">
        <f>IF(N477="zákl. přenesená",J477,0)</f>
        <v>0</v>
      </c>
      <c r="BH477" s="194">
        <f>IF(N477="sníž. přenesená",J477,0)</f>
        <v>0</v>
      </c>
      <c r="BI477" s="194">
        <f>IF(N477="nulová",J477,0)</f>
        <v>0</v>
      </c>
      <c r="BJ477" s="17" t="s">
        <v>83</v>
      </c>
      <c r="BK477" s="194">
        <f>ROUND(I477*H477,2)</f>
        <v>0</v>
      </c>
      <c r="BL477" s="17" t="s">
        <v>189</v>
      </c>
      <c r="BM477" s="193" t="s">
        <v>622</v>
      </c>
    </row>
    <row r="478" spans="1:65" s="13" customFormat="1" ht="11.25">
      <c r="B478" s="195"/>
      <c r="C478" s="196"/>
      <c r="D478" s="197" t="s">
        <v>153</v>
      </c>
      <c r="E478" s="198" t="s">
        <v>1</v>
      </c>
      <c r="F478" s="199" t="s">
        <v>154</v>
      </c>
      <c r="G478" s="196"/>
      <c r="H478" s="198" t="s">
        <v>1</v>
      </c>
      <c r="I478" s="200"/>
      <c r="J478" s="196"/>
      <c r="K478" s="196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153</v>
      </c>
      <c r="AU478" s="205" t="s">
        <v>85</v>
      </c>
      <c r="AV478" s="13" t="s">
        <v>83</v>
      </c>
      <c r="AW478" s="13" t="s">
        <v>32</v>
      </c>
      <c r="AX478" s="13" t="s">
        <v>75</v>
      </c>
      <c r="AY478" s="205" t="s">
        <v>146</v>
      </c>
    </row>
    <row r="479" spans="1:65" s="14" customFormat="1" ht="11.25">
      <c r="B479" s="206"/>
      <c r="C479" s="207"/>
      <c r="D479" s="197" t="s">
        <v>153</v>
      </c>
      <c r="E479" s="208" t="s">
        <v>1</v>
      </c>
      <c r="F479" s="209" t="s">
        <v>579</v>
      </c>
      <c r="G479" s="207"/>
      <c r="H479" s="210">
        <v>71.709999999999994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153</v>
      </c>
      <c r="AU479" s="216" t="s">
        <v>85</v>
      </c>
      <c r="AV479" s="14" t="s">
        <v>85</v>
      </c>
      <c r="AW479" s="14" t="s">
        <v>32</v>
      </c>
      <c r="AX479" s="14" t="s">
        <v>75</v>
      </c>
      <c r="AY479" s="216" t="s">
        <v>146</v>
      </c>
    </row>
    <row r="480" spans="1:65" s="15" customFormat="1" ht="11.25">
      <c r="B480" s="217"/>
      <c r="C480" s="218"/>
      <c r="D480" s="197" t="s">
        <v>153</v>
      </c>
      <c r="E480" s="219" t="s">
        <v>1</v>
      </c>
      <c r="F480" s="220" t="s">
        <v>157</v>
      </c>
      <c r="G480" s="218"/>
      <c r="H480" s="221">
        <v>71.709999999999994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153</v>
      </c>
      <c r="AU480" s="227" t="s">
        <v>85</v>
      </c>
      <c r="AV480" s="15" t="s">
        <v>152</v>
      </c>
      <c r="AW480" s="15" t="s">
        <v>32</v>
      </c>
      <c r="AX480" s="15" t="s">
        <v>83</v>
      </c>
      <c r="AY480" s="227" t="s">
        <v>146</v>
      </c>
    </row>
    <row r="481" spans="1:65" s="2" customFormat="1" ht="33" customHeight="1">
      <c r="A481" s="34"/>
      <c r="B481" s="35"/>
      <c r="C481" s="182" t="s">
        <v>383</v>
      </c>
      <c r="D481" s="182" t="s">
        <v>148</v>
      </c>
      <c r="E481" s="183" t="s">
        <v>623</v>
      </c>
      <c r="F481" s="184" t="s">
        <v>624</v>
      </c>
      <c r="G481" s="185" t="s">
        <v>169</v>
      </c>
      <c r="H481" s="186">
        <v>34.4</v>
      </c>
      <c r="I481" s="187"/>
      <c r="J481" s="188">
        <f>ROUND(I481*H481,2)</f>
        <v>0</v>
      </c>
      <c r="K481" s="184" t="s">
        <v>1</v>
      </c>
      <c r="L481" s="39"/>
      <c r="M481" s="189" t="s">
        <v>1</v>
      </c>
      <c r="N481" s="190" t="s">
        <v>40</v>
      </c>
      <c r="O481" s="71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3" t="s">
        <v>189</v>
      </c>
      <c r="AT481" s="193" t="s">
        <v>148</v>
      </c>
      <c r="AU481" s="193" t="s">
        <v>85</v>
      </c>
      <c r="AY481" s="17" t="s">
        <v>146</v>
      </c>
      <c r="BE481" s="194">
        <f>IF(N481="základní",J481,0)</f>
        <v>0</v>
      </c>
      <c r="BF481" s="194">
        <f>IF(N481="snížená",J481,0)</f>
        <v>0</v>
      </c>
      <c r="BG481" s="194">
        <f>IF(N481="zákl. přenesená",J481,0)</f>
        <v>0</v>
      </c>
      <c r="BH481" s="194">
        <f>IF(N481="sníž. přenesená",J481,0)</f>
        <v>0</v>
      </c>
      <c r="BI481" s="194">
        <f>IF(N481="nulová",J481,0)</f>
        <v>0</v>
      </c>
      <c r="BJ481" s="17" t="s">
        <v>83</v>
      </c>
      <c r="BK481" s="194">
        <f>ROUND(I481*H481,2)</f>
        <v>0</v>
      </c>
      <c r="BL481" s="17" t="s">
        <v>189</v>
      </c>
      <c r="BM481" s="193" t="s">
        <v>625</v>
      </c>
    </row>
    <row r="482" spans="1:65" s="13" customFormat="1" ht="11.25">
      <c r="B482" s="195"/>
      <c r="C482" s="196"/>
      <c r="D482" s="197" t="s">
        <v>153</v>
      </c>
      <c r="E482" s="198" t="s">
        <v>1</v>
      </c>
      <c r="F482" s="199" t="s">
        <v>154</v>
      </c>
      <c r="G482" s="196"/>
      <c r="H482" s="198" t="s">
        <v>1</v>
      </c>
      <c r="I482" s="200"/>
      <c r="J482" s="196"/>
      <c r="K482" s="196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153</v>
      </c>
      <c r="AU482" s="205" t="s">
        <v>85</v>
      </c>
      <c r="AV482" s="13" t="s">
        <v>83</v>
      </c>
      <c r="AW482" s="13" t="s">
        <v>32</v>
      </c>
      <c r="AX482" s="13" t="s">
        <v>75</v>
      </c>
      <c r="AY482" s="205" t="s">
        <v>146</v>
      </c>
    </row>
    <row r="483" spans="1:65" s="14" customFormat="1" ht="11.25">
      <c r="B483" s="206"/>
      <c r="C483" s="207"/>
      <c r="D483" s="197" t="s">
        <v>153</v>
      </c>
      <c r="E483" s="208" t="s">
        <v>1</v>
      </c>
      <c r="F483" s="209" t="s">
        <v>626</v>
      </c>
      <c r="G483" s="207"/>
      <c r="H483" s="210">
        <v>34.4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153</v>
      </c>
      <c r="AU483" s="216" t="s">
        <v>85</v>
      </c>
      <c r="AV483" s="14" t="s">
        <v>85</v>
      </c>
      <c r="AW483" s="14" t="s">
        <v>32</v>
      </c>
      <c r="AX483" s="14" t="s">
        <v>75</v>
      </c>
      <c r="AY483" s="216" t="s">
        <v>146</v>
      </c>
    </row>
    <row r="484" spans="1:65" s="15" customFormat="1" ht="11.25">
      <c r="B484" s="217"/>
      <c r="C484" s="218"/>
      <c r="D484" s="197" t="s">
        <v>153</v>
      </c>
      <c r="E484" s="219" t="s">
        <v>1</v>
      </c>
      <c r="F484" s="220" t="s">
        <v>157</v>
      </c>
      <c r="G484" s="218"/>
      <c r="H484" s="221">
        <v>34.4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153</v>
      </c>
      <c r="AU484" s="227" t="s">
        <v>85</v>
      </c>
      <c r="AV484" s="15" t="s">
        <v>152</v>
      </c>
      <c r="AW484" s="15" t="s">
        <v>32</v>
      </c>
      <c r="AX484" s="15" t="s">
        <v>83</v>
      </c>
      <c r="AY484" s="227" t="s">
        <v>146</v>
      </c>
    </row>
    <row r="485" spans="1:65" s="2" customFormat="1" ht="24.2" customHeight="1">
      <c r="A485" s="34"/>
      <c r="B485" s="35"/>
      <c r="C485" s="182" t="s">
        <v>627</v>
      </c>
      <c r="D485" s="182" t="s">
        <v>148</v>
      </c>
      <c r="E485" s="183" t="s">
        <v>628</v>
      </c>
      <c r="F485" s="184" t="s">
        <v>629</v>
      </c>
      <c r="G485" s="185" t="s">
        <v>169</v>
      </c>
      <c r="H485" s="186">
        <v>10.1</v>
      </c>
      <c r="I485" s="187"/>
      <c r="J485" s="188">
        <f>ROUND(I485*H485,2)</f>
        <v>0</v>
      </c>
      <c r="K485" s="184" t="s">
        <v>1</v>
      </c>
      <c r="L485" s="39"/>
      <c r="M485" s="189" t="s">
        <v>1</v>
      </c>
      <c r="N485" s="190" t="s">
        <v>40</v>
      </c>
      <c r="O485" s="71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3" t="s">
        <v>189</v>
      </c>
      <c r="AT485" s="193" t="s">
        <v>148</v>
      </c>
      <c r="AU485" s="193" t="s">
        <v>85</v>
      </c>
      <c r="AY485" s="17" t="s">
        <v>146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7" t="s">
        <v>83</v>
      </c>
      <c r="BK485" s="194">
        <f>ROUND(I485*H485,2)</f>
        <v>0</v>
      </c>
      <c r="BL485" s="17" t="s">
        <v>189</v>
      </c>
      <c r="BM485" s="193" t="s">
        <v>630</v>
      </c>
    </row>
    <row r="486" spans="1:65" s="14" customFormat="1" ht="11.25">
      <c r="B486" s="206"/>
      <c r="C486" s="207"/>
      <c r="D486" s="197" t="s">
        <v>153</v>
      </c>
      <c r="E486" s="208" t="s">
        <v>1</v>
      </c>
      <c r="F486" s="209" t="s">
        <v>631</v>
      </c>
      <c r="G486" s="207"/>
      <c r="H486" s="210">
        <v>10.1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153</v>
      </c>
      <c r="AU486" s="216" t="s">
        <v>85</v>
      </c>
      <c r="AV486" s="14" t="s">
        <v>85</v>
      </c>
      <c r="AW486" s="14" t="s">
        <v>32</v>
      </c>
      <c r="AX486" s="14" t="s">
        <v>75</v>
      </c>
      <c r="AY486" s="216" t="s">
        <v>146</v>
      </c>
    </row>
    <row r="487" spans="1:65" s="15" customFormat="1" ht="11.25">
      <c r="B487" s="217"/>
      <c r="C487" s="218"/>
      <c r="D487" s="197" t="s">
        <v>153</v>
      </c>
      <c r="E487" s="219" t="s">
        <v>1</v>
      </c>
      <c r="F487" s="220" t="s">
        <v>157</v>
      </c>
      <c r="G487" s="218"/>
      <c r="H487" s="221">
        <v>10.1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153</v>
      </c>
      <c r="AU487" s="227" t="s">
        <v>85</v>
      </c>
      <c r="AV487" s="15" t="s">
        <v>152</v>
      </c>
      <c r="AW487" s="15" t="s">
        <v>32</v>
      </c>
      <c r="AX487" s="15" t="s">
        <v>83</v>
      </c>
      <c r="AY487" s="227" t="s">
        <v>146</v>
      </c>
    </row>
    <row r="488" spans="1:65" s="2" customFormat="1" ht="24.2" customHeight="1">
      <c r="A488" s="34"/>
      <c r="B488" s="35"/>
      <c r="C488" s="182" t="s">
        <v>387</v>
      </c>
      <c r="D488" s="182" t="s">
        <v>148</v>
      </c>
      <c r="E488" s="183" t="s">
        <v>632</v>
      </c>
      <c r="F488" s="184" t="s">
        <v>633</v>
      </c>
      <c r="G488" s="185" t="s">
        <v>307</v>
      </c>
      <c r="H488" s="186">
        <v>1</v>
      </c>
      <c r="I488" s="187"/>
      <c r="J488" s="188">
        <f>ROUND(I488*H488,2)</f>
        <v>0</v>
      </c>
      <c r="K488" s="184" t="s">
        <v>1</v>
      </c>
      <c r="L488" s="39"/>
      <c r="M488" s="189" t="s">
        <v>1</v>
      </c>
      <c r="N488" s="190" t="s">
        <v>40</v>
      </c>
      <c r="O488" s="71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3" t="s">
        <v>189</v>
      </c>
      <c r="AT488" s="193" t="s">
        <v>148</v>
      </c>
      <c r="AU488" s="193" t="s">
        <v>85</v>
      </c>
      <c r="AY488" s="17" t="s">
        <v>146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7" t="s">
        <v>83</v>
      </c>
      <c r="BK488" s="194">
        <f>ROUND(I488*H488,2)</f>
        <v>0</v>
      </c>
      <c r="BL488" s="17" t="s">
        <v>189</v>
      </c>
      <c r="BM488" s="193" t="s">
        <v>634</v>
      </c>
    </row>
    <row r="489" spans="1:65" s="14" customFormat="1" ht="11.25">
      <c r="B489" s="206"/>
      <c r="C489" s="207"/>
      <c r="D489" s="197" t="s">
        <v>153</v>
      </c>
      <c r="E489" s="208" t="s">
        <v>1</v>
      </c>
      <c r="F489" s="209" t="s">
        <v>299</v>
      </c>
      <c r="G489" s="207"/>
      <c r="H489" s="210">
        <v>1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153</v>
      </c>
      <c r="AU489" s="216" t="s">
        <v>85</v>
      </c>
      <c r="AV489" s="14" t="s">
        <v>85</v>
      </c>
      <c r="AW489" s="14" t="s">
        <v>32</v>
      </c>
      <c r="AX489" s="14" t="s">
        <v>75</v>
      </c>
      <c r="AY489" s="216" t="s">
        <v>146</v>
      </c>
    </row>
    <row r="490" spans="1:65" s="15" customFormat="1" ht="11.25">
      <c r="B490" s="217"/>
      <c r="C490" s="218"/>
      <c r="D490" s="197" t="s">
        <v>153</v>
      </c>
      <c r="E490" s="219" t="s">
        <v>1</v>
      </c>
      <c r="F490" s="220" t="s">
        <v>157</v>
      </c>
      <c r="G490" s="218"/>
      <c r="H490" s="221">
        <v>1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153</v>
      </c>
      <c r="AU490" s="227" t="s">
        <v>85</v>
      </c>
      <c r="AV490" s="15" t="s">
        <v>152</v>
      </c>
      <c r="AW490" s="15" t="s">
        <v>32</v>
      </c>
      <c r="AX490" s="15" t="s">
        <v>83</v>
      </c>
      <c r="AY490" s="227" t="s">
        <v>146</v>
      </c>
    </row>
    <row r="491" spans="1:65" s="2" customFormat="1" ht="24.2" customHeight="1">
      <c r="A491" s="34"/>
      <c r="B491" s="35"/>
      <c r="C491" s="182" t="s">
        <v>635</v>
      </c>
      <c r="D491" s="182" t="s">
        <v>148</v>
      </c>
      <c r="E491" s="183" t="s">
        <v>636</v>
      </c>
      <c r="F491" s="184" t="s">
        <v>637</v>
      </c>
      <c r="G491" s="185" t="s">
        <v>169</v>
      </c>
      <c r="H491" s="186">
        <v>2.8</v>
      </c>
      <c r="I491" s="187"/>
      <c r="J491" s="188">
        <f>ROUND(I491*H491,2)</f>
        <v>0</v>
      </c>
      <c r="K491" s="184" t="s">
        <v>1</v>
      </c>
      <c r="L491" s="39"/>
      <c r="M491" s="189" t="s">
        <v>1</v>
      </c>
      <c r="N491" s="190" t="s">
        <v>40</v>
      </c>
      <c r="O491" s="71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3" t="s">
        <v>189</v>
      </c>
      <c r="AT491" s="193" t="s">
        <v>148</v>
      </c>
      <c r="AU491" s="193" t="s">
        <v>85</v>
      </c>
      <c r="AY491" s="17" t="s">
        <v>146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7" t="s">
        <v>83</v>
      </c>
      <c r="BK491" s="194">
        <f>ROUND(I491*H491,2)</f>
        <v>0</v>
      </c>
      <c r="BL491" s="17" t="s">
        <v>189</v>
      </c>
      <c r="BM491" s="193" t="s">
        <v>638</v>
      </c>
    </row>
    <row r="492" spans="1:65" s="14" customFormat="1" ht="11.25">
      <c r="B492" s="206"/>
      <c r="C492" s="207"/>
      <c r="D492" s="197" t="s">
        <v>153</v>
      </c>
      <c r="E492" s="208" t="s">
        <v>1</v>
      </c>
      <c r="F492" s="209" t="s">
        <v>639</v>
      </c>
      <c r="G492" s="207"/>
      <c r="H492" s="210">
        <v>2.8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153</v>
      </c>
      <c r="AU492" s="216" t="s">
        <v>85</v>
      </c>
      <c r="AV492" s="14" t="s">
        <v>85</v>
      </c>
      <c r="AW492" s="14" t="s">
        <v>32</v>
      </c>
      <c r="AX492" s="14" t="s">
        <v>75</v>
      </c>
      <c r="AY492" s="216" t="s">
        <v>146</v>
      </c>
    </row>
    <row r="493" spans="1:65" s="15" customFormat="1" ht="11.25">
      <c r="B493" s="217"/>
      <c r="C493" s="218"/>
      <c r="D493" s="197" t="s">
        <v>153</v>
      </c>
      <c r="E493" s="219" t="s">
        <v>1</v>
      </c>
      <c r="F493" s="220" t="s">
        <v>157</v>
      </c>
      <c r="G493" s="218"/>
      <c r="H493" s="221">
        <v>2.8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153</v>
      </c>
      <c r="AU493" s="227" t="s">
        <v>85</v>
      </c>
      <c r="AV493" s="15" t="s">
        <v>152</v>
      </c>
      <c r="AW493" s="15" t="s">
        <v>32</v>
      </c>
      <c r="AX493" s="15" t="s">
        <v>83</v>
      </c>
      <c r="AY493" s="227" t="s">
        <v>146</v>
      </c>
    </row>
    <row r="494" spans="1:65" s="2" customFormat="1" ht="21.75" customHeight="1">
      <c r="A494" s="34"/>
      <c r="B494" s="35"/>
      <c r="C494" s="182" t="s">
        <v>391</v>
      </c>
      <c r="D494" s="182" t="s">
        <v>148</v>
      </c>
      <c r="E494" s="183" t="s">
        <v>640</v>
      </c>
      <c r="F494" s="184" t="s">
        <v>641</v>
      </c>
      <c r="G494" s="185" t="s">
        <v>429</v>
      </c>
      <c r="H494" s="238"/>
      <c r="I494" s="187"/>
      <c r="J494" s="188">
        <f>ROUND(I494*H494,2)</f>
        <v>0</v>
      </c>
      <c r="K494" s="184" t="s">
        <v>1</v>
      </c>
      <c r="L494" s="39"/>
      <c r="M494" s="189" t="s">
        <v>1</v>
      </c>
      <c r="N494" s="190" t="s">
        <v>40</v>
      </c>
      <c r="O494" s="71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3" t="s">
        <v>189</v>
      </c>
      <c r="AT494" s="193" t="s">
        <v>148</v>
      </c>
      <c r="AU494" s="193" t="s">
        <v>85</v>
      </c>
      <c r="AY494" s="17" t="s">
        <v>146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7" t="s">
        <v>83</v>
      </c>
      <c r="BK494" s="194">
        <f>ROUND(I494*H494,2)</f>
        <v>0</v>
      </c>
      <c r="BL494" s="17" t="s">
        <v>189</v>
      </c>
      <c r="BM494" s="193" t="s">
        <v>642</v>
      </c>
    </row>
    <row r="495" spans="1:65" s="14" customFormat="1" ht="11.25">
      <c r="B495" s="206"/>
      <c r="C495" s="207"/>
      <c r="D495" s="197" t="s">
        <v>153</v>
      </c>
      <c r="E495" s="208" t="s">
        <v>1</v>
      </c>
      <c r="F495" s="209" t="s">
        <v>643</v>
      </c>
      <c r="G495" s="207"/>
      <c r="H495" s="210">
        <v>1109.2819999999999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153</v>
      </c>
      <c r="AU495" s="216" t="s">
        <v>85</v>
      </c>
      <c r="AV495" s="14" t="s">
        <v>85</v>
      </c>
      <c r="AW495" s="14" t="s">
        <v>32</v>
      </c>
      <c r="AX495" s="14" t="s">
        <v>75</v>
      </c>
      <c r="AY495" s="216" t="s">
        <v>146</v>
      </c>
    </row>
    <row r="496" spans="1:65" s="15" customFormat="1" ht="11.25">
      <c r="B496" s="217"/>
      <c r="C496" s="218"/>
      <c r="D496" s="197" t="s">
        <v>153</v>
      </c>
      <c r="E496" s="219" t="s">
        <v>1</v>
      </c>
      <c r="F496" s="220" t="s">
        <v>157</v>
      </c>
      <c r="G496" s="218"/>
      <c r="H496" s="221">
        <v>1109.2819999999999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153</v>
      </c>
      <c r="AU496" s="227" t="s">
        <v>85</v>
      </c>
      <c r="AV496" s="15" t="s">
        <v>152</v>
      </c>
      <c r="AW496" s="15" t="s">
        <v>32</v>
      </c>
      <c r="AX496" s="15" t="s">
        <v>83</v>
      </c>
      <c r="AY496" s="227" t="s">
        <v>146</v>
      </c>
    </row>
    <row r="497" spans="1:65" s="12" customFormat="1" ht="22.9" customHeight="1">
      <c r="B497" s="166"/>
      <c r="C497" s="167"/>
      <c r="D497" s="168" t="s">
        <v>74</v>
      </c>
      <c r="E497" s="180" t="s">
        <v>644</v>
      </c>
      <c r="F497" s="180" t="s">
        <v>645</v>
      </c>
      <c r="G497" s="167"/>
      <c r="H497" s="167"/>
      <c r="I497" s="170"/>
      <c r="J497" s="181">
        <f>BK497</f>
        <v>0</v>
      </c>
      <c r="K497" s="167"/>
      <c r="L497" s="172"/>
      <c r="M497" s="173"/>
      <c r="N497" s="174"/>
      <c r="O497" s="174"/>
      <c r="P497" s="175">
        <f>SUM(P498:P507)</f>
        <v>0</v>
      </c>
      <c r="Q497" s="174"/>
      <c r="R497" s="175">
        <f>SUM(R498:R507)</f>
        <v>0</v>
      </c>
      <c r="S497" s="174"/>
      <c r="T497" s="176">
        <f>SUM(T498:T507)</f>
        <v>0</v>
      </c>
      <c r="AR497" s="177" t="s">
        <v>85</v>
      </c>
      <c r="AT497" s="178" t="s">
        <v>74</v>
      </c>
      <c r="AU497" s="178" t="s">
        <v>83</v>
      </c>
      <c r="AY497" s="177" t="s">
        <v>146</v>
      </c>
      <c r="BK497" s="179">
        <f>SUM(BK498:BK507)</f>
        <v>0</v>
      </c>
    </row>
    <row r="498" spans="1:65" s="2" customFormat="1" ht="33" customHeight="1">
      <c r="A498" s="34"/>
      <c r="B498" s="35"/>
      <c r="C498" s="182" t="s">
        <v>646</v>
      </c>
      <c r="D498" s="182" t="s">
        <v>148</v>
      </c>
      <c r="E498" s="183" t="s">
        <v>647</v>
      </c>
      <c r="F498" s="184" t="s">
        <v>648</v>
      </c>
      <c r="G498" s="185" t="s">
        <v>151</v>
      </c>
      <c r="H498" s="186">
        <v>71.7</v>
      </c>
      <c r="I498" s="187"/>
      <c r="J498" s="188">
        <f>ROUND(I498*H498,2)</f>
        <v>0</v>
      </c>
      <c r="K498" s="184" t="s">
        <v>1</v>
      </c>
      <c r="L498" s="39"/>
      <c r="M498" s="189" t="s">
        <v>1</v>
      </c>
      <c r="N498" s="190" t="s">
        <v>40</v>
      </c>
      <c r="O498" s="71"/>
      <c r="P498" s="191">
        <f>O498*H498</f>
        <v>0</v>
      </c>
      <c r="Q498" s="191">
        <v>0</v>
      </c>
      <c r="R498" s="191">
        <f>Q498*H498</f>
        <v>0</v>
      </c>
      <c r="S498" s="191">
        <v>0</v>
      </c>
      <c r="T498" s="19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3" t="s">
        <v>189</v>
      </c>
      <c r="AT498" s="193" t="s">
        <v>148</v>
      </c>
      <c r="AU498" s="193" t="s">
        <v>85</v>
      </c>
      <c r="AY498" s="17" t="s">
        <v>146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7" t="s">
        <v>83</v>
      </c>
      <c r="BK498" s="194">
        <f>ROUND(I498*H498,2)</f>
        <v>0</v>
      </c>
      <c r="BL498" s="17" t="s">
        <v>189</v>
      </c>
      <c r="BM498" s="193" t="s">
        <v>649</v>
      </c>
    </row>
    <row r="499" spans="1:65" s="14" customFormat="1" ht="11.25">
      <c r="B499" s="206"/>
      <c r="C499" s="207"/>
      <c r="D499" s="197" t="s">
        <v>153</v>
      </c>
      <c r="E499" s="208" t="s">
        <v>1</v>
      </c>
      <c r="F499" s="209" t="s">
        <v>650</v>
      </c>
      <c r="G499" s="207"/>
      <c r="H499" s="210">
        <v>71.7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153</v>
      </c>
      <c r="AU499" s="216" t="s">
        <v>85</v>
      </c>
      <c r="AV499" s="14" t="s">
        <v>85</v>
      </c>
      <c r="AW499" s="14" t="s">
        <v>32</v>
      </c>
      <c r="AX499" s="14" t="s">
        <v>75</v>
      </c>
      <c r="AY499" s="216" t="s">
        <v>146</v>
      </c>
    </row>
    <row r="500" spans="1:65" s="15" customFormat="1" ht="11.25">
      <c r="B500" s="217"/>
      <c r="C500" s="218"/>
      <c r="D500" s="197" t="s">
        <v>153</v>
      </c>
      <c r="E500" s="219" t="s">
        <v>1</v>
      </c>
      <c r="F500" s="220" t="s">
        <v>157</v>
      </c>
      <c r="G500" s="218"/>
      <c r="H500" s="221">
        <v>71.7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153</v>
      </c>
      <c r="AU500" s="227" t="s">
        <v>85</v>
      </c>
      <c r="AV500" s="15" t="s">
        <v>152</v>
      </c>
      <c r="AW500" s="15" t="s">
        <v>32</v>
      </c>
      <c r="AX500" s="15" t="s">
        <v>83</v>
      </c>
      <c r="AY500" s="227" t="s">
        <v>146</v>
      </c>
    </row>
    <row r="501" spans="1:65" s="2" customFormat="1" ht="24.2" customHeight="1">
      <c r="A501" s="34"/>
      <c r="B501" s="35"/>
      <c r="C501" s="228" t="s">
        <v>397</v>
      </c>
      <c r="D501" s="228" t="s">
        <v>215</v>
      </c>
      <c r="E501" s="229" t="s">
        <v>651</v>
      </c>
      <c r="F501" s="230" t="s">
        <v>652</v>
      </c>
      <c r="G501" s="231" t="s">
        <v>151</v>
      </c>
      <c r="H501" s="232">
        <v>71.7</v>
      </c>
      <c r="I501" s="233"/>
      <c r="J501" s="234">
        <f>ROUND(I501*H501,2)</f>
        <v>0</v>
      </c>
      <c r="K501" s="230" t="s">
        <v>1</v>
      </c>
      <c r="L501" s="235"/>
      <c r="M501" s="236" t="s">
        <v>1</v>
      </c>
      <c r="N501" s="237" t="s">
        <v>40</v>
      </c>
      <c r="O501" s="71"/>
      <c r="P501" s="191">
        <f>O501*H501</f>
        <v>0</v>
      </c>
      <c r="Q501" s="191">
        <v>0</v>
      </c>
      <c r="R501" s="191">
        <f>Q501*H501</f>
        <v>0</v>
      </c>
      <c r="S501" s="191">
        <v>0</v>
      </c>
      <c r="T501" s="19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3" t="s">
        <v>228</v>
      </c>
      <c r="AT501" s="193" t="s">
        <v>215</v>
      </c>
      <c r="AU501" s="193" t="s">
        <v>85</v>
      </c>
      <c r="AY501" s="17" t="s">
        <v>146</v>
      </c>
      <c r="BE501" s="194">
        <f>IF(N501="základní",J501,0)</f>
        <v>0</v>
      </c>
      <c r="BF501" s="194">
        <f>IF(N501="snížená",J501,0)</f>
        <v>0</v>
      </c>
      <c r="BG501" s="194">
        <f>IF(N501="zákl. přenesená",J501,0)</f>
        <v>0</v>
      </c>
      <c r="BH501" s="194">
        <f>IF(N501="sníž. přenesená",J501,0)</f>
        <v>0</v>
      </c>
      <c r="BI501" s="194">
        <f>IF(N501="nulová",J501,0)</f>
        <v>0</v>
      </c>
      <c r="BJ501" s="17" t="s">
        <v>83</v>
      </c>
      <c r="BK501" s="194">
        <f>ROUND(I501*H501,2)</f>
        <v>0</v>
      </c>
      <c r="BL501" s="17" t="s">
        <v>189</v>
      </c>
      <c r="BM501" s="193" t="s">
        <v>653</v>
      </c>
    </row>
    <row r="502" spans="1:65" s="13" customFormat="1" ht="11.25">
      <c r="B502" s="195"/>
      <c r="C502" s="196"/>
      <c r="D502" s="197" t="s">
        <v>153</v>
      </c>
      <c r="E502" s="198" t="s">
        <v>1</v>
      </c>
      <c r="F502" s="199" t="s">
        <v>154</v>
      </c>
      <c r="G502" s="196"/>
      <c r="H502" s="198" t="s">
        <v>1</v>
      </c>
      <c r="I502" s="200"/>
      <c r="J502" s="196"/>
      <c r="K502" s="196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153</v>
      </c>
      <c r="AU502" s="205" t="s">
        <v>85</v>
      </c>
      <c r="AV502" s="13" t="s">
        <v>83</v>
      </c>
      <c r="AW502" s="13" t="s">
        <v>32</v>
      </c>
      <c r="AX502" s="13" t="s">
        <v>75</v>
      </c>
      <c r="AY502" s="205" t="s">
        <v>146</v>
      </c>
    </row>
    <row r="503" spans="1:65" s="14" customFormat="1" ht="11.25">
      <c r="B503" s="206"/>
      <c r="C503" s="207"/>
      <c r="D503" s="197" t="s">
        <v>153</v>
      </c>
      <c r="E503" s="208" t="s">
        <v>1</v>
      </c>
      <c r="F503" s="209" t="s">
        <v>654</v>
      </c>
      <c r="G503" s="207"/>
      <c r="H503" s="210">
        <v>71.7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153</v>
      </c>
      <c r="AU503" s="216" t="s">
        <v>85</v>
      </c>
      <c r="AV503" s="14" t="s">
        <v>85</v>
      </c>
      <c r="AW503" s="14" t="s">
        <v>32</v>
      </c>
      <c r="AX503" s="14" t="s">
        <v>75</v>
      </c>
      <c r="AY503" s="216" t="s">
        <v>146</v>
      </c>
    </row>
    <row r="504" spans="1:65" s="15" customFormat="1" ht="11.25">
      <c r="B504" s="217"/>
      <c r="C504" s="218"/>
      <c r="D504" s="197" t="s">
        <v>153</v>
      </c>
      <c r="E504" s="219" t="s">
        <v>1</v>
      </c>
      <c r="F504" s="220" t="s">
        <v>157</v>
      </c>
      <c r="G504" s="218"/>
      <c r="H504" s="221">
        <v>71.7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153</v>
      </c>
      <c r="AU504" s="227" t="s">
        <v>85</v>
      </c>
      <c r="AV504" s="15" t="s">
        <v>152</v>
      </c>
      <c r="AW504" s="15" t="s">
        <v>32</v>
      </c>
      <c r="AX504" s="15" t="s">
        <v>83</v>
      </c>
      <c r="AY504" s="227" t="s">
        <v>146</v>
      </c>
    </row>
    <row r="505" spans="1:65" s="2" customFormat="1" ht="16.5" customHeight="1">
      <c r="A505" s="34"/>
      <c r="B505" s="35"/>
      <c r="C505" s="182" t="s">
        <v>655</v>
      </c>
      <c r="D505" s="182" t="s">
        <v>148</v>
      </c>
      <c r="E505" s="183" t="s">
        <v>656</v>
      </c>
      <c r="F505" s="184" t="s">
        <v>657</v>
      </c>
      <c r="G505" s="185" t="s">
        <v>429</v>
      </c>
      <c r="H505" s="238"/>
      <c r="I505" s="187"/>
      <c r="J505" s="188">
        <f>ROUND(I505*H505,2)</f>
        <v>0</v>
      </c>
      <c r="K505" s="184" t="s">
        <v>1</v>
      </c>
      <c r="L505" s="39"/>
      <c r="M505" s="189" t="s">
        <v>1</v>
      </c>
      <c r="N505" s="190" t="s">
        <v>40</v>
      </c>
      <c r="O505" s="71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3" t="s">
        <v>189</v>
      </c>
      <c r="AT505" s="193" t="s">
        <v>148</v>
      </c>
      <c r="AU505" s="193" t="s">
        <v>85</v>
      </c>
      <c r="AY505" s="17" t="s">
        <v>146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7" t="s">
        <v>83</v>
      </c>
      <c r="BK505" s="194">
        <f>ROUND(I505*H505,2)</f>
        <v>0</v>
      </c>
      <c r="BL505" s="17" t="s">
        <v>189</v>
      </c>
      <c r="BM505" s="193" t="s">
        <v>658</v>
      </c>
    </row>
    <row r="506" spans="1:65" s="14" customFormat="1" ht="11.25">
      <c r="B506" s="206"/>
      <c r="C506" s="207"/>
      <c r="D506" s="197" t="s">
        <v>153</v>
      </c>
      <c r="E506" s="208" t="s">
        <v>1</v>
      </c>
      <c r="F506" s="209" t="s">
        <v>659</v>
      </c>
      <c r="G506" s="207"/>
      <c r="H506" s="210">
        <v>96.938000000000002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153</v>
      </c>
      <c r="AU506" s="216" t="s">
        <v>85</v>
      </c>
      <c r="AV506" s="14" t="s">
        <v>85</v>
      </c>
      <c r="AW506" s="14" t="s">
        <v>32</v>
      </c>
      <c r="AX506" s="14" t="s">
        <v>75</v>
      </c>
      <c r="AY506" s="216" t="s">
        <v>146</v>
      </c>
    </row>
    <row r="507" spans="1:65" s="15" customFormat="1" ht="11.25">
      <c r="B507" s="217"/>
      <c r="C507" s="218"/>
      <c r="D507" s="197" t="s">
        <v>153</v>
      </c>
      <c r="E507" s="219" t="s">
        <v>1</v>
      </c>
      <c r="F507" s="220" t="s">
        <v>157</v>
      </c>
      <c r="G507" s="218"/>
      <c r="H507" s="221">
        <v>96.938000000000002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153</v>
      </c>
      <c r="AU507" s="227" t="s">
        <v>85</v>
      </c>
      <c r="AV507" s="15" t="s">
        <v>152</v>
      </c>
      <c r="AW507" s="15" t="s">
        <v>32</v>
      </c>
      <c r="AX507" s="15" t="s">
        <v>83</v>
      </c>
      <c r="AY507" s="227" t="s">
        <v>146</v>
      </c>
    </row>
    <row r="508" spans="1:65" s="12" customFormat="1" ht="22.9" customHeight="1">
      <c r="B508" s="166"/>
      <c r="C508" s="167"/>
      <c r="D508" s="168" t="s">
        <v>74</v>
      </c>
      <c r="E508" s="180" t="s">
        <v>660</v>
      </c>
      <c r="F508" s="180" t="s">
        <v>661</v>
      </c>
      <c r="G508" s="167"/>
      <c r="H508" s="167"/>
      <c r="I508" s="170"/>
      <c r="J508" s="181">
        <f>BK508</f>
        <v>0</v>
      </c>
      <c r="K508" s="167"/>
      <c r="L508" s="172"/>
      <c r="M508" s="173"/>
      <c r="N508" s="174"/>
      <c r="O508" s="174"/>
      <c r="P508" s="175">
        <f>SUM(P509:P512)</f>
        <v>0</v>
      </c>
      <c r="Q508" s="174"/>
      <c r="R508" s="175">
        <f>SUM(R509:R512)</f>
        <v>0</v>
      </c>
      <c r="S508" s="174"/>
      <c r="T508" s="176">
        <f>SUM(T509:T512)</f>
        <v>0</v>
      </c>
      <c r="AR508" s="177" t="s">
        <v>85</v>
      </c>
      <c r="AT508" s="178" t="s">
        <v>74</v>
      </c>
      <c r="AU508" s="178" t="s">
        <v>83</v>
      </c>
      <c r="AY508" s="177" t="s">
        <v>146</v>
      </c>
      <c r="BK508" s="179">
        <f>SUM(BK509:BK512)</f>
        <v>0</v>
      </c>
    </row>
    <row r="509" spans="1:65" s="2" customFormat="1" ht="21.75" customHeight="1">
      <c r="A509" s="34"/>
      <c r="B509" s="35"/>
      <c r="C509" s="182" t="s">
        <v>400</v>
      </c>
      <c r="D509" s="182" t="s">
        <v>148</v>
      </c>
      <c r="E509" s="183" t="s">
        <v>662</v>
      </c>
      <c r="F509" s="184" t="s">
        <v>663</v>
      </c>
      <c r="G509" s="185" t="s">
        <v>151</v>
      </c>
      <c r="H509" s="186">
        <v>14.5</v>
      </c>
      <c r="I509" s="187"/>
      <c r="J509" s="188">
        <f>ROUND(I509*H509,2)</f>
        <v>0</v>
      </c>
      <c r="K509" s="184" t="s">
        <v>1</v>
      </c>
      <c r="L509" s="39"/>
      <c r="M509" s="189" t="s">
        <v>1</v>
      </c>
      <c r="N509" s="190" t="s">
        <v>40</v>
      </c>
      <c r="O509" s="71"/>
      <c r="P509" s="191">
        <f>O509*H509</f>
        <v>0</v>
      </c>
      <c r="Q509" s="191">
        <v>0</v>
      </c>
      <c r="R509" s="191">
        <f>Q509*H509</f>
        <v>0</v>
      </c>
      <c r="S509" s="191">
        <v>0</v>
      </c>
      <c r="T509" s="192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3" t="s">
        <v>189</v>
      </c>
      <c r="AT509" s="193" t="s">
        <v>148</v>
      </c>
      <c r="AU509" s="193" t="s">
        <v>85</v>
      </c>
      <c r="AY509" s="17" t="s">
        <v>146</v>
      </c>
      <c r="BE509" s="194">
        <f>IF(N509="základní",J509,0)</f>
        <v>0</v>
      </c>
      <c r="BF509" s="194">
        <f>IF(N509="snížená",J509,0)</f>
        <v>0</v>
      </c>
      <c r="BG509" s="194">
        <f>IF(N509="zákl. přenesená",J509,0)</f>
        <v>0</v>
      </c>
      <c r="BH509" s="194">
        <f>IF(N509="sníž. přenesená",J509,0)</f>
        <v>0</v>
      </c>
      <c r="BI509" s="194">
        <f>IF(N509="nulová",J509,0)</f>
        <v>0</v>
      </c>
      <c r="BJ509" s="17" t="s">
        <v>83</v>
      </c>
      <c r="BK509" s="194">
        <f>ROUND(I509*H509,2)</f>
        <v>0</v>
      </c>
      <c r="BL509" s="17" t="s">
        <v>189</v>
      </c>
      <c r="BM509" s="193" t="s">
        <v>664</v>
      </c>
    </row>
    <row r="510" spans="1:65" s="2" customFormat="1" ht="24.2" customHeight="1">
      <c r="A510" s="34"/>
      <c r="B510" s="35"/>
      <c r="C510" s="182" t="s">
        <v>665</v>
      </c>
      <c r="D510" s="182" t="s">
        <v>148</v>
      </c>
      <c r="E510" s="183" t="s">
        <v>666</v>
      </c>
      <c r="F510" s="184" t="s">
        <v>667</v>
      </c>
      <c r="G510" s="185" t="s">
        <v>307</v>
      </c>
      <c r="H510" s="186">
        <v>3</v>
      </c>
      <c r="I510" s="187"/>
      <c r="J510" s="188">
        <f>ROUND(I510*H510,2)</f>
        <v>0</v>
      </c>
      <c r="K510" s="184" t="s">
        <v>1</v>
      </c>
      <c r="L510" s="39"/>
      <c r="M510" s="189" t="s">
        <v>1</v>
      </c>
      <c r="N510" s="190" t="s">
        <v>40</v>
      </c>
      <c r="O510" s="71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3" t="s">
        <v>189</v>
      </c>
      <c r="AT510" s="193" t="s">
        <v>148</v>
      </c>
      <c r="AU510" s="193" t="s">
        <v>85</v>
      </c>
      <c r="AY510" s="17" t="s">
        <v>146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7" t="s">
        <v>83</v>
      </c>
      <c r="BK510" s="194">
        <f>ROUND(I510*H510,2)</f>
        <v>0</v>
      </c>
      <c r="BL510" s="17" t="s">
        <v>189</v>
      </c>
      <c r="BM510" s="193" t="s">
        <v>668</v>
      </c>
    </row>
    <row r="511" spans="1:65" s="2" customFormat="1" ht="37.9" customHeight="1">
      <c r="A511" s="34"/>
      <c r="B511" s="35"/>
      <c r="C511" s="228" t="s">
        <v>404</v>
      </c>
      <c r="D511" s="228" t="s">
        <v>215</v>
      </c>
      <c r="E511" s="229" t="s">
        <v>669</v>
      </c>
      <c r="F511" s="230" t="s">
        <v>670</v>
      </c>
      <c r="G511" s="231" t="s">
        <v>307</v>
      </c>
      <c r="H511" s="232">
        <v>3</v>
      </c>
      <c r="I511" s="233"/>
      <c r="J511" s="234">
        <f>ROUND(I511*H511,2)</f>
        <v>0</v>
      </c>
      <c r="K511" s="230" t="s">
        <v>1</v>
      </c>
      <c r="L511" s="235"/>
      <c r="M511" s="236" t="s">
        <v>1</v>
      </c>
      <c r="N511" s="237" t="s">
        <v>40</v>
      </c>
      <c r="O511" s="71"/>
      <c r="P511" s="191">
        <f>O511*H511</f>
        <v>0</v>
      </c>
      <c r="Q511" s="191">
        <v>0</v>
      </c>
      <c r="R511" s="191">
        <f>Q511*H511</f>
        <v>0</v>
      </c>
      <c r="S511" s="191">
        <v>0</v>
      </c>
      <c r="T511" s="19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3" t="s">
        <v>228</v>
      </c>
      <c r="AT511" s="193" t="s">
        <v>215</v>
      </c>
      <c r="AU511" s="193" t="s">
        <v>85</v>
      </c>
      <c r="AY511" s="17" t="s">
        <v>146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7" t="s">
        <v>83</v>
      </c>
      <c r="BK511" s="194">
        <f>ROUND(I511*H511,2)</f>
        <v>0</v>
      </c>
      <c r="BL511" s="17" t="s">
        <v>189</v>
      </c>
      <c r="BM511" s="193" t="s">
        <v>671</v>
      </c>
    </row>
    <row r="512" spans="1:65" s="2" customFormat="1" ht="16.5" customHeight="1">
      <c r="A512" s="34"/>
      <c r="B512" s="35"/>
      <c r="C512" s="182" t="s">
        <v>672</v>
      </c>
      <c r="D512" s="182" t="s">
        <v>148</v>
      </c>
      <c r="E512" s="183" t="s">
        <v>673</v>
      </c>
      <c r="F512" s="184" t="s">
        <v>674</v>
      </c>
      <c r="G512" s="185" t="s">
        <v>429</v>
      </c>
      <c r="H512" s="238"/>
      <c r="I512" s="187"/>
      <c r="J512" s="188">
        <f>ROUND(I512*H512,2)</f>
        <v>0</v>
      </c>
      <c r="K512" s="184" t="s">
        <v>1</v>
      </c>
      <c r="L512" s="39"/>
      <c r="M512" s="189" t="s">
        <v>1</v>
      </c>
      <c r="N512" s="190" t="s">
        <v>40</v>
      </c>
      <c r="O512" s="71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3" t="s">
        <v>189</v>
      </c>
      <c r="AT512" s="193" t="s">
        <v>148</v>
      </c>
      <c r="AU512" s="193" t="s">
        <v>85</v>
      </c>
      <c r="AY512" s="17" t="s">
        <v>146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17" t="s">
        <v>83</v>
      </c>
      <c r="BK512" s="194">
        <f>ROUND(I512*H512,2)</f>
        <v>0</v>
      </c>
      <c r="BL512" s="17" t="s">
        <v>189</v>
      </c>
      <c r="BM512" s="193" t="s">
        <v>675</v>
      </c>
    </row>
    <row r="513" spans="1:65" s="12" customFormat="1" ht="22.9" customHeight="1">
      <c r="B513" s="166"/>
      <c r="C513" s="167"/>
      <c r="D513" s="168" t="s">
        <v>74</v>
      </c>
      <c r="E513" s="180" t="s">
        <v>676</v>
      </c>
      <c r="F513" s="180" t="s">
        <v>677</v>
      </c>
      <c r="G513" s="167"/>
      <c r="H513" s="167"/>
      <c r="I513" s="170"/>
      <c r="J513" s="181">
        <f>BK513</f>
        <v>0</v>
      </c>
      <c r="K513" s="167"/>
      <c r="L513" s="172"/>
      <c r="M513" s="173"/>
      <c r="N513" s="174"/>
      <c r="O513" s="174"/>
      <c r="P513" s="175">
        <f>SUM(P514:P522)</f>
        <v>0</v>
      </c>
      <c r="Q513" s="174"/>
      <c r="R513" s="175">
        <f>SUM(R514:R522)</f>
        <v>0</v>
      </c>
      <c r="S513" s="174"/>
      <c r="T513" s="176">
        <f>SUM(T514:T522)</f>
        <v>0</v>
      </c>
      <c r="AR513" s="177" t="s">
        <v>85</v>
      </c>
      <c r="AT513" s="178" t="s">
        <v>74</v>
      </c>
      <c r="AU513" s="178" t="s">
        <v>83</v>
      </c>
      <c r="AY513" s="177" t="s">
        <v>146</v>
      </c>
      <c r="BK513" s="179">
        <f>SUM(BK514:BK522)</f>
        <v>0</v>
      </c>
    </row>
    <row r="514" spans="1:65" s="2" customFormat="1" ht="24.2" customHeight="1">
      <c r="A514" s="34"/>
      <c r="B514" s="35"/>
      <c r="C514" s="182" t="s">
        <v>408</v>
      </c>
      <c r="D514" s="182" t="s">
        <v>148</v>
      </c>
      <c r="E514" s="183" t="s">
        <v>678</v>
      </c>
      <c r="F514" s="184" t="s">
        <v>679</v>
      </c>
      <c r="G514" s="185" t="s">
        <v>680</v>
      </c>
      <c r="H514" s="186">
        <v>224</v>
      </c>
      <c r="I514" s="187"/>
      <c r="J514" s="188">
        <f>ROUND(I514*H514,2)</f>
        <v>0</v>
      </c>
      <c r="K514" s="184" t="s">
        <v>1</v>
      </c>
      <c r="L514" s="39"/>
      <c r="M514" s="189" t="s">
        <v>1</v>
      </c>
      <c r="N514" s="190" t="s">
        <v>40</v>
      </c>
      <c r="O514" s="71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3" t="s">
        <v>189</v>
      </c>
      <c r="AT514" s="193" t="s">
        <v>148</v>
      </c>
      <c r="AU514" s="193" t="s">
        <v>85</v>
      </c>
      <c r="AY514" s="17" t="s">
        <v>146</v>
      </c>
      <c r="BE514" s="194">
        <f>IF(N514="základní",J514,0)</f>
        <v>0</v>
      </c>
      <c r="BF514" s="194">
        <f>IF(N514="snížená",J514,0)</f>
        <v>0</v>
      </c>
      <c r="BG514" s="194">
        <f>IF(N514="zákl. přenesená",J514,0)</f>
        <v>0</v>
      </c>
      <c r="BH514" s="194">
        <f>IF(N514="sníž. přenesená",J514,0)</f>
        <v>0</v>
      </c>
      <c r="BI514" s="194">
        <f>IF(N514="nulová",J514,0)</f>
        <v>0</v>
      </c>
      <c r="BJ514" s="17" t="s">
        <v>83</v>
      </c>
      <c r="BK514" s="194">
        <f>ROUND(I514*H514,2)</f>
        <v>0</v>
      </c>
      <c r="BL514" s="17" t="s">
        <v>189</v>
      </c>
      <c r="BM514" s="193" t="s">
        <v>681</v>
      </c>
    </row>
    <row r="515" spans="1:65" s="13" customFormat="1" ht="11.25">
      <c r="B515" s="195"/>
      <c r="C515" s="196"/>
      <c r="D515" s="197" t="s">
        <v>153</v>
      </c>
      <c r="E515" s="198" t="s">
        <v>1</v>
      </c>
      <c r="F515" s="199" t="s">
        <v>682</v>
      </c>
      <c r="G515" s="196"/>
      <c r="H515" s="198" t="s">
        <v>1</v>
      </c>
      <c r="I515" s="200"/>
      <c r="J515" s="196"/>
      <c r="K515" s="196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153</v>
      </c>
      <c r="AU515" s="205" t="s">
        <v>85</v>
      </c>
      <c r="AV515" s="13" t="s">
        <v>83</v>
      </c>
      <c r="AW515" s="13" t="s">
        <v>32</v>
      </c>
      <c r="AX515" s="13" t="s">
        <v>75</v>
      </c>
      <c r="AY515" s="205" t="s">
        <v>146</v>
      </c>
    </row>
    <row r="516" spans="1:65" s="14" customFormat="1" ht="11.25">
      <c r="B516" s="206"/>
      <c r="C516" s="207"/>
      <c r="D516" s="197" t="s">
        <v>153</v>
      </c>
      <c r="E516" s="208" t="s">
        <v>1</v>
      </c>
      <c r="F516" s="209" t="s">
        <v>664</v>
      </c>
      <c r="G516" s="207"/>
      <c r="H516" s="210">
        <v>224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153</v>
      </c>
      <c r="AU516" s="216" t="s">
        <v>85</v>
      </c>
      <c r="AV516" s="14" t="s">
        <v>85</v>
      </c>
      <c r="AW516" s="14" t="s">
        <v>32</v>
      </c>
      <c r="AX516" s="14" t="s">
        <v>75</v>
      </c>
      <c r="AY516" s="216" t="s">
        <v>146</v>
      </c>
    </row>
    <row r="517" spans="1:65" s="15" customFormat="1" ht="11.25">
      <c r="B517" s="217"/>
      <c r="C517" s="218"/>
      <c r="D517" s="197" t="s">
        <v>153</v>
      </c>
      <c r="E517" s="219" t="s">
        <v>1</v>
      </c>
      <c r="F517" s="220" t="s">
        <v>157</v>
      </c>
      <c r="G517" s="218"/>
      <c r="H517" s="221">
        <v>224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153</v>
      </c>
      <c r="AU517" s="227" t="s">
        <v>85</v>
      </c>
      <c r="AV517" s="15" t="s">
        <v>152</v>
      </c>
      <c r="AW517" s="15" t="s">
        <v>32</v>
      </c>
      <c r="AX517" s="15" t="s">
        <v>83</v>
      </c>
      <c r="AY517" s="227" t="s">
        <v>146</v>
      </c>
    </row>
    <row r="518" spans="1:65" s="2" customFormat="1" ht="24.2" customHeight="1">
      <c r="A518" s="34"/>
      <c r="B518" s="35"/>
      <c r="C518" s="228" t="s">
        <v>683</v>
      </c>
      <c r="D518" s="228" t="s">
        <v>215</v>
      </c>
      <c r="E518" s="229" t="s">
        <v>684</v>
      </c>
      <c r="F518" s="230" t="s">
        <v>685</v>
      </c>
      <c r="G518" s="231" t="s">
        <v>194</v>
      </c>
      <c r="H518" s="232">
        <v>0.224</v>
      </c>
      <c r="I518" s="233"/>
      <c r="J518" s="234">
        <f>ROUND(I518*H518,2)</f>
        <v>0</v>
      </c>
      <c r="K518" s="230" t="s">
        <v>1</v>
      </c>
      <c r="L518" s="235"/>
      <c r="M518" s="236" t="s">
        <v>1</v>
      </c>
      <c r="N518" s="237" t="s">
        <v>40</v>
      </c>
      <c r="O518" s="71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3" t="s">
        <v>228</v>
      </c>
      <c r="AT518" s="193" t="s">
        <v>215</v>
      </c>
      <c r="AU518" s="193" t="s">
        <v>85</v>
      </c>
      <c r="AY518" s="17" t="s">
        <v>146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7" t="s">
        <v>83</v>
      </c>
      <c r="BK518" s="194">
        <f>ROUND(I518*H518,2)</f>
        <v>0</v>
      </c>
      <c r="BL518" s="17" t="s">
        <v>189</v>
      </c>
      <c r="BM518" s="193" t="s">
        <v>686</v>
      </c>
    </row>
    <row r="519" spans="1:65" s="13" customFormat="1" ht="11.25">
      <c r="B519" s="195"/>
      <c r="C519" s="196"/>
      <c r="D519" s="197" t="s">
        <v>153</v>
      </c>
      <c r="E519" s="198" t="s">
        <v>1</v>
      </c>
      <c r="F519" s="199" t="s">
        <v>682</v>
      </c>
      <c r="G519" s="196"/>
      <c r="H519" s="198" t="s">
        <v>1</v>
      </c>
      <c r="I519" s="200"/>
      <c r="J519" s="196"/>
      <c r="K519" s="196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153</v>
      </c>
      <c r="AU519" s="205" t="s">
        <v>85</v>
      </c>
      <c r="AV519" s="13" t="s">
        <v>83</v>
      </c>
      <c r="AW519" s="13" t="s">
        <v>32</v>
      </c>
      <c r="AX519" s="13" t="s">
        <v>75</v>
      </c>
      <c r="AY519" s="205" t="s">
        <v>146</v>
      </c>
    </row>
    <row r="520" spans="1:65" s="14" customFormat="1" ht="11.25">
      <c r="B520" s="206"/>
      <c r="C520" s="207"/>
      <c r="D520" s="197" t="s">
        <v>153</v>
      </c>
      <c r="E520" s="208" t="s">
        <v>1</v>
      </c>
      <c r="F520" s="209" t="s">
        <v>687</v>
      </c>
      <c r="G520" s="207"/>
      <c r="H520" s="210">
        <v>0.224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153</v>
      </c>
      <c r="AU520" s="216" t="s">
        <v>85</v>
      </c>
      <c r="AV520" s="14" t="s">
        <v>85</v>
      </c>
      <c r="AW520" s="14" t="s">
        <v>32</v>
      </c>
      <c r="AX520" s="14" t="s">
        <v>75</v>
      </c>
      <c r="AY520" s="216" t="s">
        <v>146</v>
      </c>
    </row>
    <row r="521" spans="1:65" s="15" customFormat="1" ht="11.25">
      <c r="B521" s="217"/>
      <c r="C521" s="218"/>
      <c r="D521" s="197" t="s">
        <v>153</v>
      </c>
      <c r="E521" s="219" t="s">
        <v>1</v>
      </c>
      <c r="F521" s="220" t="s">
        <v>157</v>
      </c>
      <c r="G521" s="218"/>
      <c r="H521" s="221">
        <v>0.224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153</v>
      </c>
      <c r="AU521" s="227" t="s">
        <v>85</v>
      </c>
      <c r="AV521" s="15" t="s">
        <v>152</v>
      </c>
      <c r="AW521" s="15" t="s">
        <v>32</v>
      </c>
      <c r="AX521" s="15" t="s">
        <v>83</v>
      </c>
      <c r="AY521" s="227" t="s">
        <v>146</v>
      </c>
    </row>
    <row r="522" spans="1:65" s="2" customFormat="1" ht="21.75" customHeight="1">
      <c r="A522" s="34"/>
      <c r="B522" s="35"/>
      <c r="C522" s="182" t="s">
        <v>412</v>
      </c>
      <c r="D522" s="182" t="s">
        <v>148</v>
      </c>
      <c r="E522" s="183" t="s">
        <v>688</v>
      </c>
      <c r="F522" s="184" t="s">
        <v>689</v>
      </c>
      <c r="G522" s="185" t="s">
        <v>429</v>
      </c>
      <c r="H522" s="238"/>
      <c r="I522" s="187"/>
      <c r="J522" s="188">
        <f>ROUND(I522*H522,2)</f>
        <v>0</v>
      </c>
      <c r="K522" s="184" t="s">
        <v>1</v>
      </c>
      <c r="L522" s="39"/>
      <c r="M522" s="189" t="s">
        <v>1</v>
      </c>
      <c r="N522" s="190" t="s">
        <v>40</v>
      </c>
      <c r="O522" s="71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3" t="s">
        <v>189</v>
      </c>
      <c r="AT522" s="193" t="s">
        <v>148</v>
      </c>
      <c r="AU522" s="193" t="s">
        <v>85</v>
      </c>
      <c r="AY522" s="17" t="s">
        <v>146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7" t="s">
        <v>83</v>
      </c>
      <c r="BK522" s="194">
        <f>ROUND(I522*H522,2)</f>
        <v>0</v>
      </c>
      <c r="BL522" s="17" t="s">
        <v>189</v>
      </c>
      <c r="BM522" s="193" t="s">
        <v>690</v>
      </c>
    </row>
    <row r="523" spans="1:65" s="12" customFormat="1" ht="22.9" customHeight="1">
      <c r="B523" s="166"/>
      <c r="C523" s="167"/>
      <c r="D523" s="168" t="s">
        <v>74</v>
      </c>
      <c r="E523" s="180" t="s">
        <v>691</v>
      </c>
      <c r="F523" s="180" t="s">
        <v>692</v>
      </c>
      <c r="G523" s="167"/>
      <c r="H523" s="167"/>
      <c r="I523" s="170"/>
      <c r="J523" s="181">
        <f>BK523</f>
        <v>0</v>
      </c>
      <c r="K523" s="167"/>
      <c r="L523" s="172"/>
      <c r="M523" s="173"/>
      <c r="N523" s="174"/>
      <c r="O523" s="174"/>
      <c r="P523" s="175">
        <f>SUM(P524:P528)</f>
        <v>0</v>
      </c>
      <c r="Q523" s="174"/>
      <c r="R523" s="175">
        <f>SUM(R524:R528)</f>
        <v>0</v>
      </c>
      <c r="S523" s="174"/>
      <c r="T523" s="176">
        <f>SUM(T524:T528)</f>
        <v>0</v>
      </c>
      <c r="AR523" s="177" t="s">
        <v>85</v>
      </c>
      <c r="AT523" s="178" t="s">
        <v>74</v>
      </c>
      <c r="AU523" s="178" t="s">
        <v>83</v>
      </c>
      <c r="AY523" s="177" t="s">
        <v>146</v>
      </c>
      <c r="BK523" s="179">
        <f>SUM(BK524:BK528)</f>
        <v>0</v>
      </c>
    </row>
    <row r="524" spans="1:65" s="2" customFormat="1" ht="24.2" customHeight="1">
      <c r="A524" s="34"/>
      <c r="B524" s="35"/>
      <c r="C524" s="182" t="s">
        <v>693</v>
      </c>
      <c r="D524" s="182" t="s">
        <v>148</v>
      </c>
      <c r="E524" s="183" t="s">
        <v>694</v>
      </c>
      <c r="F524" s="184" t="s">
        <v>695</v>
      </c>
      <c r="G524" s="185" t="s">
        <v>169</v>
      </c>
      <c r="H524" s="186">
        <v>16</v>
      </c>
      <c r="I524" s="187"/>
      <c r="J524" s="188">
        <f>ROUND(I524*H524,2)</f>
        <v>0</v>
      </c>
      <c r="K524" s="184" t="s">
        <v>1</v>
      </c>
      <c r="L524" s="39"/>
      <c r="M524" s="189" t="s">
        <v>1</v>
      </c>
      <c r="N524" s="190" t="s">
        <v>40</v>
      </c>
      <c r="O524" s="71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3" t="s">
        <v>189</v>
      </c>
      <c r="AT524" s="193" t="s">
        <v>148</v>
      </c>
      <c r="AU524" s="193" t="s">
        <v>85</v>
      </c>
      <c r="AY524" s="17" t="s">
        <v>146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7" t="s">
        <v>83</v>
      </c>
      <c r="BK524" s="194">
        <f>ROUND(I524*H524,2)</f>
        <v>0</v>
      </c>
      <c r="BL524" s="17" t="s">
        <v>189</v>
      </c>
      <c r="BM524" s="193" t="s">
        <v>696</v>
      </c>
    </row>
    <row r="525" spans="1:65" s="2" customFormat="1" ht="24.2" customHeight="1">
      <c r="A525" s="34"/>
      <c r="B525" s="35"/>
      <c r="C525" s="228" t="s">
        <v>418</v>
      </c>
      <c r="D525" s="228" t="s">
        <v>215</v>
      </c>
      <c r="E525" s="229" t="s">
        <v>697</v>
      </c>
      <c r="F525" s="230" t="s">
        <v>698</v>
      </c>
      <c r="G525" s="231" t="s">
        <v>307</v>
      </c>
      <c r="H525" s="232">
        <v>30</v>
      </c>
      <c r="I525" s="233"/>
      <c r="J525" s="234">
        <f>ROUND(I525*H525,2)</f>
        <v>0</v>
      </c>
      <c r="K525" s="230" t="s">
        <v>1</v>
      </c>
      <c r="L525" s="235"/>
      <c r="M525" s="236" t="s">
        <v>1</v>
      </c>
      <c r="N525" s="237" t="s">
        <v>40</v>
      </c>
      <c r="O525" s="71"/>
      <c r="P525" s="191">
        <f>O525*H525</f>
        <v>0</v>
      </c>
      <c r="Q525" s="191">
        <v>0</v>
      </c>
      <c r="R525" s="191">
        <f>Q525*H525</f>
        <v>0</v>
      </c>
      <c r="S525" s="191">
        <v>0</v>
      </c>
      <c r="T525" s="19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3" t="s">
        <v>228</v>
      </c>
      <c r="AT525" s="193" t="s">
        <v>215</v>
      </c>
      <c r="AU525" s="193" t="s">
        <v>85</v>
      </c>
      <c r="AY525" s="17" t="s">
        <v>146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7" t="s">
        <v>83</v>
      </c>
      <c r="BK525" s="194">
        <f>ROUND(I525*H525,2)</f>
        <v>0</v>
      </c>
      <c r="BL525" s="17" t="s">
        <v>189</v>
      </c>
      <c r="BM525" s="193" t="s">
        <v>699</v>
      </c>
    </row>
    <row r="526" spans="1:65" s="14" customFormat="1" ht="11.25">
      <c r="B526" s="206"/>
      <c r="C526" s="207"/>
      <c r="D526" s="197" t="s">
        <v>153</v>
      </c>
      <c r="E526" s="208" t="s">
        <v>1</v>
      </c>
      <c r="F526" s="209" t="s">
        <v>700</v>
      </c>
      <c r="G526" s="207"/>
      <c r="H526" s="210">
        <v>30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153</v>
      </c>
      <c r="AU526" s="216" t="s">
        <v>85</v>
      </c>
      <c r="AV526" s="14" t="s">
        <v>85</v>
      </c>
      <c r="AW526" s="14" t="s">
        <v>32</v>
      </c>
      <c r="AX526" s="14" t="s">
        <v>75</v>
      </c>
      <c r="AY526" s="216" t="s">
        <v>146</v>
      </c>
    </row>
    <row r="527" spans="1:65" s="15" customFormat="1" ht="11.25">
      <c r="B527" s="217"/>
      <c r="C527" s="218"/>
      <c r="D527" s="197" t="s">
        <v>153</v>
      </c>
      <c r="E527" s="219" t="s">
        <v>1</v>
      </c>
      <c r="F527" s="220" t="s">
        <v>157</v>
      </c>
      <c r="G527" s="218"/>
      <c r="H527" s="221">
        <v>30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153</v>
      </c>
      <c r="AU527" s="227" t="s">
        <v>85</v>
      </c>
      <c r="AV527" s="15" t="s">
        <v>152</v>
      </c>
      <c r="AW527" s="15" t="s">
        <v>32</v>
      </c>
      <c r="AX527" s="15" t="s">
        <v>83</v>
      </c>
      <c r="AY527" s="227" t="s">
        <v>146</v>
      </c>
    </row>
    <row r="528" spans="1:65" s="2" customFormat="1" ht="16.5" customHeight="1">
      <c r="A528" s="34"/>
      <c r="B528" s="35"/>
      <c r="C528" s="182" t="s">
        <v>701</v>
      </c>
      <c r="D528" s="182" t="s">
        <v>148</v>
      </c>
      <c r="E528" s="183" t="s">
        <v>702</v>
      </c>
      <c r="F528" s="184" t="s">
        <v>703</v>
      </c>
      <c r="G528" s="185" t="s">
        <v>429</v>
      </c>
      <c r="H528" s="238"/>
      <c r="I528" s="187"/>
      <c r="J528" s="188">
        <f>ROUND(I528*H528,2)</f>
        <v>0</v>
      </c>
      <c r="K528" s="184" t="s">
        <v>1</v>
      </c>
      <c r="L528" s="39"/>
      <c r="M528" s="189" t="s">
        <v>1</v>
      </c>
      <c r="N528" s="190" t="s">
        <v>40</v>
      </c>
      <c r="O528" s="71"/>
      <c r="P528" s="191">
        <f>O528*H528</f>
        <v>0</v>
      </c>
      <c r="Q528" s="191">
        <v>0</v>
      </c>
      <c r="R528" s="191">
        <f>Q528*H528</f>
        <v>0</v>
      </c>
      <c r="S528" s="191">
        <v>0</v>
      </c>
      <c r="T528" s="19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3" t="s">
        <v>189</v>
      </c>
      <c r="AT528" s="193" t="s">
        <v>148</v>
      </c>
      <c r="AU528" s="193" t="s">
        <v>85</v>
      </c>
      <c r="AY528" s="17" t="s">
        <v>146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7" t="s">
        <v>83</v>
      </c>
      <c r="BK528" s="194">
        <f>ROUND(I528*H528,2)</f>
        <v>0</v>
      </c>
      <c r="BL528" s="17" t="s">
        <v>189</v>
      </c>
      <c r="BM528" s="193" t="s">
        <v>704</v>
      </c>
    </row>
    <row r="529" spans="1:65" s="12" customFormat="1" ht="22.9" customHeight="1">
      <c r="B529" s="166"/>
      <c r="C529" s="167"/>
      <c r="D529" s="168" t="s">
        <v>74</v>
      </c>
      <c r="E529" s="180" t="s">
        <v>705</v>
      </c>
      <c r="F529" s="180" t="s">
        <v>706</v>
      </c>
      <c r="G529" s="167"/>
      <c r="H529" s="167"/>
      <c r="I529" s="170"/>
      <c r="J529" s="181">
        <f>BK529</f>
        <v>0</v>
      </c>
      <c r="K529" s="167"/>
      <c r="L529" s="172"/>
      <c r="M529" s="173"/>
      <c r="N529" s="174"/>
      <c r="O529" s="174"/>
      <c r="P529" s="175">
        <f>SUM(P530:P543)</f>
        <v>0</v>
      </c>
      <c r="Q529" s="174"/>
      <c r="R529" s="175">
        <f>SUM(R530:R543)</f>
        <v>0</v>
      </c>
      <c r="S529" s="174"/>
      <c r="T529" s="176">
        <f>SUM(T530:T543)</f>
        <v>0</v>
      </c>
      <c r="AR529" s="177" t="s">
        <v>85</v>
      </c>
      <c r="AT529" s="178" t="s">
        <v>74</v>
      </c>
      <c r="AU529" s="178" t="s">
        <v>83</v>
      </c>
      <c r="AY529" s="177" t="s">
        <v>146</v>
      </c>
      <c r="BK529" s="179">
        <f>SUM(BK530:BK543)</f>
        <v>0</v>
      </c>
    </row>
    <row r="530" spans="1:65" s="2" customFormat="1" ht="24.2" customHeight="1">
      <c r="A530" s="34"/>
      <c r="B530" s="35"/>
      <c r="C530" s="182" t="s">
        <v>426</v>
      </c>
      <c r="D530" s="182" t="s">
        <v>148</v>
      </c>
      <c r="E530" s="183" t="s">
        <v>707</v>
      </c>
      <c r="F530" s="184" t="s">
        <v>708</v>
      </c>
      <c r="G530" s="185" t="s">
        <v>151</v>
      </c>
      <c r="H530" s="186">
        <v>97.8</v>
      </c>
      <c r="I530" s="187"/>
      <c r="J530" s="188">
        <f t="shared" ref="J530:J535" si="20">ROUND(I530*H530,2)</f>
        <v>0</v>
      </c>
      <c r="K530" s="184" t="s">
        <v>1</v>
      </c>
      <c r="L530" s="39"/>
      <c r="M530" s="189" t="s">
        <v>1</v>
      </c>
      <c r="N530" s="190" t="s">
        <v>40</v>
      </c>
      <c r="O530" s="71"/>
      <c r="P530" s="191">
        <f t="shared" ref="P530:P535" si="21">O530*H530</f>
        <v>0</v>
      </c>
      <c r="Q530" s="191">
        <v>0</v>
      </c>
      <c r="R530" s="191">
        <f t="shared" ref="R530:R535" si="22">Q530*H530</f>
        <v>0</v>
      </c>
      <c r="S530" s="191">
        <v>0</v>
      </c>
      <c r="T530" s="192">
        <f t="shared" ref="T530:T535" si="23"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3" t="s">
        <v>189</v>
      </c>
      <c r="AT530" s="193" t="s">
        <v>148</v>
      </c>
      <c r="AU530" s="193" t="s">
        <v>85</v>
      </c>
      <c r="AY530" s="17" t="s">
        <v>146</v>
      </c>
      <c r="BE530" s="194">
        <f t="shared" ref="BE530:BE535" si="24">IF(N530="základní",J530,0)</f>
        <v>0</v>
      </c>
      <c r="BF530" s="194">
        <f t="shared" ref="BF530:BF535" si="25">IF(N530="snížená",J530,0)</f>
        <v>0</v>
      </c>
      <c r="BG530" s="194">
        <f t="shared" ref="BG530:BG535" si="26">IF(N530="zákl. přenesená",J530,0)</f>
        <v>0</v>
      </c>
      <c r="BH530" s="194">
        <f t="shared" ref="BH530:BH535" si="27">IF(N530="sníž. přenesená",J530,0)</f>
        <v>0</v>
      </c>
      <c r="BI530" s="194">
        <f t="shared" ref="BI530:BI535" si="28">IF(N530="nulová",J530,0)</f>
        <v>0</v>
      </c>
      <c r="BJ530" s="17" t="s">
        <v>83</v>
      </c>
      <c r="BK530" s="194">
        <f t="shared" ref="BK530:BK535" si="29">ROUND(I530*H530,2)</f>
        <v>0</v>
      </c>
      <c r="BL530" s="17" t="s">
        <v>189</v>
      </c>
      <c r="BM530" s="193" t="s">
        <v>709</v>
      </c>
    </row>
    <row r="531" spans="1:65" s="2" customFormat="1" ht="24.2" customHeight="1">
      <c r="A531" s="34"/>
      <c r="B531" s="35"/>
      <c r="C531" s="182" t="s">
        <v>710</v>
      </c>
      <c r="D531" s="182" t="s">
        <v>148</v>
      </c>
      <c r="E531" s="183" t="s">
        <v>711</v>
      </c>
      <c r="F531" s="184" t="s">
        <v>712</v>
      </c>
      <c r="G531" s="185" t="s">
        <v>151</v>
      </c>
      <c r="H531" s="186">
        <v>97.8</v>
      </c>
      <c r="I531" s="187"/>
      <c r="J531" s="188">
        <f t="shared" si="20"/>
        <v>0</v>
      </c>
      <c r="K531" s="184" t="s">
        <v>1</v>
      </c>
      <c r="L531" s="39"/>
      <c r="M531" s="189" t="s">
        <v>1</v>
      </c>
      <c r="N531" s="190" t="s">
        <v>40</v>
      </c>
      <c r="O531" s="71"/>
      <c r="P531" s="191">
        <f t="shared" si="21"/>
        <v>0</v>
      </c>
      <c r="Q531" s="191">
        <v>0</v>
      </c>
      <c r="R531" s="191">
        <f t="shared" si="22"/>
        <v>0</v>
      </c>
      <c r="S531" s="191">
        <v>0</v>
      </c>
      <c r="T531" s="192">
        <f t="shared" si="23"/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3" t="s">
        <v>189</v>
      </c>
      <c r="AT531" s="193" t="s">
        <v>148</v>
      </c>
      <c r="AU531" s="193" t="s">
        <v>85</v>
      </c>
      <c r="AY531" s="17" t="s">
        <v>146</v>
      </c>
      <c r="BE531" s="194">
        <f t="shared" si="24"/>
        <v>0</v>
      </c>
      <c r="BF531" s="194">
        <f t="shared" si="25"/>
        <v>0</v>
      </c>
      <c r="BG531" s="194">
        <f t="shared" si="26"/>
        <v>0</v>
      </c>
      <c r="BH531" s="194">
        <f t="shared" si="27"/>
        <v>0</v>
      </c>
      <c r="BI531" s="194">
        <f t="shared" si="28"/>
        <v>0</v>
      </c>
      <c r="BJ531" s="17" t="s">
        <v>83</v>
      </c>
      <c r="BK531" s="194">
        <f t="shared" si="29"/>
        <v>0</v>
      </c>
      <c r="BL531" s="17" t="s">
        <v>189</v>
      </c>
      <c r="BM531" s="193" t="s">
        <v>713</v>
      </c>
    </row>
    <row r="532" spans="1:65" s="2" customFormat="1" ht="33" customHeight="1">
      <c r="A532" s="34"/>
      <c r="B532" s="35"/>
      <c r="C532" s="182" t="s">
        <v>430</v>
      </c>
      <c r="D532" s="182" t="s">
        <v>148</v>
      </c>
      <c r="E532" s="183" t="s">
        <v>714</v>
      </c>
      <c r="F532" s="184" t="s">
        <v>715</v>
      </c>
      <c r="G532" s="185" t="s">
        <v>151</v>
      </c>
      <c r="H532" s="186">
        <v>97.8</v>
      </c>
      <c r="I532" s="187"/>
      <c r="J532" s="188">
        <f t="shared" si="20"/>
        <v>0</v>
      </c>
      <c r="K532" s="184" t="s">
        <v>1</v>
      </c>
      <c r="L532" s="39"/>
      <c r="M532" s="189" t="s">
        <v>1</v>
      </c>
      <c r="N532" s="190" t="s">
        <v>40</v>
      </c>
      <c r="O532" s="71"/>
      <c r="P532" s="191">
        <f t="shared" si="21"/>
        <v>0</v>
      </c>
      <c r="Q532" s="191">
        <v>0</v>
      </c>
      <c r="R532" s="191">
        <f t="shared" si="22"/>
        <v>0</v>
      </c>
      <c r="S532" s="191">
        <v>0</v>
      </c>
      <c r="T532" s="192">
        <f t="shared" si="23"/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3" t="s">
        <v>189</v>
      </c>
      <c r="AT532" s="193" t="s">
        <v>148</v>
      </c>
      <c r="AU532" s="193" t="s">
        <v>85</v>
      </c>
      <c r="AY532" s="17" t="s">
        <v>146</v>
      </c>
      <c r="BE532" s="194">
        <f t="shared" si="24"/>
        <v>0</v>
      </c>
      <c r="BF532" s="194">
        <f t="shared" si="25"/>
        <v>0</v>
      </c>
      <c r="BG532" s="194">
        <f t="shared" si="26"/>
        <v>0</v>
      </c>
      <c r="BH532" s="194">
        <f t="shared" si="27"/>
        <v>0</v>
      </c>
      <c r="BI532" s="194">
        <f t="shared" si="28"/>
        <v>0</v>
      </c>
      <c r="BJ532" s="17" t="s">
        <v>83</v>
      </c>
      <c r="BK532" s="194">
        <f t="shared" si="29"/>
        <v>0</v>
      </c>
      <c r="BL532" s="17" t="s">
        <v>189</v>
      </c>
      <c r="BM532" s="193" t="s">
        <v>716</v>
      </c>
    </row>
    <row r="533" spans="1:65" s="2" customFormat="1" ht="24.2" customHeight="1">
      <c r="A533" s="34"/>
      <c r="B533" s="35"/>
      <c r="C533" s="182" t="s">
        <v>717</v>
      </c>
      <c r="D533" s="182" t="s">
        <v>148</v>
      </c>
      <c r="E533" s="183" t="s">
        <v>718</v>
      </c>
      <c r="F533" s="184" t="s">
        <v>719</v>
      </c>
      <c r="G533" s="185" t="s">
        <v>151</v>
      </c>
      <c r="H533" s="186">
        <v>97.8</v>
      </c>
      <c r="I533" s="187"/>
      <c r="J533" s="188">
        <f t="shared" si="20"/>
        <v>0</v>
      </c>
      <c r="K533" s="184" t="s">
        <v>1</v>
      </c>
      <c r="L533" s="39"/>
      <c r="M533" s="189" t="s">
        <v>1</v>
      </c>
      <c r="N533" s="190" t="s">
        <v>40</v>
      </c>
      <c r="O533" s="71"/>
      <c r="P533" s="191">
        <f t="shared" si="21"/>
        <v>0</v>
      </c>
      <c r="Q533" s="191">
        <v>0</v>
      </c>
      <c r="R533" s="191">
        <f t="shared" si="22"/>
        <v>0</v>
      </c>
      <c r="S533" s="191">
        <v>0</v>
      </c>
      <c r="T533" s="192">
        <f t="shared" si="23"/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3" t="s">
        <v>189</v>
      </c>
      <c r="AT533" s="193" t="s">
        <v>148</v>
      </c>
      <c r="AU533" s="193" t="s">
        <v>85</v>
      </c>
      <c r="AY533" s="17" t="s">
        <v>146</v>
      </c>
      <c r="BE533" s="194">
        <f t="shared" si="24"/>
        <v>0</v>
      </c>
      <c r="BF533" s="194">
        <f t="shared" si="25"/>
        <v>0</v>
      </c>
      <c r="BG533" s="194">
        <f t="shared" si="26"/>
        <v>0</v>
      </c>
      <c r="BH533" s="194">
        <f t="shared" si="27"/>
        <v>0</v>
      </c>
      <c r="BI533" s="194">
        <f t="shared" si="28"/>
        <v>0</v>
      </c>
      <c r="BJ533" s="17" t="s">
        <v>83</v>
      </c>
      <c r="BK533" s="194">
        <f t="shared" si="29"/>
        <v>0</v>
      </c>
      <c r="BL533" s="17" t="s">
        <v>189</v>
      </c>
      <c r="BM533" s="193" t="s">
        <v>720</v>
      </c>
    </row>
    <row r="534" spans="1:65" s="2" customFormat="1" ht="21.75" customHeight="1">
      <c r="A534" s="34"/>
      <c r="B534" s="35"/>
      <c r="C534" s="182" t="s">
        <v>437</v>
      </c>
      <c r="D534" s="182" t="s">
        <v>148</v>
      </c>
      <c r="E534" s="183" t="s">
        <v>721</v>
      </c>
      <c r="F534" s="184" t="s">
        <v>722</v>
      </c>
      <c r="G534" s="185" t="s">
        <v>151</v>
      </c>
      <c r="H534" s="186">
        <v>97.8</v>
      </c>
      <c r="I534" s="187"/>
      <c r="J534" s="188">
        <f t="shared" si="20"/>
        <v>0</v>
      </c>
      <c r="K534" s="184" t="s">
        <v>1</v>
      </c>
      <c r="L534" s="39"/>
      <c r="M534" s="189" t="s">
        <v>1</v>
      </c>
      <c r="N534" s="190" t="s">
        <v>40</v>
      </c>
      <c r="O534" s="71"/>
      <c r="P534" s="191">
        <f t="shared" si="21"/>
        <v>0</v>
      </c>
      <c r="Q534" s="191">
        <v>0</v>
      </c>
      <c r="R534" s="191">
        <f t="shared" si="22"/>
        <v>0</v>
      </c>
      <c r="S534" s="191">
        <v>0</v>
      </c>
      <c r="T534" s="192">
        <f t="shared" si="23"/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3" t="s">
        <v>189</v>
      </c>
      <c r="AT534" s="193" t="s">
        <v>148</v>
      </c>
      <c r="AU534" s="193" t="s">
        <v>85</v>
      </c>
      <c r="AY534" s="17" t="s">
        <v>146</v>
      </c>
      <c r="BE534" s="194">
        <f t="shared" si="24"/>
        <v>0</v>
      </c>
      <c r="BF534" s="194">
        <f t="shared" si="25"/>
        <v>0</v>
      </c>
      <c r="BG534" s="194">
        <f t="shared" si="26"/>
        <v>0</v>
      </c>
      <c r="BH534" s="194">
        <f t="shared" si="27"/>
        <v>0</v>
      </c>
      <c r="BI534" s="194">
        <f t="shared" si="28"/>
        <v>0</v>
      </c>
      <c r="BJ534" s="17" t="s">
        <v>83</v>
      </c>
      <c r="BK534" s="194">
        <f t="shared" si="29"/>
        <v>0</v>
      </c>
      <c r="BL534" s="17" t="s">
        <v>189</v>
      </c>
      <c r="BM534" s="193" t="s">
        <v>723</v>
      </c>
    </row>
    <row r="535" spans="1:65" s="2" customFormat="1" ht="55.5" customHeight="1">
      <c r="A535" s="34"/>
      <c r="B535" s="35"/>
      <c r="C535" s="228" t="s">
        <v>724</v>
      </c>
      <c r="D535" s="228" t="s">
        <v>215</v>
      </c>
      <c r="E535" s="229" t="s">
        <v>725</v>
      </c>
      <c r="F535" s="230" t="s">
        <v>726</v>
      </c>
      <c r="G535" s="231" t="s">
        <v>151</v>
      </c>
      <c r="H535" s="232">
        <v>97.8</v>
      </c>
      <c r="I535" s="233"/>
      <c r="J535" s="234">
        <f t="shared" si="20"/>
        <v>0</v>
      </c>
      <c r="K535" s="230" t="s">
        <v>1</v>
      </c>
      <c r="L535" s="235"/>
      <c r="M535" s="236" t="s">
        <v>1</v>
      </c>
      <c r="N535" s="237" t="s">
        <v>40</v>
      </c>
      <c r="O535" s="71"/>
      <c r="P535" s="191">
        <f t="shared" si="21"/>
        <v>0</v>
      </c>
      <c r="Q535" s="191">
        <v>0</v>
      </c>
      <c r="R535" s="191">
        <f t="shared" si="22"/>
        <v>0</v>
      </c>
      <c r="S535" s="191">
        <v>0</v>
      </c>
      <c r="T535" s="192">
        <f t="shared" si="23"/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3" t="s">
        <v>228</v>
      </c>
      <c r="AT535" s="193" t="s">
        <v>215</v>
      </c>
      <c r="AU535" s="193" t="s">
        <v>85</v>
      </c>
      <c r="AY535" s="17" t="s">
        <v>146</v>
      </c>
      <c r="BE535" s="194">
        <f t="shared" si="24"/>
        <v>0</v>
      </c>
      <c r="BF535" s="194">
        <f t="shared" si="25"/>
        <v>0</v>
      </c>
      <c r="BG535" s="194">
        <f t="shared" si="26"/>
        <v>0</v>
      </c>
      <c r="BH535" s="194">
        <f t="shared" si="27"/>
        <v>0</v>
      </c>
      <c r="BI535" s="194">
        <f t="shared" si="28"/>
        <v>0</v>
      </c>
      <c r="BJ535" s="17" t="s">
        <v>83</v>
      </c>
      <c r="BK535" s="194">
        <f t="shared" si="29"/>
        <v>0</v>
      </c>
      <c r="BL535" s="17" t="s">
        <v>189</v>
      </c>
      <c r="BM535" s="193" t="s">
        <v>727</v>
      </c>
    </row>
    <row r="536" spans="1:65" s="14" customFormat="1" ht="11.25">
      <c r="B536" s="206"/>
      <c r="C536" s="207"/>
      <c r="D536" s="197" t="s">
        <v>153</v>
      </c>
      <c r="E536" s="208" t="s">
        <v>1</v>
      </c>
      <c r="F536" s="209" t="s">
        <v>728</v>
      </c>
      <c r="G536" s="207"/>
      <c r="H536" s="210">
        <v>97.8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153</v>
      </c>
      <c r="AU536" s="216" t="s">
        <v>85</v>
      </c>
      <c r="AV536" s="14" t="s">
        <v>85</v>
      </c>
      <c r="AW536" s="14" t="s">
        <v>32</v>
      </c>
      <c r="AX536" s="14" t="s">
        <v>75</v>
      </c>
      <c r="AY536" s="216" t="s">
        <v>146</v>
      </c>
    </row>
    <row r="537" spans="1:65" s="15" customFormat="1" ht="11.25">
      <c r="B537" s="217"/>
      <c r="C537" s="218"/>
      <c r="D537" s="197" t="s">
        <v>153</v>
      </c>
      <c r="E537" s="219" t="s">
        <v>1</v>
      </c>
      <c r="F537" s="220" t="s">
        <v>157</v>
      </c>
      <c r="G537" s="218"/>
      <c r="H537" s="221">
        <v>97.8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153</v>
      </c>
      <c r="AU537" s="227" t="s">
        <v>85</v>
      </c>
      <c r="AV537" s="15" t="s">
        <v>152</v>
      </c>
      <c r="AW537" s="15" t="s">
        <v>32</v>
      </c>
      <c r="AX537" s="15" t="s">
        <v>83</v>
      </c>
      <c r="AY537" s="227" t="s">
        <v>146</v>
      </c>
    </row>
    <row r="538" spans="1:65" s="2" customFormat="1" ht="16.5" customHeight="1">
      <c r="A538" s="34"/>
      <c r="B538" s="35"/>
      <c r="C538" s="182" t="s">
        <v>440</v>
      </c>
      <c r="D538" s="182" t="s">
        <v>148</v>
      </c>
      <c r="E538" s="183" t="s">
        <v>729</v>
      </c>
      <c r="F538" s="184" t="s">
        <v>730</v>
      </c>
      <c r="G538" s="185" t="s">
        <v>169</v>
      </c>
      <c r="H538" s="186">
        <v>66.5</v>
      </c>
      <c r="I538" s="187"/>
      <c r="J538" s="188">
        <f>ROUND(I538*H538,2)</f>
        <v>0</v>
      </c>
      <c r="K538" s="184" t="s">
        <v>1</v>
      </c>
      <c r="L538" s="39"/>
      <c r="M538" s="189" t="s">
        <v>1</v>
      </c>
      <c r="N538" s="190" t="s">
        <v>40</v>
      </c>
      <c r="O538" s="71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3" t="s">
        <v>189</v>
      </c>
      <c r="AT538" s="193" t="s">
        <v>148</v>
      </c>
      <c r="AU538" s="193" t="s">
        <v>85</v>
      </c>
      <c r="AY538" s="17" t="s">
        <v>146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7" t="s">
        <v>83</v>
      </c>
      <c r="BK538" s="194">
        <f>ROUND(I538*H538,2)</f>
        <v>0</v>
      </c>
      <c r="BL538" s="17" t="s">
        <v>189</v>
      </c>
      <c r="BM538" s="193" t="s">
        <v>731</v>
      </c>
    </row>
    <row r="539" spans="1:65" s="2" customFormat="1" ht="24.2" customHeight="1">
      <c r="A539" s="34"/>
      <c r="B539" s="35"/>
      <c r="C539" s="228" t="s">
        <v>732</v>
      </c>
      <c r="D539" s="228" t="s">
        <v>215</v>
      </c>
      <c r="E539" s="229" t="s">
        <v>733</v>
      </c>
      <c r="F539" s="230" t="s">
        <v>734</v>
      </c>
      <c r="G539" s="231" t="s">
        <v>169</v>
      </c>
      <c r="H539" s="232">
        <v>66.5</v>
      </c>
      <c r="I539" s="233"/>
      <c r="J539" s="234">
        <f>ROUND(I539*H539,2)</f>
        <v>0</v>
      </c>
      <c r="K539" s="230" t="s">
        <v>1</v>
      </c>
      <c r="L539" s="235"/>
      <c r="M539" s="236" t="s">
        <v>1</v>
      </c>
      <c r="N539" s="237" t="s">
        <v>40</v>
      </c>
      <c r="O539" s="71"/>
      <c r="P539" s="191">
        <f>O539*H539</f>
        <v>0</v>
      </c>
      <c r="Q539" s="191">
        <v>0</v>
      </c>
      <c r="R539" s="191">
        <f>Q539*H539</f>
        <v>0</v>
      </c>
      <c r="S539" s="191">
        <v>0</v>
      </c>
      <c r="T539" s="192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3" t="s">
        <v>228</v>
      </c>
      <c r="AT539" s="193" t="s">
        <v>215</v>
      </c>
      <c r="AU539" s="193" t="s">
        <v>85</v>
      </c>
      <c r="AY539" s="17" t="s">
        <v>146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7" t="s">
        <v>83</v>
      </c>
      <c r="BK539" s="194">
        <f>ROUND(I539*H539,2)</f>
        <v>0</v>
      </c>
      <c r="BL539" s="17" t="s">
        <v>189</v>
      </c>
      <c r="BM539" s="193" t="s">
        <v>735</v>
      </c>
    </row>
    <row r="540" spans="1:65" s="14" customFormat="1" ht="22.5">
      <c r="B540" s="206"/>
      <c r="C540" s="207"/>
      <c r="D540" s="197" t="s">
        <v>153</v>
      </c>
      <c r="E540" s="208" t="s">
        <v>1</v>
      </c>
      <c r="F540" s="209" t="s">
        <v>736</v>
      </c>
      <c r="G540" s="207"/>
      <c r="H540" s="210">
        <v>66.5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153</v>
      </c>
      <c r="AU540" s="216" t="s">
        <v>85</v>
      </c>
      <c r="AV540" s="14" t="s">
        <v>85</v>
      </c>
      <c r="AW540" s="14" t="s">
        <v>32</v>
      </c>
      <c r="AX540" s="14" t="s">
        <v>75</v>
      </c>
      <c r="AY540" s="216" t="s">
        <v>146</v>
      </c>
    </row>
    <row r="541" spans="1:65" s="15" customFormat="1" ht="11.25">
      <c r="B541" s="217"/>
      <c r="C541" s="218"/>
      <c r="D541" s="197" t="s">
        <v>153</v>
      </c>
      <c r="E541" s="219" t="s">
        <v>1</v>
      </c>
      <c r="F541" s="220" t="s">
        <v>157</v>
      </c>
      <c r="G541" s="218"/>
      <c r="H541" s="221">
        <v>66.5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153</v>
      </c>
      <c r="AU541" s="227" t="s">
        <v>85</v>
      </c>
      <c r="AV541" s="15" t="s">
        <v>152</v>
      </c>
      <c r="AW541" s="15" t="s">
        <v>32</v>
      </c>
      <c r="AX541" s="15" t="s">
        <v>83</v>
      </c>
      <c r="AY541" s="227" t="s">
        <v>146</v>
      </c>
    </row>
    <row r="542" spans="1:65" s="2" customFormat="1" ht="16.5" customHeight="1">
      <c r="A542" s="34"/>
      <c r="B542" s="35"/>
      <c r="C542" s="182" t="s">
        <v>446</v>
      </c>
      <c r="D542" s="182" t="s">
        <v>148</v>
      </c>
      <c r="E542" s="183" t="s">
        <v>737</v>
      </c>
      <c r="F542" s="184" t="s">
        <v>738</v>
      </c>
      <c r="G542" s="185" t="s">
        <v>151</v>
      </c>
      <c r="H542" s="186">
        <v>97.8</v>
      </c>
      <c r="I542" s="187"/>
      <c r="J542" s="188">
        <f>ROUND(I542*H542,2)</f>
        <v>0</v>
      </c>
      <c r="K542" s="184" t="s">
        <v>1</v>
      </c>
      <c r="L542" s="39"/>
      <c r="M542" s="189" t="s">
        <v>1</v>
      </c>
      <c r="N542" s="190" t="s">
        <v>40</v>
      </c>
      <c r="O542" s="71"/>
      <c r="P542" s="191">
        <f>O542*H542</f>
        <v>0</v>
      </c>
      <c r="Q542" s="191">
        <v>0</v>
      </c>
      <c r="R542" s="191">
        <f>Q542*H542</f>
        <v>0</v>
      </c>
      <c r="S542" s="191">
        <v>0</v>
      </c>
      <c r="T542" s="19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3" t="s">
        <v>189</v>
      </c>
      <c r="AT542" s="193" t="s">
        <v>148</v>
      </c>
      <c r="AU542" s="193" t="s">
        <v>85</v>
      </c>
      <c r="AY542" s="17" t="s">
        <v>146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7" t="s">
        <v>83</v>
      </c>
      <c r="BK542" s="194">
        <f>ROUND(I542*H542,2)</f>
        <v>0</v>
      </c>
      <c r="BL542" s="17" t="s">
        <v>189</v>
      </c>
      <c r="BM542" s="193" t="s">
        <v>739</v>
      </c>
    </row>
    <row r="543" spans="1:65" s="2" customFormat="1" ht="16.5" customHeight="1">
      <c r="A543" s="34"/>
      <c r="B543" s="35"/>
      <c r="C543" s="182" t="s">
        <v>740</v>
      </c>
      <c r="D543" s="182" t="s">
        <v>148</v>
      </c>
      <c r="E543" s="183" t="s">
        <v>741</v>
      </c>
      <c r="F543" s="184" t="s">
        <v>742</v>
      </c>
      <c r="G543" s="185" t="s">
        <v>429</v>
      </c>
      <c r="H543" s="238"/>
      <c r="I543" s="187"/>
      <c r="J543" s="188">
        <f>ROUND(I543*H543,2)</f>
        <v>0</v>
      </c>
      <c r="K543" s="184" t="s">
        <v>1</v>
      </c>
      <c r="L543" s="39"/>
      <c r="M543" s="189" t="s">
        <v>1</v>
      </c>
      <c r="N543" s="190" t="s">
        <v>40</v>
      </c>
      <c r="O543" s="71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93" t="s">
        <v>189</v>
      </c>
      <c r="AT543" s="193" t="s">
        <v>148</v>
      </c>
      <c r="AU543" s="193" t="s">
        <v>85</v>
      </c>
      <c r="AY543" s="17" t="s">
        <v>146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7" t="s">
        <v>83</v>
      </c>
      <c r="BK543" s="194">
        <f>ROUND(I543*H543,2)</f>
        <v>0</v>
      </c>
      <c r="BL543" s="17" t="s">
        <v>189</v>
      </c>
      <c r="BM543" s="193" t="s">
        <v>743</v>
      </c>
    </row>
    <row r="544" spans="1:65" s="12" customFormat="1" ht="22.9" customHeight="1">
      <c r="B544" s="166"/>
      <c r="C544" s="167"/>
      <c r="D544" s="168" t="s">
        <v>74</v>
      </c>
      <c r="E544" s="180" t="s">
        <v>744</v>
      </c>
      <c r="F544" s="180" t="s">
        <v>745</v>
      </c>
      <c r="G544" s="167"/>
      <c r="H544" s="167"/>
      <c r="I544" s="170"/>
      <c r="J544" s="181">
        <f>BK544</f>
        <v>0</v>
      </c>
      <c r="K544" s="167"/>
      <c r="L544" s="172"/>
      <c r="M544" s="173"/>
      <c r="N544" s="174"/>
      <c r="O544" s="174"/>
      <c r="P544" s="175">
        <f>SUM(P545:P555)</f>
        <v>0</v>
      </c>
      <c r="Q544" s="174"/>
      <c r="R544" s="175">
        <f>SUM(R545:R555)</f>
        <v>0</v>
      </c>
      <c r="S544" s="174"/>
      <c r="T544" s="176">
        <f>SUM(T545:T555)</f>
        <v>0</v>
      </c>
      <c r="AR544" s="177" t="s">
        <v>85</v>
      </c>
      <c r="AT544" s="178" t="s">
        <v>74</v>
      </c>
      <c r="AU544" s="178" t="s">
        <v>83</v>
      </c>
      <c r="AY544" s="177" t="s">
        <v>146</v>
      </c>
      <c r="BK544" s="179">
        <f>SUM(BK545:BK555)</f>
        <v>0</v>
      </c>
    </row>
    <row r="545" spans="1:65" s="2" customFormat="1" ht="16.5" customHeight="1">
      <c r="A545" s="34"/>
      <c r="B545" s="35"/>
      <c r="C545" s="182" t="s">
        <v>449</v>
      </c>
      <c r="D545" s="182" t="s">
        <v>148</v>
      </c>
      <c r="E545" s="183" t="s">
        <v>746</v>
      </c>
      <c r="F545" s="184" t="s">
        <v>747</v>
      </c>
      <c r="G545" s="185" t="s">
        <v>151</v>
      </c>
      <c r="H545" s="186">
        <v>8</v>
      </c>
      <c r="I545" s="187"/>
      <c r="J545" s="188">
        <f>ROUND(I545*H545,2)</f>
        <v>0</v>
      </c>
      <c r="K545" s="184" t="s">
        <v>1</v>
      </c>
      <c r="L545" s="39"/>
      <c r="M545" s="189" t="s">
        <v>1</v>
      </c>
      <c r="N545" s="190" t="s">
        <v>40</v>
      </c>
      <c r="O545" s="71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3" t="s">
        <v>189</v>
      </c>
      <c r="AT545" s="193" t="s">
        <v>148</v>
      </c>
      <c r="AU545" s="193" t="s">
        <v>85</v>
      </c>
      <c r="AY545" s="17" t="s">
        <v>146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7" t="s">
        <v>83</v>
      </c>
      <c r="BK545" s="194">
        <f>ROUND(I545*H545,2)</f>
        <v>0</v>
      </c>
      <c r="BL545" s="17" t="s">
        <v>189</v>
      </c>
      <c r="BM545" s="193" t="s">
        <v>748</v>
      </c>
    </row>
    <row r="546" spans="1:65" s="2" customFormat="1" ht="24.2" customHeight="1">
      <c r="A546" s="34"/>
      <c r="B546" s="35"/>
      <c r="C546" s="182" t="s">
        <v>749</v>
      </c>
      <c r="D546" s="182" t="s">
        <v>148</v>
      </c>
      <c r="E546" s="183" t="s">
        <v>750</v>
      </c>
      <c r="F546" s="184" t="s">
        <v>751</v>
      </c>
      <c r="G546" s="185" t="s">
        <v>151</v>
      </c>
      <c r="H546" s="186">
        <v>9</v>
      </c>
      <c r="I546" s="187"/>
      <c r="J546" s="188">
        <f>ROUND(I546*H546,2)</f>
        <v>0</v>
      </c>
      <c r="K546" s="184" t="s">
        <v>1</v>
      </c>
      <c r="L546" s="39"/>
      <c r="M546" s="189" t="s">
        <v>1</v>
      </c>
      <c r="N546" s="190" t="s">
        <v>40</v>
      </c>
      <c r="O546" s="71"/>
      <c r="P546" s="191">
        <f>O546*H546</f>
        <v>0</v>
      </c>
      <c r="Q546" s="191">
        <v>0</v>
      </c>
      <c r="R546" s="191">
        <f>Q546*H546</f>
        <v>0</v>
      </c>
      <c r="S546" s="191">
        <v>0</v>
      </c>
      <c r="T546" s="19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3" t="s">
        <v>189</v>
      </c>
      <c r="AT546" s="193" t="s">
        <v>148</v>
      </c>
      <c r="AU546" s="193" t="s">
        <v>85</v>
      </c>
      <c r="AY546" s="17" t="s">
        <v>146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7" t="s">
        <v>83</v>
      </c>
      <c r="BK546" s="194">
        <f>ROUND(I546*H546,2)</f>
        <v>0</v>
      </c>
      <c r="BL546" s="17" t="s">
        <v>189</v>
      </c>
      <c r="BM546" s="193" t="s">
        <v>752</v>
      </c>
    </row>
    <row r="547" spans="1:65" s="2" customFormat="1" ht="33" customHeight="1">
      <c r="A547" s="34"/>
      <c r="B547" s="35"/>
      <c r="C547" s="182" t="s">
        <v>453</v>
      </c>
      <c r="D547" s="182" t="s">
        <v>148</v>
      </c>
      <c r="E547" s="183" t="s">
        <v>753</v>
      </c>
      <c r="F547" s="184" t="s">
        <v>754</v>
      </c>
      <c r="G547" s="185" t="s">
        <v>151</v>
      </c>
      <c r="H547" s="186">
        <v>8</v>
      </c>
      <c r="I547" s="187"/>
      <c r="J547" s="188">
        <f>ROUND(I547*H547,2)</f>
        <v>0</v>
      </c>
      <c r="K547" s="184" t="s">
        <v>1</v>
      </c>
      <c r="L547" s="39"/>
      <c r="M547" s="189" t="s">
        <v>1</v>
      </c>
      <c r="N547" s="190" t="s">
        <v>40</v>
      </c>
      <c r="O547" s="71"/>
      <c r="P547" s="191">
        <f>O547*H547</f>
        <v>0</v>
      </c>
      <c r="Q547" s="191">
        <v>0</v>
      </c>
      <c r="R547" s="191">
        <f>Q547*H547</f>
        <v>0</v>
      </c>
      <c r="S547" s="191">
        <v>0</v>
      </c>
      <c r="T547" s="192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3" t="s">
        <v>189</v>
      </c>
      <c r="AT547" s="193" t="s">
        <v>148</v>
      </c>
      <c r="AU547" s="193" t="s">
        <v>85</v>
      </c>
      <c r="AY547" s="17" t="s">
        <v>146</v>
      </c>
      <c r="BE547" s="194">
        <f>IF(N547="základní",J547,0)</f>
        <v>0</v>
      </c>
      <c r="BF547" s="194">
        <f>IF(N547="snížená",J547,0)</f>
        <v>0</v>
      </c>
      <c r="BG547" s="194">
        <f>IF(N547="zákl. přenesená",J547,0)</f>
        <v>0</v>
      </c>
      <c r="BH547" s="194">
        <f>IF(N547="sníž. přenesená",J547,0)</f>
        <v>0</v>
      </c>
      <c r="BI547" s="194">
        <f>IF(N547="nulová",J547,0)</f>
        <v>0</v>
      </c>
      <c r="BJ547" s="17" t="s">
        <v>83</v>
      </c>
      <c r="BK547" s="194">
        <f>ROUND(I547*H547,2)</f>
        <v>0</v>
      </c>
      <c r="BL547" s="17" t="s">
        <v>189</v>
      </c>
      <c r="BM547" s="193" t="s">
        <v>755</v>
      </c>
    </row>
    <row r="548" spans="1:65" s="13" customFormat="1" ht="11.25">
      <c r="B548" s="195"/>
      <c r="C548" s="196"/>
      <c r="D548" s="197" t="s">
        <v>153</v>
      </c>
      <c r="E548" s="198" t="s">
        <v>1</v>
      </c>
      <c r="F548" s="199" t="s">
        <v>756</v>
      </c>
      <c r="G548" s="196"/>
      <c r="H548" s="198" t="s">
        <v>1</v>
      </c>
      <c r="I548" s="200"/>
      <c r="J548" s="196"/>
      <c r="K548" s="196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153</v>
      </c>
      <c r="AU548" s="205" t="s">
        <v>85</v>
      </c>
      <c r="AV548" s="13" t="s">
        <v>83</v>
      </c>
      <c r="AW548" s="13" t="s">
        <v>32</v>
      </c>
      <c r="AX548" s="13" t="s">
        <v>75</v>
      </c>
      <c r="AY548" s="205" t="s">
        <v>146</v>
      </c>
    </row>
    <row r="549" spans="1:65" s="14" customFormat="1" ht="11.25">
      <c r="B549" s="206"/>
      <c r="C549" s="207"/>
      <c r="D549" s="197" t="s">
        <v>153</v>
      </c>
      <c r="E549" s="208" t="s">
        <v>1</v>
      </c>
      <c r="F549" s="209" t="s">
        <v>170</v>
      </c>
      <c r="G549" s="207"/>
      <c r="H549" s="210">
        <v>8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153</v>
      </c>
      <c r="AU549" s="216" t="s">
        <v>85</v>
      </c>
      <c r="AV549" s="14" t="s">
        <v>85</v>
      </c>
      <c r="AW549" s="14" t="s">
        <v>32</v>
      </c>
      <c r="AX549" s="14" t="s">
        <v>75</v>
      </c>
      <c r="AY549" s="216" t="s">
        <v>146</v>
      </c>
    </row>
    <row r="550" spans="1:65" s="15" customFormat="1" ht="11.25">
      <c r="B550" s="217"/>
      <c r="C550" s="218"/>
      <c r="D550" s="197" t="s">
        <v>153</v>
      </c>
      <c r="E550" s="219" t="s">
        <v>1</v>
      </c>
      <c r="F550" s="220" t="s">
        <v>157</v>
      </c>
      <c r="G550" s="218"/>
      <c r="H550" s="221">
        <v>8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153</v>
      </c>
      <c r="AU550" s="227" t="s">
        <v>85</v>
      </c>
      <c r="AV550" s="15" t="s">
        <v>152</v>
      </c>
      <c r="AW550" s="15" t="s">
        <v>32</v>
      </c>
      <c r="AX550" s="15" t="s">
        <v>83</v>
      </c>
      <c r="AY550" s="227" t="s">
        <v>146</v>
      </c>
    </row>
    <row r="551" spans="1:65" s="2" customFormat="1" ht="24.2" customHeight="1">
      <c r="A551" s="34"/>
      <c r="B551" s="35"/>
      <c r="C551" s="228" t="s">
        <v>757</v>
      </c>
      <c r="D551" s="228" t="s">
        <v>215</v>
      </c>
      <c r="E551" s="229" t="s">
        <v>758</v>
      </c>
      <c r="F551" s="230" t="s">
        <v>759</v>
      </c>
      <c r="G551" s="231" t="s">
        <v>151</v>
      </c>
      <c r="H551" s="232">
        <v>8.5</v>
      </c>
      <c r="I551" s="233"/>
      <c r="J551" s="234">
        <f>ROUND(I551*H551,2)</f>
        <v>0</v>
      </c>
      <c r="K551" s="230" t="s">
        <v>1</v>
      </c>
      <c r="L551" s="235"/>
      <c r="M551" s="236" t="s">
        <v>1</v>
      </c>
      <c r="N551" s="237" t="s">
        <v>40</v>
      </c>
      <c r="O551" s="71"/>
      <c r="P551" s="191">
        <f>O551*H551</f>
        <v>0</v>
      </c>
      <c r="Q551" s="191">
        <v>0</v>
      </c>
      <c r="R551" s="191">
        <f>Q551*H551</f>
        <v>0</v>
      </c>
      <c r="S551" s="191">
        <v>0</v>
      </c>
      <c r="T551" s="19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3" t="s">
        <v>228</v>
      </c>
      <c r="AT551" s="193" t="s">
        <v>215</v>
      </c>
      <c r="AU551" s="193" t="s">
        <v>85</v>
      </c>
      <c r="AY551" s="17" t="s">
        <v>146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7" t="s">
        <v>83</v>
      </c>
      <c r="BK551" s="194">
        <f>ROUND(I551*H551,2)</f>
        <v>0</v>
      </c>
      <c r="BL551" s="17" t="s">
        <v>189</v>
      </c>
      <c r="BM551" s="193" t="s">
        <v>760</v>
      </c>
    </row>
    <row r="552" spans="1:65" s="14" customFormat="1" ht="11.25">
      <c r="B552" s="206"/>
      <c r="C552" s="207"/>
      <c r="D552" s="197" t="s">
        <v>153</v>
      </c>
      <c r="E552" s="208" t="s">
        <v>1</v>
      </c>
      <c r="F552" s="209" t="s">
        <v>761</v>
      </c>
      <c r="G552" s="207"/>
      <c r="H552" s="210">
        <v>8.5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153</v>
      </c>
      <c r="AU552" s="216" t="s">
        <v>85</v>
      </c>
      <c r="AV552" s="14" t="s">
        <v>85</v>
      </c>
      <c r="AW552" s="14" t="s">
        <v>32</v>
      </c>
      <c r="AX552" s="14" t="s">
        <v>75</v>
      </c>
      <c r="AY552" s="216" t="s">
        <v>146</v>
      </c>
    </row>
    <row r="553" spans="1:65" s="15" customFormat="1" ht="11.25">
      <c r="B553" s="217"/>
      <c r="C553" s="218"/>
      <c r="D553" s="197" t="s">
        <v>153</v>
      </c>
      <c r="E553" s="219" t="s">
        <v>1</v>
      </c>
      <c r="F553" s="220" t="s">
        <v>157</v>
      </c>
      <c r="G553" s="218"/>
      <c r="H553" s="221">
        <v>8.5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153</v>
      </c>
      <c r="AU553" s="227" t="s">
        <v>85</v>
      </c>
      <c r="AV553" s="15" t="s">
        <v>152</v>
      </c>
      <c r="AW553" s="15" t="s">
        <v>32</v>
      </c>
      <c r="AX553" s="15" t="s">
        <v>83</v>
      </c>
      <c r="AY553" s="227" t="s">
        <v>146</v>
      </c>
    </row>
    <row r="554" spans="1:65" s="2" customFormat="1" ht="24.2" customHeight="1">
      <c r="A554" s="34"/>
      <c r="B554" s="35"/>
      <c r="C554" s="182" t="s">
        <v>456</v>
      </c>
      <c r="D554" s="182" t="s">
        <v>148</v>
      </c>
      <c r="E554" s="183" t="s">
        <v>762</v>
      </c>
      <c r="F554" s="184" t="s">
        <v>763</v>
      </c>
      <c r="G554" s="185" t="s">
        <v>169</v>
      </c>
      <c r="H554" s="186">
        <v>24</v>
      </c>
      <c r="I554" s="187"/>
      <c r="J554" s="188">
        <f>ROUND(I554*H554,2)</f>
        <v>0</v>
      </c>
      <c r="K554" s="184" t="s">
        <v>1</v>
      </c>
      <c r="L554" s="39"/>
      <c r="M554" s="189" t="s">
        <v>1</v>
      </c>
      <c r="N554" s="190" t="s">
        <v>40</v>
      </c>
      <c r="O554" s="71"/>
      <c r="P554" s="191">
        <f>O554*H554</f>
        <v>0</v>
      </c>
      <c r="Q554" s="191">
        <v>0</v>
      </c>
      <c r="R554" s="191">
        <f>Q554*H554</f>
        <v>0</v>
      </c>
      <c r="S554" s="191">
        <v>0</v>
      </c>
      <c r="T554" s="19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3" t="s">
        <v>189</v>
      </c>
      <c r="AT554" s="193" t="s">
        <v>148</v>
      </c>
      <c r="AU554" s="193" t="s">
        <v>85</v>
      </c>
      <c r="AY554" s="17" t="s">
        <v>146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7" t="s">
        <v>83</v>
      </c>
      <c r="BK554" s="194">
        <f>ROUND(I554*H554,2)</f>
        <v>0</v>
      </c>
      <c r="BL554" s="17" t="s">
        <v>189</v>
      </c>
      <c r="BM554" s="193" t="s">
        <v>764</v>
      </c>
    </row>
    <row r="555" spans="1:65" s="2" customFormat="1" ht="16.5" customHeight="1">
      <c r="A555" s="34"/>
      <c r="B555" s="35"/>
      <c r="C555" s="182" t="s">
        <v>765</v>
      </c>
      <c r="D555" s="182" t="s">
        <v>148</v>
      </c>
      <c r="E555" s="183" t="s">
        <v>766</v>
      </c>
      <c r="F555" s="184" t="s">
        <v>767</v>
      </c>
      <c r="G555" s="185" t="s">
        <v>429</v>
      </c>
      <c r="H555" s="238"/>
      <c r="I555" s="187"/>
      <c r="J555" s="188">
        <f>ROUND(I555*H555,2)</f>
        <v>0</v>
      </c>
      <c r="K555" s="184" t="s">
        <v>1</v>
      </c>
      <c r="L555" s="39"/>
      <c r="M555" s="189" t="s">
        <v>1</v>
      </c>
      <c r="N555" s="190" t="s">
        <v>40</v>
      </c>
      <c r="O555" s="71"/>
      <c r="P555" s="191">
        <f>O555*H555</f>
        <v>0</v>
      </c>
      <c r="Q555" s="191">
        <v>0</v>
      </c>
      <c r="R555" s="191">
        <f>Q555*H555</f>
        <v>0</v>
      </c>
      <c r="S555" s="191">
        <v>0</v>
      </c>
      <c r="T555" s="192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3" t="s">
        <v>189</v>
      </c>
      <c r="AT555" s="193" t="s">
        <v>148</v>
      </c>
      <c r="AU555" s="193" t="s">
        <v>85</v>
      </c>
      <c r="AY555" s="17" t="s">
        <v>146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7" t="s">
        <v>83</v>
      </c>
      <c r="BK555" s="194">
        <f>ROUND(I555*H555,2)</f>
        <v>0</v>
      </c>
      <c r="BL555" s="17" t="s">
        <v>189</v>
      </c>
      <c r="BM555" s="193" t="s">
        <v>768</v>
      </c>
    </row>
    <row r="556" spans="1:65" s="12" customFormat="1" ht="22.9" customHeight="1">
      <c r="B556" s="166"/>
      <c r="C556" s="167"/>
      <c r="D556" s="168" t="s">
        <v>74</v>
      </c>
      <c r="E556" s="180" t="s">
        <v>769</v>
      </c>
      <c r="F556" s="180" t="s">
        <v>770</v>
      </c>
      <c r="G556" s="167"/>
      <c r="H556" s="167"/>
      <c r="I556" s="170"/>
      <c r="J556" s="181">
        <f>BK556</f>
        <v>0</v>
      </c>
      <c r="K556" s="167"/>
      <c r="L556" s="172"/>
      <c r="M556" s="173"/>
      <c r="N556" s="174"/>
      <c r="O556" s="174"/>
      <c r="P556" s="175">
        <f>SUM(P557:P583)</f>
        <v>0</v>
      </c>
      <c r="Q556" s="174"/>
      <c r="R556" s="175">
        <f>SUM(R557:R583)</f>
        <v>0</v>
      </c>
      <c r="S556" s="174"/>
      <c r="T556" s="176">
        <f>SUM(T557:T583)</f>
        <v>0</v>
      </c>
      <c r="AR556" s="177" t="s">
        <v>85</v>
      </c>
      <c r="AT556" s="178" t="s">
        <v>74</v>
      </c>
      <c r="AU556" s="178" t="s">
        <v>83</v>
      </c>
      <c r="AY556" s="177" t="s">
        <v>146</v>
      </c>
      <c r="BK556" s="179">
        <f>SUM(BK557:BK583)</f>
        <v>0</v>
      </c>
    </row>
    <row r="557" spans="1:65" s="2" customFormat="1" ht="24.2" customHeight="1">
      <c r="A557" s="34"/>
      <c r="B557" s="35"/>
      <c r="C557" s="182" t="s">
        <v>460</v>
      </c>
      <c r="D557" s="182" t="s">
        <v>148</v>
      </c>
      <c r="E557" s="183" t="s">
        <v>771</v>
      </c>
      <c r="F557" s="184" t="s">
        <v>772</v>
      </c>
      <c r="G557" s="185" t="s">
        <v>169</v>
      </c>
      <c r="H557" s="186">
        <v>80</v>
      </c>
      <c r="I557" s="187"/>
      <c r="J557" s="188">
        <f>ROUND(I557*H557,2)</f>
        <v>0</v>
      </c>
      <c r="K557" s="184" t="s">
        <v>1</v>
      </c>
      <c r="L557" s="39"/>
      <c r="M557" s="189" t="s">
        <v>1</v>
      </c>
      <c r="N557" s="190" t="s">
        <v>40</v>
      </c>
      <c r="O557" s="71"/>
      <c r="P557" s="191">
        <f>O557*H557</f>
        <v>0</v>
      </c>
      <c r="Q557" s="191">
        <v>0</v>
      </c>
      <c r="R557" s="191">
        <f>Q557*H557</f>
        <v>0</v>
      </c>
      <c r="S557" s="191">
        <v>0</v>
      </c>
      <c r="T557" s="19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3" t="s">
        <v>189</v>
      </c>
      <c r="AT557" s="193" t="s">
        <v>148</v>
      </c>
      <c r="AU557" s="193" t="s">
        <v>85</v>
      </c>
      <c r="AY557" s="17" t="s">
        <v>146</v>
      </c>
      <c r="BE557" s="194">
        <f>IF(N557="základní",J557,0)</f>
        <v>0</v>
      </c>
      <c r="BF557" s="194">
        <f>IF(N557="snížená",J557,0)</f>
        <v>0</v>
      </c>
      <c r="BG557" s="194">
        <f>IF(N557="zákl. přenesená",J557,0)</f>
        <v>0</v>
      </c>
      <c r="BH557" s="194">
        <f>IF(N557="sníž. přenesená",J557,0)</f>
        <v>0</v>
      </c>
      <c r="BI557" s="194">
        <f>IF(N557="nulová",J557,0)</f>
        <v>0</v>
      </c>
      <c r="BJ557" s="17" t="s">
        <v>83</v>
      </c>
      <c r="BK557" s="194">
        <f>ROUND(I557*H557,2)</f>
        <v>0</v>
      </c>
      <c r="BL557" s="17" t="s">
        <v>189</v>
      </c>
      <c r="BM557" s="193" t="s">
        <v>773</v>
      </c>
    </row>
    <row r="558" spans="1:65" s="2" customFormat="1" ht="24.2" customHeight="1">
      <c r="A558" s="34"/>
      <c r="B558" s="35"/>
      <c r="C558" s="228" t="s">
        <v>774</v>
      </c>
      <c r="D558" s="228" t="s">
        <v>215</v>
      </c>
      <c r="E558" s="229" t="s">
        <v>775</v>
      </c>
      <c r="F558" s="230" t="s">
        <v>776</v>
      </c>
      <c r="G558" s="231" t="s">
        <v>169</v>
      </c>
      <c r="H558" s="232">
        <v>80</v>
      </c>
      <c r="I558" s="233"/>
      <c r="J558" s="234">
        <f>ROUND(I558*H558,2)</f>
        <v>0</v>
      </c>
      <c r="K558" s="230" t="s">
        <v>1</v>
      </c>
      <c r="L558" s="235"/>
      <c r="M558" s="236" t="s">
        <v>1</v>
      </c>
      <c r="N558" s="237" t="s">
        <v>40</v>
      </c>
      <c r="O558" s="71"/>
      <c r="P558" s="191">
        <f>O558*H558</f>
        <v>0</v>
      </c>
      <c r="Q558" s="191">
        <v>0</v>
      </c>
      <c r="R558" s="191">
        <f>Q558*H558</f>
        <v>0</v>
      </c>
      <c r="S558" s="191">
        <v>0</v>
      </c>
      <c r="T558" s="19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3" t="s">
        <v>228</v>
      </c>
      <c r="AT558" s="193" t="s">
        <v>215</v>
      </c>
      <c r="AU558" s="193" t="s">
        <v>85</v>
      </c>
      <c r="AY558" s="17" t="s">
        <v>146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7" t="s">
        <v>83</v>
      </c>
      <c r="BK558" s="194">
        <f>ROUND(I558*H558,2)</f>
        <v>0</v>
      </c>
      <c r="BL558" s="17" t="s">
        <v>189</v>
      </c>
      <c r="BM558" s="193" t="s">
        <v>777</v>
      </c>
    </row>
    <row r="559" spans="1:65" s="14" customFormat="1" ht="22.5">
      <c r="B559" s="206"/>
      <c r="C559" s="207"/>
      <c r="D559" s="197" t="s">
        <v>153</v>
      </c>
      <c r="E559" s="208" t="s">
        <v>1</v>
      </c>
      <c r="F559" s="209" t="s">
        <v>778</v>
      </c>
      <c r="G559" s="207"/>
      <c r="H559" s="210">
        <v>80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153</v>
      </c>
      <c r="AU559" s="216" t="s">
        <v>85</v>
      </c>
      <c r="AV559" s="14" t="s">
        <v>85</v>
      </c>
      <c r="AW559" s="14" t="s">
        <v>32</v>
      </c>
      <c r="AX559" s="14" t="s">
        <v>75</v>
      </c>
      <c r="AY559" s="216" t="s">
        <v>146</v>
      </c>
    </row>
    <row r="560" spans="1:65" s="15" customFormat="1" ht="11.25">
      <c r="B560" s="217"/>
      <c r="C560" s="218"/>
      <c r="D560" s="197" t="s">
        <v>153</v>
      </c>
      <c r="E560" s="219" t="s">
        <v>1</v>
      </c>
      <c r="F560" s="220" t="s">
        <v>157</v>
      </c>
      <c r="G560" s="218"/>
      <c r="H560" s="221">
        <v>80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153</v>
      </c>
      <c r="AU560" s="227" t="s">
        <v>85</v>
      </c>
      <c r="AV560" s="15" t="s">
        <v>152</v>
      </c>
      <c r="AW560" s="15" t="s">
        <v>32</v>
      </c>
      <c r="AX560" s="15" t="s">
        <v>83</v>
      </c>
      <c r="AY560" s="227" t="s">
        <v>146</v>
      </c>
    </row>
    <row r="561" spans="1:65" s="2" customFormat="1" ht="16.5" customHeight="1">
      <c r="A561" s="34"/>
      <c r="B561" s="35"/>
      <c r="C561" s="228" t="s">
        <v>463</v>
      </c>
      <c r="D561" s="228" t="s">
        <v>215</v>
      </c>
      <c r="E561" s="229" t="s">
        <v>779</v>
      </c>
      <c r="F561" s="230" t="s">
        <v>780</v>
      </c>
      <c r="G561" s="231" t="s">
        <v>151</v>
      </c>
      <c r="H561" s="232">
        <v>23</v>
      </c>
      <c r="I561" s="233"/>
      <c r="J561" s="234">
        <f>ROUND(I561*H561,2)</f>
        <v>0</v>
      </c>
      <c r="K561" s="230" t="s">
        <v>1</v>
      </c>
      <c r="L561" s="235"/>
      <c r="M561" s="236" t="s">
        <v>1</v>
      </c>
      <c r="N561" s="237" t="s">
        <v>40</v>
      </c>
      <c r="O561" s="71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3" t="s">
        <v>228</v>
      </c>
      <c r="AT561" s="193" t="s">
        <v>215</v>
      </c>
      <c r="AU561" s="193" t="s">
        <v>85</v>
      </c>
      <c r="AY561" s="17" t="s">
        <v>146</v>
      </c>
      <c r="BE561" s="194">
        <f>IF(N561="základní",J561,0)</f>
        <v>0</v>
      </c>
      <c r="BF561" s="194">
        <f>IF(N561="snížená",J561,0)</f>
        <v>0</v>
      </c>
      <c r="BG561" s="194">
        <f>IF(N561="zákl. přenesená",J561,0)</f>
        <v>0</v>
      </c>
      <c r="BH561" s="194">
        <f>IF(N561="sníž. přenesená",J561,0)</f>
        <v>0</v>
      </c>
      <c r="BI561" s="194">
        <f>IF(N561="nulová",J561,0)</f>
        <v>0</v>
      </c>
      <c r="BJ561" s="17" t="s">
        <v>83</v>
      </c>
      <c r="BK561" s="194">
        <f>ROUND(I561*H561,2)</f>
        <v>0</v>
      </c>
      <c r="BL561" s="17" t="s">
        <v>189</v>
      </c>
      <c r="BM561" s="193" t="s">
        <v>781</v>
      </c>
    </row>
    <row r="562" spans="1:65" s="2" customFormat="1" ht="24.2" customHeight="1">
      <c r="A562" s="34"/>
      <c r="B562" s="35"/>
      <c r="C562" s="182" t="s">
        <v>782</v>
      </c>
      <c r="D562" s="182" t="s">
        <v>148</v>
      </c>
      <c r="E562" s="183" t="s">
        <v>783</v>
      </c>
      <c r="F562" s="184" t="s">
        <v>784</v>
      </c>
      <c r="G562" s="185" t="s">
        <v>151</v>
      </c>
      <c r="H562" s="186">
        <v>262.28899999999999</v>
      </c>
      <c r="I562" s="187"/>
      <c r="J562" s="188">
        <f>ROUND(I562*H562,2)</f>
        <v>0</v>
      </c>
      <c r="K562" s="184" t="s">
        <v>1</v>
      </c>
      <c r="L562" s="39"/>
      <c r="M562" s="189" t="s">
        <v>1</v>
      </c>
      <c r="N562" s="190" t="s">
        <v>40</v>
      </c>
      <c r="O562" s="71"/>
      <c r="P562" s="191">
        <f>O562*H562</f>
        <v>0</v>
      </c>
      <c r="Q562" s="191">
        <v>0</v>
      </c>
      <c r="R562" s="191">
        <f>Q562*H562</f>
        <v>0</v>
      </c>
      <c r="S562" s="191">
        <v>0</v>
      </c>
      <c r="T562" s="19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3" t="s">
        <v>189</v>
      </c>
      <c r="AT562" s="193" t="s">
        <v>148</v>
      </c>
      <c r="AU562" s="193" t="s">
        <v>85</v>
      </c>
      <c r="AY562" s="17" t="s">
        <v>146</v>
      </c>
      <c r="BE562" s="194">
        <f>IF(N562="základní",J562,0)</f>
        <v>0</v>
      </c>
      <c r="BF562" s="194">
        <f>IF(N562="snížená",J562,0)</f>
        <v>0</v>
      </c>
      <c r="BG562" s="194">
        <f>IF(N562="zákl. přenesená",J562,0)</f>
        <v>0</v>
      </c>
      <c r="BH562" s="194">
        <f>IF(N562="sníž. přenesená",J562,0)</f>
        <v>0</v>
      </c>
      <c r="BI562" s="194">
        <f>IF(N562="nulová",J562,0)</f>
        <v>0</v>
      </c>
      <c r="BJ562" s="17" t="s">
        <v>83</v>
      </c>
      <c r="BK562" s="194">
        <f>ROUND(I562*H562,2)</f>
        <v>0</v>
      </c>
      <c r="BL562" s="17" t="s">
        <v>189</v>
      </c>
      <c r="BM562" s="193" t="s">
        <v>785</v>
      </c>
    </row>
    <row r="563" spans="1:65" s="14" customFormat="1" ht="22.5">
      <c r="B563" s="206"/>
      <c r="C563" s="207"/>
      <c r="D563" s="197" t="s">
        <v>153</v>
      </c>
      <c r="E563" s="208" t="s">
        <v>1</v>
      </c>
      <c r="F563" s="209" t="s">
        <v>786</v>
      </c>
      <c r="G563" s="207"/>
      <c r="H563" s="210">
        <v>3.6160000000000001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153</v>
      </c>
      <c r="AU563" s="216" t="s">
        <v>85</v>
      </c>
      <c r="AV563" s="14" t="s">
        <v>85</v>
      </c>
      <c r="AW563" s="14" t="s">
        <v>32</v>
      </c>
      <c r="AX563" s="14" t="s">
        <v>75</v>
      </c>
      <c r="AY563" s="216" t="s">
        <v>146</v>
      </c>
    </row>
    <row r="564" spans="1:65" s="14" customFormat="1" ht="11.25">
      <c r="B564" s="206"/>
      <c r="C564" s="207"/>
      <c r="D564" s="197" t="s">
        <v>153</v>
      </c>
      <c r="E564" s="208" t="s">
        <v>1</v>
      </c>
      <c r="F564" s="209" t="s">
        <v>787</v>
      </c>
      <c r="G564" s="207"/>
      <c r="H564" s="210">
        <v>48.671999999999997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153</v>
      </c>
      <c r="AU564" s="216" t="s">
        <v>85</v>
      </c>
      <c r="AV564" s="14" t="s">
        <v>85</v>
      </c>
      <c r="AW564" s="14" t="s">
        <v>32</v>
      </c>
      <c r="AX564" s="14" t="s">
        <v>75</v>
      </c>
      <c r="AY564" s="216" t="s">
        <v>146</v>
      </c>
    </row>
    <row r="565" spans="1:65" s="14" customFormat="1" ht="11.25">
      <c r="B565" s="206"/>
      <c r="C565" s="207"/>
      <c r="D565" s="197" t="s">
        <v>153</v>
      </c>
      <c r="E565" s="208" t="s">
        <v>1</v>
      </c>
      <c r="F565" s="209" t="s">
        <v>788</v>
      </c>
      <c r="G565" s="207"/>
      <c r="H565" s="210">
        <v>18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153</v>
      </c>
      <c r="AU565" s="216" t="s">
        <v>85</v>
      </c>
      <c r="AV565" s="14" t="s">
        <v>85</v>
      </c>
      <c r="AW565" s="14" t="s">
        <v>32</v>
      </c>
      <c r="AX565" s="14" t="s">
        <v>75</v>
      </c>
      <c r="AY565" s="216" t="s">
        <v>146</v>
      </c>
    </row>
    <row r="566" spans="1:65" s="14" customFormat="1" ht="11.25">
      <c r="B566" s="206"/>
      <c r="C566" s="207"/>
      <c r="D566" s="197" t="s">
        <v>153</v>
      </c>
      <c r="E566" s="208" t="s">
        <v>1</v>
      </c>
      <c r="F566" s="209" t="s">
        <v>789</v>
      </c>
      <c r="G566" s="207"/>
      <c r="H566" s="210">
        <v>18.36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153</v>
      </c>
      <c r="AU566" s="216" t="s">
        <v>85</v>
      </c>
      <c r="AV566" s="14" t="s">
        <v>85</v>
      </c>
      <c r="AW566" s="14" t="s">
        <v>32</v>
      </c>
      <c r="AX566" s="14" t="s">
        <v>75</v>
      </c>
      <c r="AY566" s="216" t="s">
        <v>146</v>
      </c>
    </row>
    <row r="567" spans="1:65" s="14" customFormat="1" ht="11.25">
      <c r="B567" s="206"/>
      <c r="C567" s="207"/>
      <c r="D567" s="197" t="s">
        <v>153</v>
      </c>
      <c r="E567" s="208" t="s">
        <v>1</v>
      </c>
      <c r="F567" s="209" t="s">
        <v>790</v>
      </c>
      <c r="G567" s="207"/>
      <c r="H567" s="210">
        <v>3.2160000000000002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153</v>
      </c>
      <c r="AU567" s="216" t="s">
        <v>85</v>
      </c>
      <c r="AV567" s="14" t="s">
        <v>85</v>
      </c>
      <c r="AW567" s="14" t="s">
        <v>32</v>
      </c>
      <c r="AX567" s="14" t="s">
        <v>75</v>
      </c>
      <c r="AY567" s="216" t="s">
        <v>146</v>
      </c>
    </row>
    <row r="568" spans="1:65" s="14" customFormat="1" ht="11.25">
      <c r="B568" s="206"/>
      <c r="C568" s="207"/>
      <c r="D568" s="197" t="s">
        <v>153</v>
      </c>
      <c r="E568" s="208" t="s">
        <v>1</v>
      </c>
      <c r="F568" s="209" t="s">
        <v>791</v>
      </c>
      <c r="G568" s="207"/>
      <c r="H568" s="210">
        <v>4.109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153</v>
      </c>
      <c r="AU568" s="216" t="s">
        <v>85</v>
      </c>
      <c r="AV568" s="14" t="s">
        <v>85</v>
      </c>
      <c r="AW568" s="14" t="s">
        <v>32</v>
      </c>
      <c r="AX568" s="14" t="s">
        <v>75</v>
      </c>
      <c r="AY568" s="216" t="s">
        <v>146</v>
      </c>
    </row>
    <row r="569" spans="1:65" s="14" customFormat="1" ht="11.25">
      <c r="B569" s="206"/>
      <c r="C569" s="207"/>
      <c r="D569" s="197" t="s">
        <v>153</v>
      </c>
      <c r="E569" s="208" t="s">
        <v>1</v>
      </c>
      <c r="F569" s="209" t="s">
        <v>792</v>
      </c>
      <c r="G569" s="207"/>
      <c r="H569" s="210">
        <v>9.3800000000000008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153</v>
      </c>
      <c r="AU569" s="216" t="s">
        <v>85</v>
      </c>
      <c r="AV569" s="14" t="s">
        <v>85</v>
      </c>
      <c r="AW569" s="14" t="s">
        <v>32</v>
      </c>
      <c r="AX569" s="14" t="s">
        <v>75</v>
      </c>
      <c r="AY569" s="216" t="s">
        <v>146</v>
      </c>
    </row>
    <row r="570" spans="1:65" s="14" customFormat="1" ht="11.25">
      <c r="B570" s="206"/>
      <c r="C570" s="207"/>
      <c r="D570" s="197" t="s">
        <v>153</v>
      </c>
      <c r="E570" s="208" t="s">
        <v>1</v>
      </c>
      <c r="F570" s="209" t="s">
        <v>793</v>
      </c>
      <c r="G570" s="207"/>
      <c r="H570" s="210">
        <v>5.1360000000000001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153</v>
      </c>
      <c r="AU570" s="216" t="s">
        <v>85</v>
      </c>
      <c r="AV570" s="14" t="s">
        <v>85</v>
      </c>
      <c r="AW570" s="14" t="s">
        <v>32</v>
      </c>
      <c r="AX570" s="14" t="s">
        <v>75</v>
      </c>
      <c r="AY570" s="216" t="s">
        <v>146</v>
      </c>
    </row>
    <row r="571" spans="1:65" s="14" customFormat="1" ht="11.25">
      <c r="B571" s="206"/>
      <c r="C571" s="207"/>
      <c r="D571" s="197" t="s">
        <v>153</v>
      </c>
      <c r="E571" s="208" t="s">
        <v>1</v>
      </c>
      <c r="F571" s="209" t="s">
        <v>794</v>
      </c>
      <c r="G571" s="207"/>
      <c r="H571" s="210">
        <v>8.4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153</v>
      </c>
      <c r="AU571" s="216" t="s">
        <v>85</v>
      </c>
      <c r="AV571" s="14" t="s">
        <v>85</v>
      </c>
      <c r="AW571" s="14" t="s">
        <v>32</v>
      </c>
      <c r="AX571" s="14" t="s">
        <v>75</v>
      </c>
      <c r="AY571" s="216" t="s">
        <v>146</v>
      </c>
    </row>
    <row r="572" spans="1:65" s="14" customFormat="1" ht="11.25">
      <c r="B572" s="206"/>
      <c r="C572" s="207"/>
      <c r="D572" s="197" t="s">
        <v>153</v>
      </c>
      <c r="E572" s="208" t="s">
        <v>1</v>
      </c>
      <c r="F572" s="209" t="s">
        <v>795</v>
      </c>
      <c r="G572" s="207"/>
      <c r="H572" s="210">
        <v>143.4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153</v>
      </c>
      <c r="AU572" s="216" t="s">
        <v>85</v>
      </c>
      <c r="AV572" s="14" t="s">
        <v>85</v>
      </c>
      <c r="AW572" s="14" t="s">
        <v>32</v>
      </c>
      <c r="AX572" s="14" t="s">
        <v>75</v>
      </c>
      <c r="AY572" s="216" t="s">
        <v>146</v>
      </c>
    </row>
    <row r="573" spans="1:65" s="15" customFormat="1" ht="11.25">
      <c r="B573" s="217"/>
      <c r="C573" s="218"/>
      <c r="D573" s="197" t="s">
        <v>153</v>
      </c>
      <c r="E573" s="219" t="s">
        <v>1</v>
      </c>
      <c r="F573" s="220" t="s">
        <v>157</v>
      </c>
      <c r="G573" s="218"/>
      <c r="H573" s="221">
        <v>262.28899999999999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153</v>
      </c>
      <c r="AU573" s="227" t="s">
        <v>85</v>
      </c>
      <c r="AV573" s="15" t="s">
        <v>152</v>
      </c>
      <c r="AW573" s="15" t="s">
        <v>32</v>
      </c>
      <c r="AX573" s="15" t="s">
        <v>83</v>
      </c>
      <c r="AY573" s="227" t="s">
        <v>146</v>
      </c>
    </row>
    <row r="574" spans="1:65" s="2" customFormat="1" ht="16.5" customHeight="1">
      <c r="A574" s="34"/>
      <c r="B574" s="35"/>
      <c r="C574" s="182" t="s">
        <v>469</v>
      </c>
      <c r="D574" s="182" t="s">
        <v>148</v>
      </c>
      <c r="E574" s="183" t="s">
        <v>796</v>
      </c>
      <c r="F574" s="184" t="s">
        <v>797</v>
      </c>
      <c r="G574" s="185" t="s">
        <v>151</v>
      </c>
      <c r="H574" s="186">
        <v>19</v>
      </c>
      <c r="I574" s="187"/>
      <c r="J574" s="188">
        <f>ROUND(I574*H574,2)</f>
        <v>0</v>
      </c>
      <c r="K574" s="184" t="s">
        <v>1</v>
      </c>
      <c r="L574" s="39"/>
      <c r="M574" s="189" t="s">
        <v>1</v>
      </c>
      <c r="N574" s="190" t="s">
        <v>40</v>
      </c>
      <c r="O574" s="71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3" t="s">
        <v>189</v>
      </c>
      <c r="AT574" s="193" t="s">
        <v>148</v>
      </c>
      <c r="AU574" s="193" t="s">
        <v>85</v>
      </c>
      <c r="AY574" s="17" t="s">
        <v>146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7" t="s">
        <v>83</v>
      </c>
      <c r="BK574" s="194">
        <f>ROUND(I574*H574,2)</f>
        <v>0</v>
      </c>
      <c r="BL574" s="17" t="s">
        <v>189</v>
      </c>
      <c r="BM574" s="193" t="s">
        <v>798</v>
      </c>
    </row>
    <row r="575" spans="1:65" s="2" customFormat="1" ht="24.2" customHeight="1">
      <c r="A575" s="34"/>
      <c r="B575" s="35"/>
      <c r="C575" s="182" t="s">
        <v>799</v>
      </c>
      <c r="D575" s="182" t="s">
        <v>148</v>
      </c>
      <c r="E575" s="183" t="s">
        <v>800</v>
      </c>
      <c r="F575" s="184" t="s">
        <v>801</v>
      </c>
      <c r="G575" s="185" t="s">
        <v>151</v>
      </c>
      <c r="H575" s="186">
        <v>19</v>
      </c>
      <c r="I575" s="187"/>
      <c r="J575" s="188">
        <f>ROUND(I575*H575,2)</f>
        <v>0</v>
      </c>
      <c r="K575" s="184" t="s">
        <v>1</v>
      </c>
      <c r="L575" s="39"/>
      <c r="M575" s="189" t="s">
        <v>1</v>
      </c>
      <c r="N575" s="190" t="s">
        <v>40</v>
      </c>
      <c r="O575" s="71"/>
      <c r="P575" s="191">
        <f>O575*H575</f>
        <v>0</v>
      </c>
      <c r="Q575" s="191">
        <v>0</v>
      </c>
      <c r="R575" s="191">
        <f>Q575*H575</f>
        <v>0</v>
      </c>
      <c r="S575" s="191">
        <v>0</v>
      </c>
      <c r="T575" s="19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3" t="s">
        <v>189</v>
      </c>
      <c r="AT575" s="193" t="s">
        <v>148</v>
      </c>
      <c r="AU575" s="193" t="s">
        <v>85</v>
      </c>
      <c r="AY575" s="17" t="s">
        <v>146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7" t="s">
        <v>83</v>
      </c>
      <c r="BK575" s="194">
        <f>ROUND(I575*H575,2)</f>
        <v>0</v>
      </c>
      <c r="BL575" s="17" t="s">
        <v>189</v>
      </c>
      <c r="BM575" s="193" t="s">
        <v>802</v>
      </c>
    </row>
    <row r="576" spans="1:65" s="2" customFormat="1" ht="24.2" customHeight="1">
      <c r="A576" s="34"/>
      <c r="B576" s="35"/>
      <c r="C576" s="182" t="s">
        <v>472</v>
      </c>
      <c r="D576" s="182" t="s">
        <v>148</v>
      </c>
      <c r="E576" s="183" t="s">
        <v>803</v>
      </c>
      <c r="F576" s="184" t="s">
        <v>804</v>
      </c>
      <c r="G576" s="185" t="s">
        <v>151</v>
      </c>
      <c r="H576" s="186">
        <v>19</v>
      </c>
      <c r="I576" s="187"/>
      <c r="J576" s="188">
        <f>ROUND(I576*H576,2)</f>
        <v>0</v>
      </c>
      <c r="K576" s="184" t="s">
        <v>1</v>
      </c>
      <c r="L576" s="39"/>
      <c r="M576" s="189" t="s">
        <v>1</v>
      </c>
      <c r="N576" s="190" t="s">
        <v>40</v>
      </c>
      <c r="O576" s="71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3" t="s">
        <v>189</v>
      </c>
      <c r="AT576" s="193" t="s">
        <v>148</v>
      </c>
      <c r="AU576" s="193" t="s">
        <v>85</v>
      </c>
      <c r="AY576" s="17" t="s">
        <v>146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7" t="s">
        <v>83</v>
      </c>
      <c r="BK576" s="194">
        <f>ROUND(I576*H576,2)</f>
        <v>0</v>
      </c>
      <c r="BL576" s="17" t="s">
        <v>189</v>
      </c>
      <c r="BM576" s="193" t="s">
        <v>805</v>
      </c>
    </row>
    <row r="577" spans="1:65" s="2" customFormat="1" ht="24.2" customHeight="1">
      <c r="A577" s="34"/>
      <c r="B577" s="35"/>
      <c r="C577" s="182" t="s">
        <v>806</v>
      </c>
      <c r="D577" s="182" t="s">
        <v>148</v>
      </c>
      <c r="E577" s="183" t="s">
        <v>807</v>
      </c>
      <c r="F577" s="184" t="s">
        <v>808</v>
      </c>
      <c r="G577" s="185" t="s">
        <v>151</v>
      </c>
      <c r="H577" s="186">
        <v>19</v>
      </c>
      <c r="I577" s="187"/>
      <c r="J577" s="188">
        <f>ROUND(I577*H577,2)</f>
        <v>0</v>
      </c>
      <c r="K577" s="184" t="s">
        <v>1</v>
      </c>
      <c r="L577" s="39"/>
      <c r="M577" s="189" t="s">
        <v>1</v>
      </c>
      <c r="N577" s="190" t="s">
        <v>40</v>
      </c>
      <c r="O577" s="71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3" t="s">
        <v>189</v>
      </c>
      <c r="AT577" s="193" t="s">
        <v>148</v>
      </c>
      <c r="AU577" s="193" t="s">
        <v>85</v>
      </c>
      <c r="AY577" s="17" t="s">
        <v>146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7" t="s">
        <v>83</v>
      </c>
      <c r="BK577" s="194">
        <f>ROUND(I577*H577,2)</f>
        <v>0</v>
      </c>
      <c r="BL577" s="17" t="s">
        <v>189</v>
      </c>
      <c r="BM577" s="193" t="s">
        <v>809</v>
      </c>
    </row>
    <row r="578" spans="1:65" s="2" customFormat="1" ht="24.2" customHeight="1">
      <c r="A578" s="34"/>
      <c r="B578" s="35"/>
      <c r="C578" s="182" t="s">
        <v>476</v>
      </c>
      <c r="D578" s="182" t="s">
        <v>148</v>
      </c>
      <c r="E578" s="183" t="s">
        <v>810</v>
      </c>
      <c r="F578" s="184" t="s">
        <v>811</v>
      </c>
      <c r="G578" s="185" t="s">
        <v>151</v>
      </c>
      <c r="H578" s="186">
        <v>19</v>
      </c>
      <c r="I578" s="187"/>
      <c r="J578" s="188">
        <f>ROUND(I578*H578,2)</f>
        <v>0</v>
      </c>
      <c r="K578" s="184" t="s">
        <v>1</v>
      </c>
      <c r="L578" s="39"/>
      <c r="M578" s="189" t="s">
        <v>1</v>
      </c>
      <c r="N578" s="190" t="s">
        <v>40</v>
      </c>
      <c r="O578" s="71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3" t="s">
        <v>189</v>
      </c>
      <c r="AT578" s="193" t="s">
        <v>148</v>
      </c>
      <c r="AU578" s="193" t="s">
        <v>85</v>
      </c>
      <c r="AY578" s="17" t="s">
        <v>146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7" t="s">
        <v>83</v>
      </c>
      <c r="BK578" s="194">
        <f>ROUND(I578*H578,2)</f>
        <v>0</v>
      </c>
      <c r="BL578" s="17" t="s">
        <v>189</v>
      </c>
      <c r="BM578" s="193" t="s">
        <v>812</v>
      </c>
    </row>
    <row r="579" spans="1:65" s="13" customFormat="1" ht="11.25">
      <c r="B579" s="195"/>
      <c r="C579" s="196"/>
      <c r="D579" s="197" t="s">
        <v>153</v>
      </c>
      <c r="E579" s="198" t="s">
        <v>1</v>
      </c>
      <c r="F579" s="199" t="s">
        <v>813</v>
      </c>
      <c r="G579" s="196"/>
      <c r="H579" s="198" t="s">
        <v>1</v>
      </c>
      <c r="I579" s="200"/>
      <c r="J579" s="196"/>
      <c r="K579" s="196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153</v>
      </c>
      <c r="AU579" s="205" t="s">
        <v>85</v>
      </c>
      <c r="AV579" s="13" t="s">
        <v>83</v>
      </c>
      <c r="AW579" s="13" t="s">
        <v>32</v>
      </c>
      <c r="AX579" s="13" t="s">
        <v>75</v>
      </c>
      <c r="AY579" s="205" t="s">
        <v>146</v>
      </c>
    </row>
    <row r="580" spans="1:65" s="14" customFormat="1" ht="11.25">
      <c r="B580" s="206"/>
      <c r="C580" s="207"/>
      <c r="D580" s="197" t="s">
        <v>153</v>
      </c>
      <c r="E580" s="208" t="s">
        <v>1</v>
      </c>
      <c r="F580" s="209" t="s">
        <v>8</v>
      </c>
      <c r="G580" s="207"/>
      <c r="H580" s="210">
        <v>12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153</v>
      </c>
      <c r="AU580" s="216" t="s">
        <v>85</v>
      </c>
      <c r="AV580" s="14" t="s">
        <v>85</v>
      </c>
      <c r="AW580" s="14" t="s">
        <v>32</v>
      </c>
      <c r="AX580" s="14" t="s">
        <v>75</v>
      </c>
      <c r="AY580" s="216" t="s">
        <v>146</v>
      </c>
    </row>
    <row r="581" spans="1:65" s="13" customFormat="1" ht="11.25">
      <c r="B581" s="195"/>
      <c r="C581" s="196"/>
      <c r="D581" s="197" t="s">
        <v>153</v>
      </c>
      <c r="E581" s="198" t="s">
        <v>1</v>
      </c>
      <c r="F581" s="199" t="s">
        <v>814</v>
      </c>
      <c r="G581" s="196"/>
      <c r="H581" s="198" t="s">
        <v>1</v>
      </c>
      <c r="I581" s="200"/>
      <c r="J581" s="196"/>
      <c r="K581" s="196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153</v>
      </c>
      <c r="AU581" s="205" t="s">
        <v>85</v>
      </c>
      <c r="AV581" s="13" t="s">
        <v>83</v>
      </c>
      <c r="AW581" s="13" t="s">
        <v>32</v>
      </c>
      <c r="AX581" s="13" t="s">
        <v>75</v>
      </c>
      <c r="AY581" s="205" t="s">
        <v>146</v>
      </c>
    </row>
    <row r="582" spans="1:65" s="14" customFormat="1" ht="11.25">
      <c r="B582" s="206"/>
      <c r="C582" s="207"/>
      <c r="D582" s="197" t="s">
        <v>153</v>
      </c>
      <c r="E582" s="208" t="s">
        <v>1</v>
      </c>
      <c r="F582" s="209" t="s">
        <v>182</v>
      </c>
      <c r="G582" s="207"/>
      <c r="H582" s="210">
        <v>7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153</v>
      </c>
      <c r="AU582" s="216" t="s">
        <v>85</v>
      </c>
      <c r="AV582" s="14" t="s">
        <v>85</v>
      </c>
      <c r="AW582" s="14" t="s">
        <v>32</v>
      </c>
      <c r="AX582" s="14" t="s">
        <v>75</v>
      </c>
      <c r="AY582" s="216" t="s">
        <v>146</v>
      </c>
    </row>
    <row r="583" spans="1:65" s="15" customFormat="1" ht="11.25">
      <c r="B583" s="217"/>
      <c r="C583" s="218"/>
      <c r="D583" s="197" t="s">
        <v>153</v>
      </c>
      <c r="E583" s="219" t="s">
        <v>1</v>
      </c>
      <c r="F583" s="220" t="s">
        <v>157</v>
      </c>
      <c r="G583" s="218"/>
      <c r="H583" s="221">
        <v>19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153</v>
      </c>
      <c r="AU583" s="227" t="s">
        <v>85</v>
      </c>
      <c r="AV583" s="15" t="s">
        <v>152</v>
      </c>
      <c r="AW583" s="15" t="s">
        <v>32</v>
      </c>
      <c r="AX583" s="15" t="s">
        <v>83</v>
      </c>
      <c r="AY583" s="227" t="s">
        <v>146</v>
      </c>
    </row>
    <row r="584" spans="1:65" s="12" customFormat="1" ht="22.9" customHeight="1">
      <c r="B584" s="166"/>
      <c r="C584" s="167"/>
      <c r="D584" s="168" t="s">
        <v>74</v>
      </c>
      <c r="E584" s="180" t="s">
        <v>815</v>
      </c>
      <c r="F584" s="180" t="s">
        <v>816</v>
      </c>
      <c r="G584" s="167"/>
      <c r="H584" s="167"/>
      <c r="I584" s="170"/>
      <c r="J584" s="181">
        <f>BK584</f>
        <v>0</v>
      </c>
      <c r="K584" s="167"/>
      <c r="L584" s="172"/>
      <c r="M584" s="173"/>
      <c r="N584" s="174"/>
      <c r="O584" s="174"/>
      <c r="P584" s="175">
        <f>SUM(P585:P604)</f>
        <v>0</v>
      </c>
      <c r="Q584" s="174"/>
      <c r="R584" s="175">
        <f>SUM(R585:R604)</f>
        <v>0</v>
      </c>
      <c r="S584" s="174"/>
      <c r="T584" s="176">
        <f>SUM(T585:T604)</f>
        <v>0</v>
      </c>
      <c r="AR584" s="177" t="s">
        <v>85</v>
      </c>
      <c r="AT584" s="178" t="s">
        <v>74</v>
      </c>
      <c r="AU584" s="178" t="s">
        <v>83</v>
      </c>
      <c r="AY584" s="177" t="s">
        <v>146</v>
      </c>
      <c r="BK584" s="179">
        <f>SUM(BK585:BK604)</f>
        <v>0</v>
      </c>
    </row>
    <row r="585" spans="1:65" s="2" customFormat="1" ht="24.2" customHeight="1">
      <c r="A585" s="34"/>
      <c r="B585" s="35"/>
      <c r="C585" s="182" t="s">
        <v>817</v>
      </c>
      <c r="D585" s="182" t="s">
        <v>148</v>
      </c>
      <c r="E585" s="183" t="s">
        <v>818</v>
      </c>
      <c r="F585" s="184" t="s">
        <v>819</v>
      </c>
      <c r="G585" s="185" t="s">
        <v>151</v>
      </c>
      <c r="H585" s="186">
        <v>252.27199999999999</v>
      </c>
      <c r="I585" s="187"/>
      <c r="J585" s="188">
        <f>ROUND(I585*H585,2)</f>
        <v>0</v>
      </c>
      <c r="K585" s="184" t="s">
        <v>1</v>
      </c>
      <c r="L585" s="39"/>
      <c r="M585" s="189" t="s">
        <v>1</v>
      </c>
      <c r="N585" s="190" t="s">
        <v>40</v>
      </c>
      <c r="O585" s="71"/>
      <c r="P585" s="191">
        <f>O585*H585</f>
        <v>0</v>
      </c>
      <c r="Q585" s="191">
        <v>0</v>
      </c>
      <c r="R585" s="191">
        <f>Q585*H585</f>
        <v>0</v>
      </c>
      <c r="S585" s="191">
        <v>0</v>
      </c>
      <c r="T585" s="192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93" t="s">
        <v>189</v>
      </c>
      <c r="AT585" s="193" t="s">
        <v>148</v>
      </c>
      <c r="AU585" s="193" t="s">
        <v>85</v>
      </c>
      <c r="AY585" s="17" t="s">
        <v>146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7" t="s">
        <v>83</v>
      </c>
      <c r="BK585" s="194">
        <f>ROUND(I585*H585,2)</f>
        <v>0</v>
      </c>
      <c r="BL585" s="17" t="s">
        <v>189</v>
      </c>
      <c r="BM585" s="193" t="s">
        <v>820</v>
      </c>
    </row>
    <row r="586" spans="1:65" s="14" customFormat="1" ht="11.25">
      <c r="B586" s="206"/>
      <c r="C586" s="207"/>
      <c r="D586" s="197" t="s">
        <v>153</v>
      </c>
      <c r="E586" s="208" t="s">
        <v>1</v>
      </c>
      <c r="F586" s="209" t="s">
        <v>821</v>
      </c>
      <c r="G586" s="207"/>
      <c r="H586" s="210">
        <v>154.27199999999999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153</v>
      </c>
      <c r="AU586" s="216" t="s">
        <v>85</v>
      </c>
      <c r="AV586" s="14" t="s">
        <v>85</v>
      </c>
      <c r="AW586" s="14" t="s">
        <v>32</v>
      </c>
      <c r="AX586" s="14" t="s">
        <v>75</v>
      </c>
      <c r="AY586" s="216" t="s">
        <v>146</v>
      </c>
    </row>
    <row r="587" spans="1:65" s="14" customFormat="1" ht="11.25">
      <c r="B587" s="206"/>
      <c r="C587" s="207"/>
      <c r="D587" s="197" t="s">
        <v>153</v>
      </c>
      <c r="E587" s="208" t="s">
        <v>1</v>
      </c>
      <c r="F587" s="209" t="s">
        <v>822</v>
      </c>
      <c r="G587" s="207"/>
      <c r="H587" s="210">
        <v>98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153</v>
      </c>
      <c r="AU587" s="216" t="s">
        <v>85</v>
      </c>
      <c r="AV587" s="14" t="s">
        <v>85</v>
      </c>
      <c r="AW587" s="14" t="s">
        <v>32</v>
      </c>
      <c r="AX587" s="14" t="s">
        <v>75</v>
      </c>
      <c r="AY587" s="216" t="s">
        <v>146</v>
      </c>
    </row>
    <row r="588" spans="1:65" s="15" customFormat="1" ht="11.25">
      <c r="B588" s="217"/>
      <c r="C588" s="218"/>
      <c r="D588" s="197" t="s">
        <v>153</v>
      </c>
      <c r="E588" s="219" t="s">
        <v>1</v>
      </c>
      <c r="F588" s="220" t="s">
        <v>157</v>
      </c>
      <c r="G588" s="218"/>
      <c r="H588" s="221">
        <v>252.27199999999999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153</v>
      </c>
      <c r="AU588" s="227" t="s">
        <v>85</v>
      </c>
      <c r="AV588" s="15" t="s">
        <v>152</v>
      </c>
      <c r="AW588" s="15" t="s">
        <v>32</v>
      </c>
      <c r="AX588" s="15" t="s">
        <v>83</v>
      </c>
      <c r="AY588" s="227" t="s">
        <v>146</v>
      </c>
    </row>
    <row r="589" spans="1:65" s="2" customFormat="1" ht="16.5" customHeight="1">
      <c r="A589" s="34"/>
      <c r="B589" s="35"/>
      <c r="C589" s="182" t="s">
        <v>479</v>
      </c>
      <c r="D589" s="182" t="s">
        <v>148</v>
      </c>
      <c r="E589" s="183" t="s">
        <v>823</v>
      </c>
      <c r="F589" s="184" t="s">
        <v>824</v>
      </c>
      <c r="G589" s="185" t="s">
        <v>151</v>
      </c>
      <c r="H589" s="186">
        <v>252.27199999999999</v>
      </c>
      <c r="I589" s="187"/>
      <c r="J589" s="188">
        <f>ROUND(I589*H589,2)</f>
        <v>0</v>
      </c>
      <c r="K589" s="184" t="s">
        <v>1</v>
      </c>
      <c r="L589" s="39"/>
      <c r="M589" s="189" t="s">
        <v>1</v>
      </c>
      <c r="N589" s="190" t="s">
        <v>40</v>
      </c>
      <c r="O589" s="71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93" t="s">
        <v>189</v>
      </c>
      <c r="AT589" s="193" t="s">
        <v>148</v>
      </c>
      <c r="AU589" s="193" t="s">
        <v>85</v>
      </c>
      <c r="AY589" s="17" t="s">
        <v>146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7" t="s">
        <v>83</v>
      </c>
      <c r="BK589" s="194">
        <f>ROUND(I589*H589,2)</f>
        <v>0</v>
      </c>
      <c r="BL589" s="17" t="s">
        <v>189</v>
      </c>
      <c r="BM589" s="193" t="s">
        <v>825</v>
      </c>
    </row>
    <row r="590" spans="1:65" s="14" customFormat="1" ht="11.25">
      <c r="B590" s="206"/>
      <c r="C590" s="207"/>
      <c r="D590" s="197" t="s">
        <v>153</v>
      </c>
      <c r="E590" s="208" t="s">
        <v>1</v>
      </c>
      <c r="F590" s="209" t="s">
        <v>821</v>
      </c>
      <c r="G590" s="207"/>
      <c r="H590" s="210">
        <v>154.27199999999999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153</v>
      </c>
      <c r="AU590" s="216" t="s">
        <v>85</v>
      </c>
      <c r="AV590" s="14" t="s">
        <v>85</v>
      </c>
      <c r="AW590" s="14" t="s">
        <v>32</v>
      </c>
      <c r="AX590" s="14" t="s">
        <v>75</v>
      </c>
      <c r="AY590" s="216" t="s">
        <v>146</v>
      </c>
    </row>
    <row r="591" spans="1:65" s="14" customFormat="1" ht="11.25">
      <c r="B591" s="206"/>
      <c r="C591" s="207"/>
      <c r="D591" s="197" t="s">
        <v>153</v>
      </c>
      <c r="E591" s="208" t="s">
        <v>1</v>
      </c>
      <c r="F591" s="209" t="s">
        <v>822</v>
      </c>
      <c r="G591" s="207"/>
      <c r="H591" s="210">
        <v>98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153</v>
      </c>
      <c r="AU591" s="216" t="s">
        <v>85</v>
      </c>
      <c r="AV591" s="14" t="s">
        <v>85</v>
      </c>
      <c r="AW591" s="14" t="s">
        <v>32</v>
      </c>
      <c r="AX591" s="14" t="s">
        <v>75</v>
      </c>
      <c r="AY591" s="216" t="s">
        <v>146</v>
      </c>
    </row>
    <row r="592" spans="1:65" s="15" customFormat="1" ht="11.25">
      <c r="B592" s="217"/>
      <c r="C592" s="218"/>
      <c r="D592" s="197" t="s">
        <v>153</v>
      </c>
      <c r="E592" s="219" t="s">
        <v>1</v>
      </c>
      <c r="F592" s="220" t="s">
        <v>157</v>
      </c>
      <c r="G592" s="218"/>
      <c r="H592" s="221">
        <v>252.27199999999999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153</v>
      </c>
      <c r="AU592" s="227" t="s">
        <v>85</v>
      </c>
      <c r="AV592" s="15" t="s">
        <v>152</v>
      </c>
      <c r="AW592" s="15" t="s">
        <v>32</v>
      </c>
      <c r="AX592" s="15" t="s">
        <v>83</v>
      </c>
      <c r="AY592" s="227" t="s">
        <v>146</v>
      </c>
    </row>
    <row r="593" spans="1:65" s="2" customFormat="1" ht="24.2" customHeight="1">
      <c r="A593" s="34"/>
      <c r="B593" s="35"/>
      <c r="C593" s="182" t="s">
        <v>826</v>
      </c>
      <c r="D593" s="182" t="s">
        <v>148</v>
      </c>
      <c r="E593" s="183" t="s">
        <v>827</v>
      </c>
      <c r="F593" s="184" t="s">
        <v>828</v>
      </c>
      <c r="G593" s="185" t="s">
        <v>151</v>
      </c>
      <c r="H593" s="186">
        <v>252.27199999999999</v>
      </c>
      <c r="I593" s="187"/>
      <c r="J593" s="188">
        <f>ROUND(I593*H593,2)</f>
        <v>0</v>
      </c>
      <c r="K593" s="184" t="s">
        <v>1</v>
      </c>
      <c r="L593" s="39"/>
      <c r="M593" s="189" t="s">
        <v>1</v>
      </c>
      <c r="N593" s="190" t="s">
        <v>40</v>
      </c>
      <c r="O593" s="71"/>
      <c r="P593" s="191">
        <f>O593*H593</f>
        <v>0</v>
      </c>
      <c r="Q593" s="191">
        <v>0</v>
      </c>
      <c r="R593" s="191">
        <f>Q593*H593</f>
        <v>0</v>
      </c>
      <c r="S593" s="191">
        <v>0</v>
      </c>
      <c r="T593" s="192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3" t="s">
        <v>189</v>
      </c>
      <c r="AT593" s="193" t="s">
        <v>148</v>
      </c>
      <c r="AU593" s="193" t="s">
        <v>85</v>
      </c>
      <c r="AY593" s="17" t="s">
        <v>146</v>
      </c>
      <c r="BE593" s="194">
        <f>IF(N593="základní",J593,0)</f>
        <v>0</v>
      </c>
      <c r="BF593" s="194">
        <f>IF(N593="snížená",J593,0)</f>
        <v>0</v>
      </c>
      <c r="BG593" s="194">
        <f>IF(N593="zákl. přenesená",J593,0)</f>
        <v>0</v>
      </c>
      <c r="BH593" s="194">
        <f>IF(N593="sníž. přenesená",J593,0)</f>
        <v>0</v>
      </c>
      <c r="BI593" s="194">
        <f>IF(N593="nulová",J593,0)</f>
        <v>0</v>
      </c>
      <c r="BJ593" s="17" t="s">
        <v>83</v>
      </c>
      <c r="BK593" s="194">
        <f>ROUND(I593*H593,2)</f>
        <v>0</v>
      </c>
      <c r="BL593" s="17" t="s">
        <v>189</v>
      </c>
      <c r="BM593" s="193" t="s">
        <v>829</v>
      </c>
    </row>
    <row r="594" spans="1:65" s="14" customFormat="1" ht="11.25">
      <c r="B594" s="206"/>
      <c r="C594" s="207"/>
      <c r="D594" s="197" t="s">
        <v>153</v>
      </c>
      <c r="E594" s="208" t="s">
        <v>1</v>
      </c>
      <c r="F594" s="209" t="s">
        <v>821</v>
      </c>
      <c r="G594" s="207"/>
      <c r="H594" s="210">
        <v>154.27199999999999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153</v>
      </c>
      <c r="AU594" s="216" t="s">
        <v>85</v>
      </c>
      <c r="AV594" s="14" t="s">
        <v>85</v>
      </c>
      <c r="AW594" s="14" t="s">
        <v>32</v>
      </c>
      <c r="AX594" s="14" t="s">
        <v>75</v>
      </c>
      <c r="AY594" s="216" t="s">
        <v>146</v>
      </c>
    </row>
    <row r="595" spans="1:65" s="14" customFormat="1" ht="11.25">
      <c r="B595" s="206"/>
      <c r="C595" s="207"/>
      <c r="D595" s="197" t="s">
        <v>153</v>
      </c>
      <c r="E595" s="208" t="s">
        <v>1</v>
      </c>
      <c r="F595" s="209" t="s">
        <v>822</v>
      </c>
      <c r="G595" s="207"/>
      <c r="H595" s="210">
        <v>98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153</v>
      </c>
      <c r="AU595" s="216" t="s">
        <v>85</v>
      </c>
      <c r="AV595" s="14" t="s">
        <v>85</v>
      </c>
      <c r="AW595" s="14" t="s">
        <v>32</v>
      </c>
      <c r="AX595" s="14" t="s">
        <v>75</v>
      </c>
      <c r="AY595" s="216" t="s">
        <v>146</v>
      </c>
    </row>
    <row r="596" spans="1:65" s="15" customFormat="1" ht="11.25">
      <c r="B596" s="217"/>
      <c r="C596" s="218"/>
      <c r="D596" s="197" t="s">
        <v>153</v>
      </c>
      <c r="E596" s="219" t="s">
        <v>1</v>
      </c>
      <c r="F596" s="220" t="s">
        <v>157</v>
      </c>
      <c r="G596" s="218"/>
      <c r="H596" s="221">
        <v>252.27199999999999</v>
      </c>
      <c r="I596" s="222"/>
      <c r="J596" s="218"/>
      <c r="K596" s="218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153</v>
      </c>
      <c r="AU596" s="227" t="s">
        <v>85</v>
      </c>
      <c r="AV596" s="15" t="s">
        <v>152</v>
      </c>
      <c r="AW596" s="15" t="s">
        <v>32</v>
      </c>
      <c r="AX596" s="15" t="s">
        <v>83</v>
      </c>
      <c r="AY596" s="227" t="s">
        <v>146</v>
      </c>
    </row>
    <row r="597" spans="1:65" s="2" customFormat="1" ht="24.2" customHeight="1">
      <c r="A597" s="34"/>
      <c r="B597" s="35"/>
      <c r="C597" s="182" t="s">
        <v>483</v>
      </c>
      <c r="D597" s="182" t="s">
        <v>148</v>
      </c>
      <c r="E597" s="183" t="s">
        <v>830</v>
      </c>
      <c r="F597" s="184" t="s">
        <v>831</v>
      </c>
      <c r="G597" s="185" t="s">
        <v>151</v>
      </c>
      <c r="H597" s="186">
        <v>309.27199999999999</v>
      </c>
      <c r="I597" s="187"/>
      <c r="J597" s="188">
        <f>ROUND(I597*H597,2)</f>
        <v>0</v>
      </c>
      <c r="K597" s="184" t="s">
        <v>1</v>
      </c>
      <c r="L597" s="39"/>
      <c r="M597" s="189" t="s">
        <v>1</v>
      </c>
      <c r="N597" s="190" t="s">
        <v>40</v>
      </c>
      <c r="O597" s="71"/>
      <c r="P597" s="191">
        <f>O597*H597</f>
        <v>0</v>
      </c>
      <c r="Q597" s="191">
        <v>0</v>
      </c>
      <c r="R597" s="191">
        <f>Q597*H597</f>
        <v>0</v>
      </c>
      <c r="S597" s="191">
        <v>0</v>
      </c>
      <c r="T597" s="19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3" t="s">
        <v>189</v>
      </c>
      <c r="AT597" s="193" t="s">
        <v>148</v>
      </c>
      <c r="AU597" s="193" t="s">
        <v>85</v>
      </c>
      <c r="AY597" s="17" t="s">
        <v>146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7" t="s">
        <v>83</v>
      </c>
      <c r="BK597" s="194">
        <f>ROUND(I597*H597,2)</f>
        <v>0</v>
      </c>
      <c r="BL597" s="17" t="s">
        <v>189</v>
      </c>
      <c r="BM597" s="193" t="s">
        <v>832</v>
      </c>
    </row>
    <row r="598" spans="1:65" s="14" customFormat="1" ht="11.25">
      <c r="B598" s="206"/>
      <c r="C598" s="207"/>
      <c r="D598" s="197" t="s">
        <v>153</v>
      </c>
      <c r="E598" s="208" t="s">
        <v>1</v>
      </c>
      <c r="F598" s="209" t="s">
        <v>833</v>
      </c>
      <c r="G598" s="207"/>
      <c r="H598" s="210">
        <v>211.27199999999999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153</v>
      </c>
      <c r="AU598" s="216" t="s">
        <v>85</v>
      </c>
      <c r="AV598" s="14" t="s">
        <v>85</v>
      </c>
      <c r="AW598" s="14" t="s">
        <v>32</v>
      </c>
      <c r="AX598" s="14" t="s">
        <v>75</v>
      </c>
      <c r="AY598" s="216" t="s">
        <v>146</v>
      </c>
    </row>
    <row r="599" spans="1:65" s="14" customFormat="1" ht="11.25">
      <c r="B599" s="206"/>
      <c r="C599" s="207"/>
      <c r="D599" s="197" t="s">
        <v>153</v>
      </c>
      <c r="E599" s="208" t="s">
        <v>1</v>
      </c>
      <c r="F599" s="209" t="s">
        <v>822</v>
      </c>
      <c r="G599" s="207"/>
      <c r="H599" s="210">
        <v>98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153</v>
      </c>
      <c r="AU599" s="216" t="s">
        <v>85</v>
      </c>
      <c r="AV599" s="14" t="s">
        <v>85</v>
      </c>
      <c r="AW599" s="14" t="s">
        <v>32</v>
      </c>
      <c r="AX599" s="14" t="s">
        <v>75</v>
      </c>
      <c r="AY599" s="216" t="s">
        <v>146</v>
      </c>
    </row>
    <row r="600" spans="1:65" s="15" customFormat="1" ht="11.25">
      <c r="B600" s="217"/>
      <c r="C600" s="218"/>
      <c r="D600" s="197" t="s">
        <v>153</v>
      </c>
      <c r="E600" s="219" t="s">
        <v>1</v>
      </c>
      <c r="F600" s="220" t="s">
        <v>157</v>
      </c>
      <c r="G600" s="218"/>
      <c r="H600" s="221">
        <v>309.27199999999999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153</v>
      </c>
      <c r="AU600" s="227" t="s">
        <v>85</v>
      </c>
      <c r="AV600" s="15" t="s">
        <v>152</v>
      </c>
      <c r="AW600" s="15" t="s">
        <v>32</v>
      </c>
      <c r="AX600" s="15" t="s">
        <v>83</v>
      </c>
      <c r="AY600" s="227" t="s">
        <v>146</v>
      </c>
    </row>
    <row r="601" spans="1:65" s="2" customFormat="1" ht="33" customHeight="1">
      <c r="A601" s="34"/>
      <c r="B601" s="35"/>
      <c r="C601" s="182" t="s">
        <v>834</v>
      </c>
      <c r="D601" s="182" t="s">
        <v>148</v>
      </c>
      <c r="E601" s="183" t="s">
        <v>835</v>
      </c>
      <c r="F601" s="184" t="s">
        <v>836</v>
      </c>
      <c r="G601" s="185" t="s">
        <v>151</v>
      </c>
      <c r="H601" s="186">
        <v>309.27199999999999</v>
      </c>
      <c r="I601" s="187"/>
      <c r="J601" s="188">
        <f>ROUND(I601*H601,2)</f>
        <v>0</v>
      </c>
      <c r="K601" s="184" t="s">
        <v>1</v>
      </c>
      <c r="L601" s="39"/>
      <c r="M601" s="189" t="s">
        <v>1</v>
      </c>
      <c r="N601" s="190" t="s">
        <v>40</v>
      </c>
      <c r="O601" s="71"/>
      <c r="P601" s="191">
        <f>O601*H601</f>
        <v>0</v>
      </c>
      <c r="Q601" s="191">
        <v>0</v>
      </c>
      <c r="R601" s="191">
        <f>Q601*H601</f>
        <v>0</v>
      </c>
      <c r="S601" s="191">
        <v>0</v>
      </c>
      <c r="T601" s="19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3" t="s">
        <v>189</v>
      </c>
      <c r="AT601" s="193" t="s">
        <v>148</v>
      </c>
      <c r="AU601" s="193" t="s">
        <v>85</v>
      </c>
      <c r="AY601" s="17" t="s">
        <v>146</v>
      </c>
      <c r="BE601" s="194">
        <f>IF(N601="základní",J601,0)</f>
        <v>0</v>
      </c>
      <c r="BF601" s="194">
        <f>IF(N601="snížená",J601,0)</f>
        <v>0</v>
      </c>
      <c r="BG601" s="194">
        <f>IF(N601="zákl. přenesená",J601,0)</f>
        <v>0</v>
      </c>
      <c r="BH601" s="194">
        <f>IF(N601="sníž. přenesená",J601,0)</f>
        <v>0</v>
      </c>
      <c r="BI601" s="194">
        <f>IF(N601="nulová",J601,0)</f>
        <v>0</v>
      </c>
      <c r="BJ601" s="17" t="s">
        <v>83</v>
      </c>
      <c r="BK601" s="194">
        <f>ROUND(I601*H601,2)</f>
        <v>0</v>
      </c>
      <c r="BL601" s="17" t="s">
        <v>189</v>
      </c>
      <c r="BM601" s="193" t="s">
        <v>837</v>
      </c>
    </row>
    <row r="602" spans="1:65" s="14" customFormat="1" ht="11.25">
      <c r="B602" s="206"/>
      <c r="C602" s="207"/>
      <c r="D602" s="197" t="s">
        <v>153</v>
      </c>
      <c r="E602" s="208" t="s">
        <v>1</v>
      </c>
      <c r="F602" s="209" t="s">
        <v>833</v>
      </c>
      <c r="G602" s="207"/>
      <c r="H602" s="210">
        <v>211.27199999999999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153</v>
      </c>
      <c r="AU602" s="216" t="s">
        <v>85</v>
      </c>
      <c r="AV602" s="14" t="s">
        <v>85</v>
      </c>
      <c r="AW602" s="14" t="s">
        <v>32</v>
      </c>
      <c r="AX602" s="14" t="s">
        <v>75</v>
      </c>
      <c r="AY602" s="216" t="s">
        <v>146</v>
      </c>
    </row>
    <row r="603" spans="1:65" s="14" customFormat="1" ht="11.25">
      <c r="B603" s="206"/>
      <c r="C603" s="207"/>
      <c r="D603" s="197" t="s">
        <v>153</v>
      </c>
      <c r="E603" s="208" t="s">
        <v>1</v>
      </c>
      <c r="F603" s="209" t="s">
        <v>822</v>
      </c>
      <c r="G603" s="207"/>
      <c r="H603" s="210">
        <v>98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153</v>
      </c>
      <c r="AU603" s="216" t="s">
        <v>85</v>
      </c>
      <c r="AV603" s="14" t="s">
        <v>85</v>
      </c>
      <c r="AW603" s="14" t="s">
        <v>32</v>
      </c>
      <c r="AX603" s="14" t="s">
        <v>75</v>
      </c>
      <c r="AY603" s="216" t="s">
        <v>146</v>
      </c>
    </row>
    <row r="604" spans="1:65" s="15" customFormat="1" ht="11.25">
      <c r="B604" s="217"/>
      <c r="C604" s="218"/>
      <c r="D604" s="197" t="s">
        <v>153</v>
      </c>
      <c r="E604" s="219" t="s">
        <v>1</v>
      </c>
      <c r="F604" s="220" t="s">
        <v>157</v>
      </c>
      <c r="G604" s="218"/>
      <c r="H604" s="221">
        <v>309.27199999999999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153</v>
      </c>
      <c r="AU604" s="227" t="s">
        <v>85</v>
      </c>
      <c r="AV604" s="15" t="s">
        <v>152</v>
      </c>
      <c r="AW604" s="15" t="s">
        <v>32</v>
      </c>
      <c r="AX604" s="15" t="s">
        <v>83</v>
      </c>
      <c r="AY604" s="227" t="s">
        <v>146</v>
      </c>
    </row>
    <row r="605" spans="1:65" s="12" customFormat="1" ht="25.9" customHeight="1">
      <c r="B605" s="166"/>
      <c r="C605" s="167"/>
      <c r="D605" s="168" t="s">
        <v>74</v>
      </c>
      <c r="E605" s="169" t="s">
        <v>215</v>
      </c>
      <c r="F605" s="169" t="s">
        <v>838</v>
      </c>
      <c r="G605" s="167"/>
      <c r="H605" s="167"/>
      <c r="I605" s="170"/>
      <c r="J605" s="171">
        <f>BK605</f>
        <v>0</v>
      </c>
      <c r="K605" s="167"/>
      <c r="L605" s="172"/>
      <c r="M605" s="173"/>
      <c r="N605" s="174"/>
      <c r="O605" s="174"/>
      <c r="P605" s="175">
        <f>P606+P614</f>
        <v>0</v>
      </c>
      <c r="Q605" s="174"/>
      <c r="R605" s="175">
        <f>R606+R614</f>
        <v>0</v>
      </c>
      <c r="S605" s="174"/>
      <c r="T605" s="176">
        <f>T606+T614</f>
        <v>0</v>
      </c>
      <c r="AR605" s="177" t="s">
        <v>161</v>
      </c>
      <c r="AT605" s="178" t="s">
        <v>74</v>
      </c>
      <c r="AU605" s="178" t="s">
        <v>75</v>
      </c>
      <c r="AY605" s="177" t="s">
        <v>146</v>
      </c>
      <c r="BK605" s="179">
        <f>BK606+BK614</f>
        <v>0</v>
      </c>
    </row>
    <row r="606" spans="1:65" s="12" customFormat="1" ht="22.9" customHeight="1">
      <c r="B606" s="166"/>
      <c r="C606" s="167"/>
      <c r="D606" s="168" t="s">
        <v>74</v>
      </c>
      <c r="E606" s="180" t="s">
        <v>839</v>
      </c>
      <c r="F606" s="180" t="s">
        <v>840</v>
      </c>
      <c r="G606" s="167"/>
      <c r="H606" s="167"/>
      <c r="I606" s="170"/>
      <c r="J606" s="181">
        <f>BK606</f>
        <v>0</v>
      </c>
      <c r="K606" s="167"/>
      <c r="L606" s="172"/>
      <c r="M606" s="173"/>
      <c r="N606" s="174"/>
      <c r="O606" s="174"/>
      <c r="P606" s="175">
        <f>SUM(P607:P613)</f>
        <v>0</v>
      </c>
      <c r="Q606" s="174"/>
      <c r="R606" s="175">
        <f>SUM(R607:R613)</f>
        <v>0</v>
      </c>
      <c r="S606" s="174"/>
      <c r="T606" s="176">
        <f>SUM(T607:T613)</f>
        <v>0</v>
      </c>
      <c r="AR606" s="177" t="s">
        <v>161</v>
      </c>
      <c r="AT606" s="178" t="s">
        <v>74</v>
      </c>
      <c r="AU606" s="178" t="s">
        <v>83</v>
      </c>
      <c r="AY606" s="177" t="s">
        <v>146</v>
      </c>
      <c r="BK606" s="179">
        <f>SUM(BK607:BK613)</f>
        <v>0</v>
      </c>
    </row>
    <row r="607" spans="1:65" s="2" customFormat="1" ht="24.2" customHeight="1">
      <c r="A607" s="34"/>
      <c r="B607" s="35"/>
      <c r="C607" s="182" t="s">
        <v>486</v>
      </c>
      <c r="D607" s="182" t="s">
        <v>148</v>
      </c>
      <c r="E607" s="183" t="s">
        <v>841</v>
      </c>
      <c r="F607" s="184" t="s">
        <v>842</v>
      </c>
      <c r="G607" s="185" t="s">
        <v>297</v>
      </c>
      <c r="H607" s="186">
        <v>1</v>
      </c>
      <c r="I607" s="187"/>
      <c r="J607" s="188">
        <f t="shared" ref="J607:J613" si="30">ROUND(I607*H607,2)</f>
        <v>0</v>
      </c>
      <c r="K607" s="184" t="s">
        <v>1</v>
      </c>
      <c r="L607" s="39"/>
      <c r="M607" s="189" t="s">
        <v>1</v>
      </c>
      <c r="N607" s="190" t="s">
        <v>40</v>
      </c>
      <c r="O607" s="71"/>
      <c r="P607" s="191">
        <f t="shared" ref="P607:P613" si="31">O607*H607</f>
        <v>0</v>
      </c>
      <c r="Q607" s="191">
        <v>0</v>
      </c>
      <c r="R607" s="191">
        <f t="shared" ref="R607:R613" si="32">Q607*H607</f>
        <v>0</v>
      </c>
      <c r="S607" s="191">
        <v>0</v>
      </c>
      <c r="T607" s="192">
        <f t="shared" ref="T607:T613" si="33"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3" t="s">
        <v>302</v>
      </c>
      <c r="AT607" s="193" t="s">
        <v>148</v>
      </c>
      <c r="AU607" s="193" t="s">
        <v>85</v>
      </c>
      <c r="AY607" s="17" t="s">
        <v>146</v>
      </c>
      <c r="BE607" s="194">
        <f t="shared" ref="BE607:BE613" si="34">IF(N607="základní",J607,0)</f>
        <v>0</v>
      </c>
      <c r="BF607" s="194">
        <f t="shared" ref="BF607:BF613" si="35">IF(N607="snížená",J607,0)</f>
        <v>0</v>
      </c>
      <c r="BG607" s="194">
        <f t="shared" ref="BG607:BG613" si="36">IF(N607="zákl. přenesená",J607,0)</f>
        <v>0</v>
      </c>
      <c r="BH607" s="194">
        <f t="shared" ref="BH607:BH613" si="37">IF(N607="sníž. přenesená",J607,0)</f>
        <v>0</v>
      </c>
      <c r="BI607" s="194">
        <f t="shared" ref="BI607:BI613" si="38">IF(N607="nulová",J607,0)</f>
        <v>0</v>
      </c>
      <c r="BJ607" s="17" t="s">
        <v>83</v>
      </c>
      <c r="BK607" s="194">
        <f t="shared" ref="BK607:BK613" si="39">ROUND(I607*H607,2)</f>
        <v>0</v>
      </c>
      <c r="BL607" s="17" t="s">
        <v>302</v>
      </c>
      <c r="BM607" s="193" t="s">
        <v>843</v>
      </c>
    </row>
    <row r="608" spans="1:65" s="2" customFormat="1" ht="16.5" customHeight="1">
      <c r="A608" s="34"/>
      <c r="B608" s="35"/>
      <c r="C608" s="182" t="s">
        <v>844</v>
      </c>
      <c r="D608" s="182" t="s">
        <v>148</v>
      </c>
      <c r="E608" s="183" t="s">
        <v>845</v>
      </c>
      <c r="F608" s="184" t="s">
        <v>846</v>
      </c>
      <c r="G608" s="185" t="s">
        <v>297</v>
      </c>
      <c r="H608" s="186">
        <v>1</v>
      </c>
      <c r="I608" s="187"/>
      <c r="J608" s="188">
        <f t="shared" si="30"/>
        <v>0</v>
      </c>
      <c r="K608" s="184" t="s">
        <v>1</v>
      </c>
      <c r="L608" s="39"/>
      <c r="M608" s="189" t="s">
        <v>1</v>
      </c>
      <c r="N608" s="190" t="s">
        <v>40</v>
      </c>
      <c r="O608" s="71"/>
      <c r="P608" s="191">
        <f t="shared" si="31"/>
        <v>0</v>
      </c>
      <c r="Q608" s="191">
        <v>0</v>
      </c>
      <c r="R608" s="191">
        <f t="shared" si="32"/>
        <v>0</v>
      </c>
      <c r="S608" s="191">
        <v>0</v>
      </c>
      <c r="T608" s="192">
        <f t="shared" si="33"/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3" t="s">
        <v>302</v>
      </c>
      <c r="AT608" s="193" t="s">
        <v>148</v>
      </c>
      <c r="AU608" s="193" t="s">
        <v>85</v>
      </c>
      <c r="AY608" s="17" t="s">
        <v>146</v>
      </c>
      <c r="BE608" s="194">
        <f t="shared" si="34"/>
        <v>0</v>
      </c>
      <c r="BF608" s="194">
        <f t="shared" si="35"/>
        <v>0</v>
      </c>
      <c r="BG608" s="194">
        <f t="shared" si="36"/>
        <v>0</v>
      </c>
      <c r="BH608" s="194">
        <f t="shared" si="37"/>
        <v>0</v>
      </c>
      <c r="BI608" s="194">
        <f t="shared" si="38"/>
        <v>0</v>
      </c>
      <c r="BJ608" s="17" t="s">
        <v>83</v>
      </c>
      <c r="BK608" s="194">
        <f t="shared" si="39"/>
        <v>0</v>
      </c>
      <c r="BL608" s="17" t="s">
        <v>302</v>
      </c>
      <c r="BM608" s="193" t="s">
        <v>847</v>
      </c>
    </row>
    <row r="609" spans="1:65" s="2" customFormat="1" ht="33" customHeight="1">
      <c r="A609" s="34"/>
      <c r="B609" s="35"/>
      <c r="C609" s="182" t="s">
        <v>490</v>
      </c>
      <c r="D609" s="182" t="s">
        <v>148</v>
      </c>
      <c r="E609" s="183" t="s">
        <v>848</v>
      </c>
      <c r="F609" s="184" t="s">
        <v>849</v>
      </c>
      <c r="G609" s="185" t="s">
        <v>297</v>
      </c>
      <c r="H609" s="186">
        <v>1</v>
      </c>
      <c r="I609" s="187"/>
      <c r="J609" s="188">
        <f t="shared" si="30"/>
        <v>0</v>
      </c>
      <c r="K609" s="184" t="s">
        <v>1</v>
      </c>
      <c r="L609" s="39"/>
      <c r="M609" s="189" t="s">
        <v>1</v>
      </c>
      <c r="N609" s="190" t="s">
        <v>40</v>
      </c>
      <c r="O609" s="71"/>
      <c r="P609" s="191">
        <f t="shared" si="31"/>
        <v>0</v>
      </c>
      <c r="Q609" s="191">
        <v>0</v>
      </c>
      <c r="R609" s="191">
        <f t="shared" si="32"/>
        <v>0</v>
      </c>
      <c r="S609" s="191">
        <v>0</v>
      </c>
      <c r="T609" s="192">
        <f t="shared" si="33"/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3" t="s">
        <v>302</v>
      </c>
      <c r="AT609" s="193" t="s">
        <v>148</v>
      </c>
      <c r="AU609" s="193" t="s">
        <v>85</v>
      </c>
      <c r="AY609" s="17" t="s">
        <v>146</v>
      </c>
      <c r="BE609" s="194">
        <f t="shared" si="34"/>
        <v>0</v>
      </c>
      <c r="BF609" s="194">
        <f t="shared" si="35"/>
        <v>0</v>
      </c>
      <c r="BG609" s="194">
        <f t="shared" si="36"/>
        <v>0</v>
      </c>
      <c r="BH609" s="194">
        <f t="shared" si="37"/>
        <v>0</v>
      </c>
      <c r="BI609" s="194">
        <f t="shared" si="38"/>
        <v>0</v>
      </c>
      <c r="BJ609" s="17" t="s">
        <v>83</v>
      </c>
      <c r="BK609" s="194">
        <f t="shared" si="39"/>
        <v>0</v>
      </c>
      <c r="BL609" s="17" t="s">
        <v>302</v>
      </c>
      <c r="BM609" s="193" t="s">
        <v>850</v>
      </c>
    </row>
    <row r="610" spans="1:65" s="2" customFormat="1" ht="24.2" customHeight="1">
      <c r="A610" s="34"/>
      <c r="B610" s="35"/>
      <c r="C610" s="182" t="s">
        <v>851</v>
      </c>
      <c r="D610" s="182" t="s">
        <v>148</v>
      </c>
      <c r="E610" s="183" t="s">
        <v>852</v>
      </c>
      <c r="F610" s="184" t="s">
        <v>853</v>
      </c>
      <c r="G610" s="185" t="s">
        <v>297</v>
      </c>
      <c r="H610" s="186">
        <v>1</v>
      </c>
      <c r="I610" s="187"/>
      <c r="J610" s="188">
        <f t="shared" si="30"/>
        <v>0</v>
      </c>
      <c r="K610" s="184" t="s">
        <v>1</v>
      </c>
      <c r="L610" s="39"/>
      <c r="M610" s="189" t="s">
        <v>1</v>
      </c>
      <c r="N610" s="190" t="s">
        <v>40</v>
      </c>
      <c r="O610" s="71"/>
      <c r="P610" s="191">
        <f t="shared" si="31"/>
        <v>0</v>
      </c>
      <c r="Q610" s="191">
        <v>0</v>
      </c>
      <c r="R610" s="191">
        <f t="shared" si="32"/>
        <v>0</v>
      </c>
      <c r="S610" s="191">
        <v>0</v>
      </c>
      <c r="T610" s="192">
        <f t="shared" si="33"/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3" t="s">
        <v>302</v>
      </c>
      <c r="AT610" s="193" t="s">
        <v>148</v>
      </c>
      <c r="AU610" s="193" t="s">
        <v>85</v>
      </c>
      <c r="AY610" s="17" t="s">
        <v>146</v>
      </c>
      <c r="BE610" s="194">
        <f t="shared" si="34"/>
        <v>0</v>
      </c>
      <c r="BF610" s="194">
        <f t="shared" si="35"/>
        <v>0</v>
      </c>
      <c r="BG610" s="194">
        <f t="shared" si="36"/>
        <v>0</v>
      </c>
      <c r="BH610" s="194">
        <f t="shared" si="37"/>
        <v>0</v>
      </c>
      <c r="BI610" s="194">
        <f t="shared" si="38"/>
        <v>0</v>
      </c>
      <c r="BJ610" s="17" t="s">
        <v>83</v>
      </c>
      <c r="BK610" s="194">
        <f t="shared" si="39"/>
        <v>0</v>
      </c>
      <c r="BL610" s="17" t="s">
        <v>302</v>
      </c>
      <c r="BM610" s="193" t="s">
        <v>854</v>
      </c>
    </row>
    <row r="611" spans="1:65" s="2" customFormat="1" ht="24.2" customHeight="1">
      <c r="A611" s="34"/>
      <c r="B611" s="35"/>
      <c r="C611" s="182" t="s">
        <v>493</v>
      </c>
      <c r="D611" s="182" t="s">
        <v>148</v>
      </c>
      <c r="E611" s="183" t="s">
        <v>855</v>
      </c>
      <c r="F611" s="184" t="s">
        <v>856</v>
      </c>
      <c r="G611" s="185" t="s">
        <v>297</v>
      </c>
      <c r="H611" s="186">
        <v>1</v>
      </c>
      <c r="I611" s="187"/>
      <c r="J611" s="188">
        <f t="shared" si="30"/>
        <v>0</v>
      </c>
      <c r="K611" s="184" t="s">
        <v>1</v>
      </c>
      <c r="L611" s="39"/>
      <c r="M611" s="189" t="s">
        <v>1</v>
      </c>
      <c r="N611" s="190" t="s">
        <v>40</v>
      </c>
      <c r="O611" s="71"/>
      <c r="P611" s="191">
        <f t="shared" si="31"/>
        <v>0</v>
      </c>
      <c r="Q611" s="191">
        <v>0</v>
      </c>
      <c r="R611" s="191">
        <f t="shared" si="32"/>
        <v>0</v>
      </c>
      <c r="S611" s="191">
        <v>0</v>
      </c>
      <c r="T611" s="192">
        <f t="shared" si="33"/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3" t="s">
        <v>302</v>
      </c>
      <c r="AT611" s="193" t="s">
        <v>148</v>
      </c>
      <c r="AU611" s="193" t="s">
        <v>85</v>
      </c>
      <c r="AY611" s="17" t="s">
        <v>146</v>
      </c>
      <c r="BE611" s="194">
        <f t="shared" si="34"/>
        <v>0</v>
      </c>
      <c r="BF611" s="194">
        <f t="shared" si="35"/>
        <v>0</v>
      </c>
      <c r="BG611" s="194">
        <f t="shared" si="36"/>
        <v>0</v>
      </c>
      <c r="BH611" s="194">
        <f t="shared" si="37"/>
        <v>0</v>
      </c>
      <c r="BI611" s="194">
        <f t="shared" si="38"/>
        <v>0</v>
      </c>
      <c r="BJ611" s="17" t="s">
        <v>83</v>
      </c>
      <c r="BK611" s="194">
        <f t="shared" si="39"/>
        <v>0</v>
      </c>
      <c r="BL611" s="17" t="s">
        <v>302</v>
      </c>
      <c r="BM611" s="193" t="s">
        <v>857</v>
      </c>
    </row>
    <row r="612" spans="1:65" s="2" customFormat="1" ht="16.5" customHeight="1">
      <c r="A612" s="34"/>
      <c r="B612" s="35"/>
      <c r="C612" s="182" t="s">
        <v>858</v>
      </c>
      <c r="D612" s="182" t="s">
        <v>148</v>
      </c>
      <c r="E612" s="183" t="s">
        <v>859</v>
      </c>
      <c r="F612" s="184" t="s">
        <v>860</v>
      </c>
      <c r="G612" s="185" t="s">
        <v>297</v>
      </c>
      <c r="H612" s="186">
        <v>1</v>
      </c>
      <c r="I612" s="187"/>
      <c r="J612" s="188">
        <f t="shared" si="30"/>
        <v>0</v>
      </c>
      <c r="K612" s="184" t="s">
        <v>1</v>
      </c>
      <c r="L612" s="39"/>
      <c r="M612" s="189" t="s">
        <v>1</v>
      </c>
      <c r="N612" s="190" t="s">
        <v>40</v>
      </c>
      <c r="O612" s="71"/>
      <c r="P612" s="191">
        <f t="shared" si="31"/>
        <v>0</v>
      </c>
      <c r="Q612" s="191">
        <v>0</v>
      </c>
      <c r="R612" s="191">
        <f t="shared" si="32"/>
        <v>0</v>
      </c>
      <c r="S612" s="191">
        <v>0</v>
      </c>
      <c r="T612" s="192">
        <f t="shared" si="33"/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3" t="s">
        <v>302</v>
      </c>
      <c r="AT612" s="193" t="s">
        <v>148</v>
      </c>
      <c r="AU612" s="193" t="s">
        <v>85</v>
      </c>
      <c r="AY612" s="17" t="s">
        <v>146</v>
      </c>
      <c r="BE612" s="194">
        <f t="shared" si="34"/>
        <v>0</v>
      </c>
      <c r="BF612" s="194">
        <f t="shared" si="35"/>
        <v>0</v>
      </c>
      <c r="BG612" s="194">
        <f t="shared" si="36"/>
        <v>0</v>
      </c>
      <c r="BH612" s="194">
        <f t="shared" si="37"/>
        <v>0</v>
      </c>
      <c r="BI612" s="194">
        <f t="shared" si="38"/>
        <v>0</v>
      </c>
      <c r="BJ612" s="17" t="s">
        <v>83</v>
      </c>
      <c r="BK612" s="194">
        <f t="shared" si="39"/>
        <v>0</v>
      </c>
      <c r="BL612" s="17" t="s">
        <v>302</v>
      </c>
      <c r="BM612" s="193" t="s">
        <v>861</v>
      </c>
    </row>
    <row r="613" spans="1:65" s="2" customFormat="1" ht="24.2" customHeight="1">
      <c r="A613" s="34"/>
      <c r="B613" s="35"/>
      <c r="C613" s="182" t="s">
        <v>497</v>
      </c>
      <c r="D613" s="182" t="s">
        <v>148</v>
      </c>
      <c r="E613" s="183" t="s">
        <v>862</v>
      </c>
      <c r="F613" s="184" t="s">
        <v>863</v>
      </c>
      <c r="G613" s="185" t="s">
        <v>297</v>
      </c>
      <c r="H613" s="186">
        <v>1</v>
      </c>
      <c r="I613" s="187"/>
      <c r="J613" s="188">
        <f t="shared" si="30"/>
        <v>0</v>
      </c>
      <c r="K613" s="184" t="s">
        <v>1</v>
      </c>
      <c r="L613" s="39"/>
      <c r="M613" s="189" t="s">
        <v>1</v>
      </c>
      <c r="N613" s="190" t="s">
        <v>40</v>
      </c>
      <c r="O613" s="71"/>
      <c r="P613" s="191">
        <f t="shared" si="31"/>
        <v>0</v>
      </c>
      <c r="Q613" s="191">
        <v>0</v>
      </c>
      <c r="R613" s="191">
        <f t="shared" si="32"/>
        <v>0</v>
      </c>
      <c r="S613" s="191">
        <v>0</v>
      </c>
      <c r="T613" s="192">
        <f t="shared" si="33"/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3" t="s">
        <v>302</v>
      </c>
      <c r="AT613" s="193" t="s">
        <v>148</v>
      </c>
      <c r="AU613" s="193" t="s">
        <v>85</v>
      </c>
      <c r="AY613" s="17" t="s">
        <v>146</v>
      </c>
      <c r="BE613" s="194">
        <f t="shared" si="34"/>
        <v>0</v>
      </c>
      <c r="BF613" s="194">
        <f t="shared" si="35"/>
        <v>0</v>
      </c>
      <c r="BG613" s="194">
        <f t="shared" si="36"/>
        <v>0</v>
      </c>
      <c r="BH613" s="194">
        <f t="shared" si="37"/>
        <v>0</v>
      </c>
      <c r="BI613" s="194">
        <f t="shared" si="38"/>
        <v>0</v>
      </c>
      <c r="BJ613" s="17" t="s">
        <v>83</v>
      </c>
      <c r="BK613" s="194">
        <f t="shared" si="39"/>
        <v>0</v>
      </c>
      <c r="BL613" s="17" t="s">
        <v>302</v>
      </c>
      <c r="BM613" s="193" t="s">
        <v>864</v>
      </c>
    </row>
    <row r="614" spans="1:65" s="12" customFormat="1" ht="22.9" customHeight="1">
      <c r="B614" s="166"/>
      <c r="C614" s="167"/>
      <c r="D614" s="168" t="s">
        <v>74</v>
      </c>
      <c r="E614" s="180" t="s">
        <v>865</v>
      </c>
      <c r="F614" s="180" t="s">
        <v>866</v>
      </c>
      <c r="G614" s="167"/>
      <c r="H614" s="167"/>
      <c r="I614" s="170"/>
      <c r="J614" s="181">
        <f>BK614</f>
        <v>0</v>
      </c>
      <c r="K614" s="167"/>
      <c r="L614" s="172"/>
      <c r="M614" s="173"/>
      <c r="N614" s="174"/>
      <c r="O614" s="174"/>
      <c r="P614" s="175">
        <f>SUM(P615:P661)</f>
        <v>0</v>
      </c>
      <c r="Q614" s="174"/>
      <c r="R614" s="175">
        <f>SUM(R615:R661)</f>
        <v>0</v>
      </c>
      <c r="S614" s="174"/>
      <c r="T614" s="176">
        <f>SUM(T615:T661)</f>
        <v>0</v>
      </c>
      <c r="AR614" s="177" t="s">
        <v>161</v>
      </c>
      <c r="AT614" s="178" t="s">
        <v>74</v>
      </c>
      <c r="AU614" s="178" t="s">
        <v>83</v>
      </c>
      <c r="AY614" s="177" t="s">
        <v>146</v>
      </c>
      <c r="BK614" s="179">
        <f>SUM(BK615:BK661)</f>
        <v>0</v>
      </c>
    </row>
    <row r="615" spans="1:65" s="2" customFormat="1" ht="33" customHeight="1">
      <c r="A615" s="34"/>
      <c r="B615" s="35"/>
      <c r="C615" s="182" t="s">
        <v>867</v>
      </c>
      <c r="D615" s="182" t="s">
        <v>148</v>
      </c>
      <c r="E615" s="183" t="s">
        <v>868</v>
      </c>
      <c r="F615" s="184" t="s">
        <v>869</v>
      </c>
      <c r="G615" s="185" t="s">
        <v>194</v>
      </c>
      <c r="H615" s="186">
        <v>2.2400000000000002</v>
      </c>
      <c r="I615" s="187"/>
      <c r="J615" s="188">
        <f>ROUND(I615*H615,2)</f>
        <v>0</v>
      </c>
      <c r="K615" s="184" t="s">
        <v>1</v>
      </c>
      <c r="L615" s="39"/>
      <c r="M615" s="189" t="s">
        <v>1</v>
      </c>
      <c r="N615" s="190" t="s">
        <v>40</v>
      </c>
      <c r="O615" s="71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3" t="s">
        <v>302</v>
      </c>
      <c r="AT615" s="193" t="s">
        <v>148</v>
      </c>
      <c r="AU615" s="193" t="s">
        <v>85</v>
      </c>
      <c r="AY615" s="17" t="s">
        <v>146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7" t="s">
        <v>83</v>
      </c>
      <c r="BK615" s="194">
        <f>ROUND(I615*H615,2)</f>
        <v>0</v>
      </c>
      <c r="BL615" s="17" t="s">
        <v>302</v>
      </c>
      <c r="BM615" s="193" t="s">
        <v>870</v>
      </c>
    </row>
    <row r="616" spans="1:65" s="14" customFormat="1" ht="11.25">
      <c r="B616" s="206"/>
      <c r="C616" s="207"/>
      <c r="D616" s="197" t="s">
        <v>153</v>
      </c>
      <c r="E616" s="208" t="s">
        <v>1</v>
      </c>
      <c r="F616" s="209" t="s">
        <v>871</v>
      </c>
      <c r="G616" s="207"/>
      <c r="H616" s="210">
        <v>1.1200000000000001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153</v>
      </c>
      <c r="AU616" s="216" t="s">
        <v>85</v>
      </c>
      <c r="AV616" s="14" t="s">
        <v>85</v>
      </c>
      <c r="AW616" s="14" t="s">
        <v>32</v>
      </c>
      <c r="AX616" s="14" t="s">
        <v>75</v>
      </c>
      <c r="AY616" s="216" t="s">
        <v>146</v>
      </c>
    </row>
    <row r="617" spans="1:65" s="14" customFormat="1" ht="11.25">
      <c r="B617" s="206"/>
      <c r="C617" s="207"/>
      <c r="D617" s="197" t="s">
        <v>153</v>
      </c>
      <c r="E617" s="208" t="s">
        <v>1</v>
      </c>
      <c r="F617" s="209" t="s">
        <v>872</v>
      </c>
      <c r="G617" s="207"/>
      <c r="H617" s="210">
        <v>1.1200000000000001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153</v>
      </c>
      <c r="AU617" s="216" t="s">
        <v>85</v>
      </c>
      <c r="AV617" s="14" t="s">
        <v>85</v>
      </c>
      <c r="AW617" s="14" t="s">
        <v>32</v>
      </c>
      <c r="AX617" s="14" t="s">
        <v>75</v>
      </c>
      <c r="AY617" s="216" t="s">
        <v>146</v>
      </c>
    </row>
    <row r="618" spans="1:65" s="15" customFormat="1" ht="11.25">
      <c r="B618" s="217"/>
      <c r="C618" s="218"/>
      <c r="D618" s="197" t="s">
        <v>153</v>
      </c>
      <c r="E618" s="219" t="s">
        <v>1</v>
      </c>
      <c r="F618" s="220" t="s">
        <v>157</v>
      </c>
      <c r="G618" s="218"/>
      <c r="H618" s="221">
        <v>2.2400000000000002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153</v>
      </c>
      <c r="AU618" s="227" t="s">
        <v>85</v>
      </c>
      <c r="AV618" s="15" t="s">
        <v>152</v>
      </c>
      <c r="AW618" s="15" t="s">
        <v>32</v>
      </c>
      <c r="AX618" s="15" t="s">
        <v>83</v>
      </c>
      <c r="AY618" s="227" t="s">
        <v>146</v>
      </c>
    </row>
    <row r="619" spans="1:65" s="2" customFormat="1" ht="16.5" customHeight="1">
      <c r="A619" s="34"/>
      <c r="B619" s="35"/>
      <c r="C619" s="182" t="s">
        <v>502</v>
      </c>
      <c r="D619" s="182" t="s">
        <v>148</v>
      </c>
      <c r="E619" s="183" t="s">
        <v>873</v>
      </c>
      <c r="F619" s="184" t="s">
        <v>198</v>
      </c>
      <c r="G619" s="185" t="s">
        <v>176</v>
      </c>
      <c r="H619" s="186">
        <v>1.1200000000000001</v>
      </c>
      <c r="I619" s="187"/>
      <c r="J619" s="188">
        <f>ROUND(I619*H619,2)</f>
        <v>0</v>
      </c>
      <c r="K619" s="184" t="s">
        <v>1</v>
      </c>
      <c r="L619" s="39"/>
      <c r="M619" s="189" t="s">
        <v>1</v>
      </c>
      <c r="N619" s="190" t="s">
        <v>40</v>
      </c>
      <c r="O619" s="71"/>
      <c r="P619" s="191">
        <f>O619*H619</f>
        <v>0</v>
      </c>
      <c r="Q619" s="191">
        <v>0</v>
      </c>
      <c r="R619" s="191">
        <f>Q619*H619</f>
        <v>0</v>
      </c>
      <c r="S619" s="191">
        <v>0</v>
      </c>
      <c r="T619" s="19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93" t="s">
        <v>302</v>
      </c>
      <c r="AT619" s="193" t="s">
        <v>148</v>
      </c>
      <c r="AU619" s="193" t="s">
        <v>85</v>
      </c>
      <c r="AY619" s="17" t="s">
        <v>146</v>
      </c>
      <c r="BE619" s="194">
        <f>IF(N619="základní",J619,0)</f>
        <v>0</v>
      </c>
      <c r="BF619" s="194">
        <f>IF(N619="snížená",J619,0)</f>
        <v>0</v>
      </c>
      <c r="BG619" s="194">
        <f>IF(N619="zákl. přenesená",J619,0)</f>
        <v>0</v>
      </c>
      <c r="BH619" s="194">
        <f>IF(N619="sníž. přenesená",J619,0)</f>
        <v>0</v>
      </c>
      <c r="BI619" s="194">
        <f>IF(N619="nulová",J619,0)</f>
        <v>0</v>
      </c>
      <c r="BJ619" s="17" t="s">
        <v>83</v>
      </c>
      <c r="BK619" s="194">
        <f>ROUND(I619*H619,2)</f>
        <v>0</v>
      </c>
      <c r="BL619" s="17" t="s">
        <v>302</v>
      </c>
      <c r="BM619" s="193" t="s">
        <v>874</v>
      </c>
    </row>
    <row r="620" spans="1:65" s="2" customFormat="1" ht="21.75" customHeight="1">
      <c r="A620" s="34"/>
      <c r="B620" s="35"/>
      <c r="C620" s="182" t="s">
        <v>875</v>
      </c>
      <c r="D620" s="182" t="s">
        <v>148</v>
      </c>
      <c r="E620" s="183" t="s">
        <v>876</v>
      </c>
      <c r="F620" s="184" t="s">
        <v>207</v>
      </c>
      <c r="G620" s="185" t="s">
        <v>176</v>
      </c>
      <c r="H620" s="186">
        <v>5.6</v>
      </c>
      <c r="I620" s="187"/>
      <c r="J620" s="188">
        <f>ROUND(I620*H620,2)</f>
        <v>0</v>
      </c>
      <c r="K620" s="184" t="s">
        <v>1</v>
      </c>
      <c r="L620" s="39"/>
      <c r="M620" s="189" t="s">
        <v>1</v>
      </c>
      <c r="N620" s="190" t="s">
        <v>40</v>
      </c>
      <c r="O620" s="71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3" t="s">
        <v>302</v>
      </c>
      <c r="AT620" s="193" t="s">
        <v>148</v>
      </c>
      <c r="AU620" s="193" t="s">
        <v>85</v>
      </c>
      <c r="AY620" s="17" t="s">
        <v>146</v>
      </c>
      <c r="BE620" s="194">
        <f>IF(N620="základní",J620,0)</f>
        <v>0</v>
      </c>
      <c r="BF620" s="194">
        <f>IF(N620="snížená",J620,0)</f>
        <v>0</v>
      </c>
      <c r="BG620" s="194">
        <f>IF(N620="zákl. přenesená",J620,0)</f>
        <v>0</v>
      </c>
      <c r="BH620" s="194">
        <f>IF(N620="sníž. přenesená",J620,0)</f>
        <v>0</v>
      </c>
      <c r="BI620" s="194">
        <f>IF(N620="nulová",J620,0)</f>
        <v>0</v>
      </c>
      <c r="BJ620" s="17" t="s">
        <v>83</v>
      </c>
      <c r="BK620" s="194">
        <f>ROUND(I620*H620,2)</f>
        <v>0</v>
      </c>
      <c r="BL620" s="17" t="s">
        <v>302</v>
      </c>
      <c r="BM620" s="193" t="s">
        <v>877</v>
      </c>
    </row>
    <row r="621" spans="1:65" s="13" customFormat="1" ht="11.25">
      <c r="B621" s="195"/>
      <c r="C621" s="196"/>
      <c r="D621" s="197" t="s">
        <v>153</v>
      </c>
      <c r="E621" s="198" t="s">
        <v>1</v>
      </c>
      <c r="F621" s="199" t="s">
        <v>878</v>
      </c>
      <c r="G621" s="196"/>
      <c r="H621" s="198" t="s">
        <v>1</v>
      </c>
      <c r="I621" s="200"/>
      <c r="J621" s="196"/>
      <c r="K621" s="196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153</v>
      </c>
      <c r="AU621" s="205" t="s">
        <v>85</v>
      </c>
      <c r="AV621" s="13" t="s">
        <v>83</v>
      </c>
      <c r="AW621" s="13" t="s">
        <v>32</v>
      </c>
      <c r="AX621" s="13" t="s">
        <v>75</v>
      </c>
      <c r="AY621" s="205" t="s">
        <v>146</v>
      </c>
    </row>
    <row r="622" spans="1:65" s="14" customFormat="1" ht="11.25">
      <c r="B622" s="206"/>
      <c r="C622" s="207"/>
      <c r="D622" s="197" t="s">
        <v>153</v>
      </c>
      <c r="E622" s="208" t="s">
        <v>1</v>
      </c>
      <c r="F622" s="209" t="s">
        <v>879</v>
      </c>
      <c r="G622" s="207"/>
      <c r="H622" s="210">
        <v>2.8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153</v>
      </c>
      <c r="AU622" s="216" t="s">
        <v>85</v>
      </c>
      <c r="AV622" s="14" t="s">
        <v>85</v>
      </c>
      <c r="AW622" s="14" t="s">
        <v>32</v>
      </c>
      <c r="AX622" s="14" t="s">
        <v>75</v>
      </c>
      <c r="AY622" s="216" t="s">
        <v>146</v>
      </c>
    </row>
    <row r="623" spans="1:65" s="14" customFormat="1" ht="11.25">
      <c r="B623" s="206"/>
      <c r="C623" s="207"/>
      <c r="D623" s="197" t="s">
        <v>153</v>
      </c>
      <c r="E623" s="208" t="s">
        <v>1</v>
      </c>
      <c r="F623" s="209" t="s">
        <v>880</v>
      </c>
      <c r="G623" s="207"/>
      <c r="H623" s="210">
        <v>2.8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153</v>
      </c>
      <c r="AU623" s="216" t="s">
        <v>85</v>
      </c>
      <c r="AV623" s="14" t="s">
        <v>85</v>
      </c>
      <c r="AW623" s="14" t="s">
        <v>32</v>
      </c>
      <c r="AX623" s="14" t="s">
        <v>75</v>
      </c>
      <c r="AY623" s="216" t="s">
        <v>146</v>
      </c>
    </row>
    <row r="624" spans="1:65" s="15" customFormat="1" ht="11.25">
      <c r="B624" s="217"/>
      <c r="C624" s="218"/>
      <c r="D624" s="197" t="s">
        <v>153</v>
      </c>
      <c r="E624" s="219" t="s">
        <v>1</v>
      </c>
      <c r="F624" s="220" t="s">
        <v>157</v>
      </c>
      <c r="G624" s="218"/>
      <c r="H624" s="221">
        <v>5.6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153</v>
      </c>
      <c r="AU624" s="227" t="s">
        <v>85</v>
      </c>
      <c r="AV624" s="15" t="s">
        <v>152</v>
      </c>
      <c r="AW624" s="15" t="s">
        <v>32</v>
      </c>
      <c r="AX624" s="15" t="s">
        <v>83</v>
      </c>
      <c r="AY624" s="227" t="s">
        <v>146</v>
      </c>
    </row>
    <row r="625" spans="1:65" s="2" customFormat="1" ht="24.2" customHeight="1">
      <c r="A625" s="34"/>
      <c r="B625" s="35"/>
      <c r="C625" s="182" t="s">
        <v>507</v>
      </c>
      <c r="D625" s="182" t="s">
        <v>148</v>
      </c>
      <c r="E625" s="183" t="s">
        <v>881</v>
      </c>
      <c r="F625" s="184" t="s">
        <v>882</v>
      </c>
      <c r="G625" s="185" t="s">
        <v>151</v>
      </c>
      <c r="H625" s="186">
        <v>11.2</v>
      </c>
      <c r="I625" s="187"/>
      <c r="J625" s="188">
        <f>ROUND(I625*H625,2)</f>
        <v>0</v>
      </c>
      <c r="K625" s="184" t="s">
        <v>1</v>
      </c>
      <c r="L625" s="39"/>
      <c r="M625" s="189" t="s">
        <v>1</v>
      </c>
      <c r="N625" s="190" t="s">
        <v>40</v>
      </c>
      <c r="O625" s="71"/>
      <c r="P625" s="191">
        <f>O625*H625</f>
        <v>0</v>
      </c>
      <c r="Q625" s="191">
        <v>0</v>
      </c>
      <c r="R625" s="191">
        <f>Q625*H625</f>
        <v>0</v>
      </c>
      <c r="S625" s="191">
        <v>0</v>
      </c>
      <c r="T625" s="19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3" t="s">
        <v>302</v>
      </c>
      <c r="AT625" s="193" t="s">
        <v>148</v>
      </c>
      <c r="AU625" s="193" t="s">
        <v>85</v>
      </c>
      <c r="AY625" s="17" t="s">
        <v>146</v>
      </c>
      <c r="BE625" s="194">
        <f>IF(N625="základní",J625,0)</f>
        <v>0</v>
      </c>
      <c r="BF625" s="194">
        <f>IF(N625="snížená",J625,0)</f>
        <v>0</v>
      </c>
      <c r="BG625" s="194">
        <f>IF(N625="zákl. přenesená",J625,0)</f>
        <v>0</v>
      </c>
      <c r="BH625" s="194">
        <f>IF(N625="sníž. přenesená",J625,0)</f>
        <v>0</v>
      </c>
      <c r="BI625" s="194">
        <f>IF(N625="nulová",J625,0)</f>
        <v>0</v>
      </c>
      <c r="BJ625" s="17" t="s">
        <v>83</v>
      </c>
      <c r="BK625" s="194">
        <f>ROUND(I625*H625,2)</f>
        <v>0</v>
      </c>
      <c r="BL625" s="17" t="s">
        <v>302</v>
      </c>
      <c r="BM625" s="193" t="s">
        <v>883</v>
      </c>
    </row>
    <row r="626" spans="1:65" s="13" customFormat="1" ht="11.25">
      <c r="B626" s="195"/>
      <c r="C626" s="196"/>
      <c r="D626" s="197" t="s">
        <v>153</v>
      </c>
      <c r="E626" s="198" t="s">
        <v>1</v>
      </c>
      <c r="F626" s="199" t="s">
        <v>884</v>
      </c>
      <c r="G626" s="196"/>
      <c r="H626" s="198" t="s">
        <v>1</v>
      </c>
      <c r="I626" s="200"/>
      <c r="J626" s="196"/>
      <c r="K626" s="196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153</v>
      </c>
      <c r="AU626" s="205" t="s">
        <v>85</v>
      </c>
      <c r="AV626" s="13" t="s">
        <v>83</v>
      </c>
      <c r="AW626" s="13" t="s">
        <v>32</v>
      </c>
      <c r="AX626" s="13" t="s">
        <v>75</v>
      </c>
      <c r="AY626" s="205" t="s">
        <v>146</v>
      </c>
    </row>
    <row r="627" spans="1:65" s="14" customFormat="1" ht="11.25">
      <c r="B627" s="206"/>
      <c r="C627" s="207"/>
      <c r="D627" s="197" t="s">
        <v>153</v>
      </c>
      <c r="E627" s="208" t="s">
        <v>1</v>
      </c>
      <c r="F627" s="209" t="s">
        <v>885</v>
      </c>
      <c r="G627" s="207"/>
      <c r="H627" s="210">
        <v>5.6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153</v>
      </c>
      <c r="AU627" s="216" t="s">
        <v>85</v>
      </c>
      <c r="AV627" s="14" t="s">
        <v>85</v>
      </c>
      <c r="AW627" s="14" t="s">
        <v>32</v>
      </c>
      <c r="AX627" s="14" t="s">
        <v>75</v>
      </c>
      <c r="AY627" s="216" t="s">
        <v>146</v>
      </c>
    </row>
    <row r="628" spans="1:65" s="14" customFormat="1" ht="11.25">
      <c r="B628" s="206"/>
      <c r="C628" s="207"/>
      <c r="D628" s="197" t="s">
        <v>153</v>
      </c>
      <c r="E628" s="208" t="s">
        <v>1</v>
      </c>
      <c r="F628" s="209" t="s">
        <v>886</v>
      </c>
      <c r="G628" s="207"/>
      <c r="H628" s="210">
        <v>5.6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153</v>
      </c>
      <c r="AU628" s="216" t="s">
        <v>85</v>
      </c>
      <c r="AV628" s="14" t="s">
        <v>85</v>
      </c>
      <c r="AW628" s="14" t="s">
        <v>32</v>
      </c>
      <c r="AX628" s="14" t="s">
        <v>75</v>
      </c>
      <c r="AY628" s="216" t="s">
        <v>146</v>
      </c>
    </row>
    <row r="629" spans="1:65" s="15" customFormat="1" ht="11.25">
      <c r="B629" s="217"/>
      <c r="C629" s="218"/>
      <c r="D629" s="197" t="s">
        <v>153</v>
      </c>
      <c r="E629" s="219" t="s">
        <v>1</v>
      </c>
      <c r="F629" s="220" t="s">
        <v>157</v>
      </c>
      <c r="G629" s="218"/>
      <c r="H629" s="221">
        <v>11.2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153</v>
      </c>
      <c r="AU629" s="227" t="s">
        <v>85</v>
      </c>
      <c r="AV629" s="15" t="s">
        <v>152</v>
      </c>
      <c r="AW629" s="15" t="s">
        <v>32</v>
      </c>
      <c r="AX629" s="15" t="s">
        <v>83</v>
      </c>
      <c r="AY629" s="227" t="s">
        <v>146</v>
      </c>
    </row>
    <row r="630" spans="1:65" s="2" customFormat="1" ht="24.2" customHeight="1">
      <c r="A630" s="34"/>
      <c r="B630" s="35"/>
      <c r="C630" s="182" t="s">
        <v>887</v>
      </c>
      <c r="D630" s="182" t="s">
        <v>148</v>
      </c>
      <c r="E630" s="183" t="s">
        <v>888</v>
      </c>
      <c r="F630" s="184" t="s">
        <v>889</v>
      </c>
      <c r="G630" s="185" t="s">
        <v>164</v>
      </c>
      <c r="H630" s="186">
        <v>16</v>
      </c>
      <c r="I630" s="187"/>
      <c r="J630" s="188">
        <f>ROUND(I630*H630,2)</f>
        <v>0</v>
      </c>
      <c r="K630" s="184" t="s">
        <v>1</v>
      </c>
      <c r="L630" s="39"/>
      <c r="M630" s="189" t="s">
        <v>1</v>
      </c>
      <c r="N630" s="190" t="s">
        <v>40</v>
      </c>
      <c r="O630" s="71"/>
      <c r="P630" s="191">
        <f>O630*H630</f>
        <v>0</v>
      </c>
      <c r="Q630" s="191">
        <v>0</v>
      </c>
      <c r="R630" s="191">
        <f>Q630*H630</f>
        <v>0</v>
      </c>
      <c r="S630" s="191">
        <v>0</v>
      </c>
      <c r="T630" s="192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3" t="s">
        <v>302</v>
      </c>
      <c r="AT630" s="193" t="s">
        <v>148</v>
      </c>
      <c r="AU630" s="193" t="s">
        <v>85</v>
      </c>
      <c r="AY630" s="17" t="s">
        <v>146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7" t="s">
        <v>83</v>
      </c>
      <c r="BK630" s="194">
        <f>ROUND(I630*H630,2)</f>
        <v>0</v>
      </c>
      <c r="BL630" s="17" t="s">
        <v>302</v>
      </c>
      <c r="BM630" s="193" t="s">
        <v>890</v>
      </c>
    </row>
    <row r="631" spans="1:65" s="2" customFormat="1" ht="24.2" customHeight="1">
      <c r="A631" s="34"/>
      <c r="B631" s="35"/>
      <c r="C631" s="182" t="s">
        <v>510</v>
      </c>
      <c r="D631" s="182" t="s">
        <v>148</v>
      </c>
      <c r="E631" s="183" t="s">
        <v>891</v>
      </c>
      <c r="F631" s="184" t="s">
        <v>892</v>
      </c>
      <c r="G631" s="185" t="s">
        <v>169</v>
      </c>
      <c r="H631" s="186">
        <v>14</v>
      </c>
      <c r="I631" s="187"/>
      <c r="J631" s="188">
        <f>ROUND(I631*H631,2)</f>
        <v>0</v>
      </c>
      <c r="K631" s="184" t="s">
        <v>1</v>
      </c>
      <c r="L631" s="39"/>
      <c r="M631" s="189" t="s">
        <v>1</v>
      </c>
      <c r="N631" s="190" t="s">
        <v>40</v>
      </c>
      <c r="O631" s="71"/>
      <c r="P631" s="191">
        <f>O631*H631</f>
        <v>0</v>
      </c>
      <c r="Q631" s="191">
        <v>0</v>
      </c>
      <c r="R631" s="191">
        <f>Q631*H631</f>
        <v>0</v>
      </c>
      <c r="S631" s="191">
        <v>0</v>
      </c>
      <c r="T631" s="19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3" t="s">
        <v>302</v>
      </c>
      <c r="AT631" s="193" t="s">
        <v>148</v>
      </c>
      <c r="AU631" s="193" t="s">
        <v>85</v>
      </c>
      <c r="AY631" s="17" t="s">
        <v>146</v>
      </c>
      <c r="BE631" s="194">
        <f>IF(N631="základní",J631,0)</f>
        <v>0</v>
      </c>
      <c r="BF631" s="194">
        <f>IF(N631="snížená",J631,0)</f>
        <v>0</v>
      </c>
      <c r="BG631" s="194">
        <f>IF(N631="zákl. přenesená",J631,0)</f>
        <v>0</v>
      </c>
      <c r="BH631" s="194">
        <f>IF(N631="sníž. přenesená",J631,0)</f>
        <v>0</v>
      </c>
      <c r="BI631" s="194">
        <f>IF(N631="nulová",J631,0)</f>
        <v>0</v>
      </c>
      <c r="BJ631" s="17" t="s">
        <v>83</v>
      </c>
      <c r="BK631" s="194">
        <f>ROUND(I631*H631,2)</f>
        <v>0</v>
      </c>
      <c r="BL631" s="17" t="s">
        <v>302</v>
      </c>
      <c r="BM631" s="193" t="s">
        <v>893</v>
      </c>
    </row>
    <row r="632" spans="1:65" s="14" customFormat="1" ht="11.25">
      <c r="B632" s="206"/>
      <c r="C632" s="207"/>
      <c r="D632" s="197" t="s">
        <v>153</v>
      </c>
      <c r="E632" s="208" t="s">
        <v>1</v>
      </c>
      <c r="F632" s="209" t="s">
        <v>894</v>
      </c>
      <c r="G632" s="207"/>
      <c r="H632" s="210">
        <v>7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153</v>
      </c>
      <c r="AU632" s="216" t="s">
        <v>85</v>
      </c>
      <c r="AV632" s="14" t="s">
        <v>85</v>
      </c>
      <c r="AW632" s="14" t="s">
        <v>32</v>
      </c>
      <c r="AX632" s="14" t="s">
        <v>75</v>
      </c>
      <c r="AY632" s="216" t="s">
        <v>146</v>
      </c>
    </row>
    <row r="633" spans="1:65" s="14" customFormat="1" ht="11.25">
      <c r="B633" s="206"/>
      <c r="C633" s="207"/>
      <c r="D633" s="197" t="s">
        <v>153</v>
      </c>
      <c r="E633" s="208" t="s">
        <v>1</v>
      </c>
      <c r="F633" s="209" t="s">
        <v>895</v>
      </c>
      <c r="G633" s="207"/>
      <c r="H633" s="210">
        <v>7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153</v>
      </c>
      <c r="AU633" s="216" t="s">
        <v>85</v>
      </c>
      <c r="AV633" s="14" t="s">
        <v>85</v>
      </c>
      <c r="AW633" s="14" t="s">
        <v>32</v>
      </c>
      <c r="AX633" s="14" t="s">
        <v>75</v>
      </c>
      <c r="AY633" s="216" t="s">
        <v>146</v>
      </c>
    </row>
    <row r="634" spans="1:65" s="15" customFormat="1" ht="11.25">
      <c r="B634" s="217"/>
      <c r="C634" s="218"/>
      <c r="D634" s="197" t="s">
        <v>153</v>
      </c>
      <c r="E634" s="219" t="s">
        <v>1</v>
      </c>
      <c r="F634" s="220" t="s">
        <v>157</v>
      </c>
      <c r="G634" s="218"/>
      <c r="H634" s="221">
        <v>14</v>
      </c>
      <c r="I634" s="222"/>
      <c r="J634" s="218"/>
      <c r="K634" s="218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153</v>
      </c>
      <c r="AU634" s="227" t="s">
        <v>85</v>
      </c>
      <c r="AV634" s="15" t="s">
        <v>152</v>
      </c>
      <c r="AW634" s="15" t="s">
        <v>32</v>
      </c>
      <c r="AX634" s="15" t="s">
        <v>83</v>
      </c>
      <c r="AY634" s="227" t="s">
        <v>146</v>
      </c>
    </row>
    <row r="635" spans="1:65" s="2" customFormat="1" ht="33" customHeight="1">
      <c r="A635" s="34"/>
      <c r="B635" s="35"/>
      <c r="C635" s="182" t="s">
        <v>896</v>
      </c>
      <c r="D635" s="182" t="s">
        <v>148</v>
      </c>
      <c r="E635" s="183" t="s">
        <v>897</v>
      </c>
      <c r="F635" s="184" t="s">
        <v>898</v>
      </c>
      <c r="G635" s="185" t="s">
        <v>176</v>
      </c>
      <c r="H635" s="186">
        <v>12.32</v>
      </c>
      <c r="I635" s="187"/>
      <c r="J635" s="188">
        <f>ROUND(I635*H635,2)</f>
        <v>0</v>
      </c>
      <c r="K635" s="184" t="s">
        <v>1</v>
      </c>
      <c r="L635" s="39"/>
      <c r="M635" s="189" t="s">
        <v>1</v>
      </c>
      <c r="N635" s="190" t="s">
        <v>40</v>
      </c>
      <c r="O635" s="71"/>
      <c r="P635" s="191">
        <f>O635*H635</f>
        <v>0</v>
      </c>
      <c r="Q635" s="191">
        <v>0</v>
      </c>
      <c r="R635" s="191">
        <f>Q635*H635</f>
        <v>0</v>
      </c>
      <c r="S635" s="191">
        <v>0</v>
      </c>
      <c r="T635" s="19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3" t="s">
        <v>302</v>
      </c>
      <c r="AT635" s="193" t="s">
        <v>148</v>
      </c>
      <c r="AU635" s="193" t="s">
        <v>85</v>
      </c>
      <c r="AY635" s="17" t="s">
        <v>146</v>
      </c>
      <c r="BE635" s="194">
        <f>IF(N635="základní",J635,0)</f>
        <v>0</v>
      </c>
      <c r="BF635" s="194">
        <f>IF(N635="snížená",J635,0)</f>
        <v>0</v>
      </c>
      <c r="BG635" s="194">
        <f>IF(N635="zákl. přenesená",J635,0)</f>
        <v>0</v>
      </c>
      <c r="BH635" s="194">
        <f>IF(N635="sníž. přenesená",J635,0)</f>
        <v>0</v>
      </c>
      <c r="BI635" s="194">
        <f>IF(N635="nulová",J635,0)</f>
        <v>0</v>
      </c>
      <c r="BJ635" s="17" t="s">
        <v>83</v>
      </c>
      <c r="BK635" s="194">
        <f>ROUND(I635*H635,2)</f>
        <v>0</v>
      </c>
      <c r="BL635" s="17" t="s">
        <v>302</v>
      </c>
      <c r="BM635" s="193" t="s">
        <v>899</v>
      </c>
    </row>
    <row r="636" spans="1:65" s="13" customFormat="1" ht="11.25">
      <c r="B636" s="195"/>
      <c r="C636" s="196"/>
      <c r="D636" s="197" t="s">
        <v>153</v>
      </c>
      <c r="E636" s="198" t="s">
        <v>1</v>
      </c>
      <c r="F636" s="199" t="s">
        <v>878</v>
      </c>
      <c r="G636" s="196"/>
      <c r="H636" s="198" t="s">
        <v>1</v>
      </c>
      <c r="I636" s="200"/>
      <c r="J636" s="196"/>
      <c r="K636" s="196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153</v>
      </c>
      <c r="AU636" s="205" t="s">
        <v>85</v>
      </c>
      <c r="AV636" s="13" t="s">
        <v>83</v>
      </c>
      <c r="AW636" s="13" t="s">
        <v>32</v>
      </c>
      <c r="AX636" s="13" t="s">
        <v>75</v>
      </c>
      <c r="AY636" s="205" t="s">
        <v>146</v>
      </c>
    </row>
    <row r="637" spans="1:65" s="14" customFormat="1" ht="11.25">
      <c r="B637" s="206"/>
      <c r="C637" s="207"/>
      <c r="D637" s="197" t="s">
        <v>153</v>
      </c>
      <c r="E637" s="208" t="s">
        <v>1</v>
      </c>
      <c r="F637" s="209" t="s">
        <v>900</v>
      </c>
      <c r="G637" s="207"/>
      <c r="H637" s="210">
        <v>3.36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153</v>
      </c>
      <c r="AU637" s="216" t="s">
        <v>85</v>
      </c>
      <c r="AV637" s="14" t="s">
        <v>85</v>
      </c>
      <c r="AW637" s="14" t="s">
        <v>32</v>
      </c>
      <c r="AX637" s="14" t="s">
        <v>75</v>
      </c>
      <c r="AY637" s="216" t="s">
        <v>146</v>
      </c>
    </row>
    <row r="638" spans="1:65" s="14" customFormat="1" ht="11.25">
      <c r="B638" s="206"/>
      <c r="C638" s="207"/>
      <c r="D638" s="197" t="s">
        <v>153</v>
      </c>
      <c r="E638" s="208" t="s">
        <v>1</v>
      </c>
      <c r="F638" s="209" t="s">
        <v>901</v>
      </c>
      <c r="G638" s="207"/>
      <c r="H638" s="210">
        <v>3.36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153</v>
      </c>
      <c r="AU638" s="216" t="s">
        <v>85</v>
      </c>
      <c r="AV638" s="14" t="s">
        <v>85</v>
      </c>
      <c r="AW638" s="14" t="s">
        <v>32</v>
      </c>
      <c r="AX638" s="14" t="s">
        <v>75</v>
      </c>
      <c r="AY638" s="216" t="s">
        <v>146</v>
      </c>
    </row>
    <row r="639" spans="1:65" s="13" customFormat="1" ht="11.25">
      <c r="B639" s="195"/>
      <c r="C639" s="196"/>
      <c r="D639" s="197" t="s">
        <v>153</v>
      </c>
      <c r="E639" s="198" t="s">
        <v>1</v>
      </c>
      <c r="F639" s="199" t="s">
        <v>902</v>
      </c>
      <c r="G639" s="196"/>
      <c r="H639" s="198" t="s">
        <v>1</v>
      </c>
      <c r="I639" s="200"/>
      <c r="J639" s="196"/>
      <c r="K639" s="196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153</v>
      </c>
      <c r="AU639" s="205" t="s">
        <v>85</v>
      </c>
      <c r="AV639" s="13" t="s">
        <v>83</v>
      </c>
      <c r="AW639" s="13" t="s">
        <v>32</v>
      </c>
      <c r="AX639" s="13" t="s">
        <v>75</v>
      </c>
      <c r="AY639" s="205" t="s">
        <v>146</v>
      </c>
    </row>
    <row r="640" spans="1:65" s="14" customFormat="1" ht="11.25">
      <c r="B640" s="206"/>
      <c r="C640" s="207"/>
      <c r="D640" s="197" t="s">
        <v>153</v>
      </c>
      <c r="E640" s="208" t="s">
        <v>1</v>
      </c>
      <c r="F640" s="209" t="s">
        <v>879</v>
      </c>
      <c r="G640" s="207"/>
      <c r="H640" s="210">
        <v>2.8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153</v>
      </c>
      <c r="AU640" s="216" t="s">
        <v>85</v>
      </c>
      <c r="AV640" s="14" t="s">
        <v>85</v>
      </c>
      <c r="AW640" s="14" t="s">
        <v>32</v>
      </c>
      <c r="AX640" s="14" t="s">
        <v>75</v>
      </c>
      <c r="AY640" s="216" t="s">
        <v>146</v>
      </c>
    </row>
    <row r="641" spans="1:65" s="14" customFormat="1" ht="11.25">
      <c r="B641" s="206"/>
      <c r="C641" s="207"/>
      <c r="D641" s="197" t="s">
        <v>153</v>
      </c>
      <c r="E641" s="208" t="s">
        <v>1</v>
      </c>
      <c r="F641" s="209" t="s">
        <v>880</v>
      </c>
      <c r="G641" s="207"/>
      <c r="H641" s="210">
        <v>2.8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153</v>
      </c>
      <c r="AU641" s="216" t="s">
        <v>85</v>
      </c>
      <c r="AV641" s="14" t="s">
        <v>85</v>
      </c>
      <c r="AW641" s="14" t="s">
        <v>32</v>
      </c>
      <c r="AX641" s="14" t="s">
        <v>75</v>
      </c>
      <c r="AY641" s="216" t="s">
        <v>146</v>
      </c>
    </row>
    <row r="642" spans="1:65" s="15" customFormat="1" ht="11.25">
      <c r="B642" s="217"/>
      <c r="C642" s="218"/>
      <c r="D642" s="197" t="s">
        <v>153</v>
      </c>
      <c r="E642" s="219" t="s">
        <v>1</v>
      </c>
      <c r="F642" s="220" t="s">
        <v>157</v>
      </c>
      <c r="G642" s="218"/>
      <c r="H642" s="221">
        <v>12.32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153</v>
      </c>
      <c r="AU642" s="227" t="s">
        <v>85</v>
      </c>
      <c r="AV642" s="15" t="s">
        <v>152</v>
      </c>
      <c r="AW642" s="15" t="s">
        <v>32</v>
      </c>
      <c r="AX642" s="15" t="s">
        <v>83</v>
      </c>
      <c r="AY642" s="227" t="s">
        <v>146</v>
      </c>
    </row>
    <row r="643" spans="1:65" s="2" customFormat="1" ht="37.9" customHeight="1">
      <c r="A643" s="34"/>
      <c r="B643" s="35"/>
      <c r="C643" s="182" t="s">
        <v>515</v>
      </c>
      <c r="D643" s="182" t="s">
        <v>148</v>
      </c>
      <c r="E643" s="183" t="s">
        <v>903</v>
      </c>
      <c r="F643" s="184" t="s">
        <v>904</v>
      </c>
      <c r="G643" s="185" t="s">
        <v>176</v>
      </c>
      <c r="H643" s="186">
        <v>12.32</v>
      </c>
      <c r="I643" s="187"/>
      <c r="J643" s="188">
        <f>ROUND(I643*H643,2)</f>
        <v>0</v>
      </c>
      <c r="K643" s="184" t="s">
        <v>1</v>
      </c>
      <c r="L643" s="39"/>
      <c r="M643" s="189" t="s">
        <v>1</v>
      </c>
      <c r="N643" s="190" t="s">
        <v>40</v>
      </c>
      <c r="O643" s="71"/>
      <c r="P643" s="191">
        <f>O643*H643</f>
        <v>0</v>
      </c>
      <c r="Q643" s="191">
        <v>0</v>
      </c>
      <c r="R643" s="191">
        <f>Q643*H643</f>
        <v>0</v>
      </c>
      <c r="S643" s="191">
        <v>0</v>
      </c>
      <c r="T643" s="19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3" t="s">
        <v>302</v>
      </c>
      <c r="AT643" s="193" t="s">
        <v>148</v>
      </c>
      <c r="AU643" s="193" t="s">
        <v>85</v>
      </c>
      <c r="AY643" s="17" t="s">
        <v>146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7" t="s">
        <v>83</v>
      </c>
      <c r="BK643" s="194">
        <f>ROUND(I643*H643,2)</f>
        <v>0</v>
      </c>
      <c r="BL643" s="17" t="s">
        <v>302</v>
      </c>
      <c r="BM643" s="193" t="s">
        <v>905</v>
      </c>
    </row>
    <row r="644" spans="1:65" s="2" customFormat="1" ht="37.9" customHeight="1">
      <c r="A644" s="34"/>
      <c r="B644" s="35"/>
      <c r="C644" s="182" t="s">
        <v>906</v>
      </c>
      <c r="D644" s="182" t="s">
        <v>148</v>
      </c>
      <c r="E644" s="183" t="s">
        <v>907</v>
      </c>
      <c r="F644" s="184" t="s">
        <v>908</v>
      </c>
      <c r="G644" s="185" t="s">
        <v>176</v>
      </c>
      <c r="H644" s="186">
        <v>1.1200000000000001</v>
      </c>
      <c r="I644" s="187"/>
      <c r="J644" s="188">
        <f>ROUND(I644*H644,2)</f>
        <v>0</v>
      </c>
      <c r="K644" s="184" t="s">
        <v>1</v>
      </c>
      <c r="L644" s="39"/>
      <c r="M644" s="189" t="s">
        <v>1</v>
      </c>
      <c r="N644" s="190" t="s">
        <v>40</v>
      </c>
      <c r="O644" s="71"/>
      <c r="P644" s="191">
        <f>O644*H644</f>
        <v>0</v>
      </c>
      <c r="Q644" s="191">
        <v>0</v>
      </c>
      <c r="R644" s="191">
        <f>Q644*H644</f>
        <v>0</v>
      </c>
      <c r="S644" s="191">
        <v>0</v>
      </c>
      <c r="T644" s="192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3" t="s">
        <v>302</v>
      </c>
      <c r="AT644" s="193" t="s">
        <v>148</v>
      </c>
      <c r="AU644" s="193" t="s">
        <v>85</v>
      </c>
      <c r="AY644" s="17" t="s">
        <v>146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17" t="s">
        <v>83</v>
      </c>
      <c r="BK644" s="194">
        <f>ROUND(I644*H644,2)</f>
        <v>0</v>
      </c>
      <c r="BL644" s="17" t="s">
        <v>302</v>
      </c>
      <c r="BM644" s="193" t="s">
        <v>909</v>
      </c>
    </row>
    <row r="645" spans="1:65" s="13" customFormat="1" ht="11.25">
      <c r="B645" s="195"/>
      <c r="C645" s="196"/>
      <c r="D645" s="197" t="s">
        <v>153</v>
      </c>
      <c r="E645" s="198" t="s">
        <v>1</v>
      </c>
      <c r="F645" s="199" t="s">
        <v>910</v>
      </c>
      <c r="G645" s="196"/>
      <c r="H645" s="198" t="s">
        <v>1</v>
      </c>
      <c r="I645" s="200"/>
      <c r="J645" s="196"/>
      <c r="K645" s="196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153</v>
      </c>
      <c r="AU645" s="205" t="s">
        <v>85</v>
      </c>
      <c r="AV645" s="13" t="s">
        <v>83</v>
      </c>
      <c r="AW645" s="13" t="s">
        <v>32</v>
      </c>
      <c r="AX645" s="13" t="s">
        <v>75</v>
      </c>
      <c r="AY645" s="205" t="s">
        <v>146</v>
      </c>
    </row>
    <row r="646" spans="1:65" s="14" customFormat="1" ht="11.25">
      <c r="B646" s="206"/>
      <c r="C646" s="207"/>
      <c r="D646" s="197" t="s">
        <v>153</v>
      </c>
      <c r="E646" s="208" t="s">
        <v>1</v>
      </c>
      <c r="F646" s="209" t="s">
        <v>911</v>
      </c>
      <c r="G646" s="207"/>
      <c r="H646" s="210">
        <v>0.56000000000000005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153</v>
      </c>
      <c r="AU646" s="216" t="s">
        <v>85</v>
      </c>
      <c r="AV646" s="14" t="s">
        <v>85</v>
      </c>
      <c r="AW646" s="14" t="s">
        <v>32</v>
      </c>
      <c r="AX646" s="14" t="s">
        <v>75</v>
      </c>
      <c r="AY646" s="216" t="s">
        <v>146</v>
      </c>
    </row>
    <row r="647" spans="1:65" s="14" customFormat="1" ht="11.25">
      <c r="B647" s="206"/>
      <c r="C647" s="207"/>
      <c r="D647" s="197" t="s">
        <v>153</v>
      </c>
      <c r="E647" s="208" t="s">
        <v>1</v>
      </c>
      <c r="F647" s="209" t="s">
        <v>912</v>
      </c>
      <c r="G647" s="207"/>
      <c r="H647" s="210">
        <v>0.56000000000000005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153</v>
      </c>
      <c r="AU647" s="216" t="s">
        <v>85</v>
      </c>
      <c r="AV647" s="14" t="s">
        <v>85</v>
      </c>
      <c r="AW647" s="14" t="s">
        <v>32</v>
      </c>
      <c r="AX647" s="14" t="s">
        <v>75</v>
      </c>
      <c r="AY647" s="216" t="s">
        <v>146</v>
      </c>
    </row>
    <row r="648" spans="1:65" s="15" customFormat="1" ht="11.25">
      <c r="B648" s="217"/>
      <c r="C648" s="218"/>
      <c r="D648" s="197" t="s">
        <v>153</v>
      </c>
      <c r="E648" s="219" t="s">
        <v>1</v>
      </c>
      <c r="F648" s="220" t="s">
        <v>157</v>
      </c>
      <c r="G648" s="218"/>
      <c r="H648" s="221">
        <v>1.1200000000000001</v>
      </c>
      <c r="I648" s="222"/>
      <c r="J648" s="218"/>
      <c r="K648" s="218"/>
      <c r="L648" s="223"/>
      <c r="M648" s="224"/>
      <c r="N648" s="225"/>
      <c r="O648" s="225"/>
      <c r="P648" s="225"/>
      <c r="Q648" s="225"/>
      <c r="R648" s="225"/>
      <c r="S648" s="225"/>
      <c r="T648" s="226"/>
      <c r="AT648" s="227" t="s">
        <v>153</v>
      </c>
      <c r="AU648" s="227" t="s">
        <v>85</v>
      </c>
      <c r="AV648" s="15" t="s">
        <v>152</v>
      </c>
      <c r="AW648" s="15" t="s">
        <v>32</v>
      </c>
      <c r="AX648" s="15" t="s">
        <v>83</v>
      </c>
      <c r="AY648" s="227" t="s">
        <v>146</v>
      </c>
    </row>
    <row r="649" spans="1:65" s="2" customFormat="1" ht="37.9" customHeight="1">
      <c r="A649" s="34"/>
      <c r="B649" s="35"/>
      <c r="C649" s="182" t="s">
        <v>519</v>
      </c>
      <c r="D649" s="182" t="s">
        <v>148</v>
      </c>
      <c r="E649" s="183" t="s">
        <v>913</v>
      </c>
      <c r="F649" s="184" t="s">
        <v>914</v>
      </c>
      <c r="G649" s="185" t="s">
        <v>176</v>
      </c>
      <c r="H649" s="186">
        <v>5.6</v>
      </c>
      <c r="I649" s="187"/>
      <c r="J649" s="188">
        <f>ROUND(I649*H649,2)</f>
        <v>0</v>
      </c>
      <c r="K649" s="184" t="s">
        <v>1</v>
      </c>
      <c r="L649" s="39"/>
      <c r="M649" s="189" t="s">
        <v>1</v>
      </c>
      <c r="N649" s="190" t="s">
        <v>40</v>
      </c>
      <c r="O649" s="71"/>
      <c r="P649" s="191">
        <f>O649*H649</f>
        <v>0</v>
      </c>
      <c r="Q649" s="191">
        <v>0</v>
      </c>
      <c r="R649" s="191">
        <f>Q649*H649</f>
        <v>0</v>
      </c>
      <c r="S649" s="191">
        <v>0</v>
      </c>
      <c r="T649" s="19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3" t="s">
        <v>302</v>
      </c>
      <c r="AT649" s="193" t="s">
        <v>148</v>
      </c>
      <c r="AU649" s="193" t="s">
        <v>85</v>
      </c>
      <c r="AY649" s="17" t="s">
        <v>146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7" t="s">
        <v>83</v>
      </c>
      <c r="BK649" s="194">
        <f>ROUND(I649*H649,2)</f>
        <v>0</v>
      </c>
      <c r="BL649" s="17" t="s">
        <v>302</v>
      </c>
      <c r="BM649" s="193" t="s">
        <v>915</v>
      </c>
    </row>
    <row r="650" spans="1:65" s="14" customFormat="1" ht="11.25">
      <c r="B650" s="206"/>
      <c r="C650" s="207"/>
      <c r="D650" s="197" t="s">
        <v>153</v>
      </c>
      <c r="E650" s="208" t="s">
        <v>1</v>
      </c>
      <c r="F650" s="209" t="s">
        <v>916</v>
      </c>
      <c r="G650" s="207"/>
      <c r="H650" s="210">
        <v>5.6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153</v>
      </c>
      <c r="AU650" s="216" t="s">
        <v>85</v>
      </c>
      <c r="AV650" s="14" t="s">
        <v>85</v>
      </c>
      <c r="AW650" s="14" t="s">
        <v>32</v>
      </c>
      <c r="AX650" s="14" t="s">
        <v>75</v>
      </c>
      <c r="AY650" s="216" t="s">
        <v>146</v>
      </c>
    </row>
    <row r="651" spans="1:65" s="15" customFormat="1" ht="11.25">
      <c r="B651" s="217"/>
      <c r="C651" s="218"/>
      <c r="D651" s="197" t="s">
        <v>153</v>
      </c>
      <c r="E651" s="219" t="s">
        <v>1</v>
      </c>
      <c r="F651" s="220" t="s">
        <v>157</v>
      </c>
      <c r="G651" s="218"/>
      <c r="H651" s="221">
        <v>5.6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153</v>
      </c>
      <c r="AU651" s="227" t="s">
        <v>85</v>
      </c>
      <c r="AV651" s="15" t="s">
        <v>152</v>
      </c>
      <c r="AW651" s="15" t="s">
        <v>32</v>
      </c>
      <c r="AX651" s="15" t="s">
        <v>83</v>
      </c>
      <c r="AY651" s="227" t="s">
        <v>146</v>
      </c>
    </row>
    <row r="652" spans="1:65" s="2" customFormat="1" ht="24.2" customHeight="1">
      <c r="A652" s="34"/>
      <c r="B652" s="35"/>
      <c r="C652" s="182" t="s">
        <v>917</v>
      </c>
      <c r="D652" s="182" t="s">
        <v>148</v>
      </c>
      <c r="E652" s="183" t="s">
        <v>918</v>
      </c>
      <c r="F652" s="184" t="s">
        <v>919</v>
      </c>
      <c r="G652" s="185" t="s">
        <v>169</v>
      </c>
      <c r="H652" s="186">
        <v>14</v>
      </c>
      <c r="I652" s="187"/>
      <c r="J652" s="188">
        <f>ROUND(I652*H652,2)</f>
        <v>0</v>
      </c>
      <c r="K652" s="184" t="s">
        <v>1</v>
      </c>
      <c r="L652" s="39"/>
      <c r="M652" s="189" t="s">
        <v>1</v>
      </c>
      <c r="N652" s="190" t="s">
        <v>40</v>
      </c>
      <c r="O652" s="71"/>
      <c r="P652" s="191">
        <f>O652*H652</f>
        <v>0</v>
      </c>
      <c r="Q652" s="191">
        <v>0</v>
      </c>
      <c r="R652" s="191">
        <f>Q652*H652</f>
        <v>0</v>
      </c>
      <c r="S652" s="191">
        <v>0</v>
      </c>
      <c r="T652" s="19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93" t="s">
        <v>302</v>
      </c>
      <c r="AT652" s="193" t="s">
        <v>148</v>
      </c>
      <c r="AU652" s="193" t="s">
        <v>85</v>
      </c>
      <c r="AY652" s="17" t="s">
        <v>146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7" t="s">
        <v>83</v>
      </c>
      <c r="BK652" s="194">
        <f>ROUND(I652*H652,2)</f>
        <v>0</v>
      </c>
      <c r="BL652" s="17" t="s">
        <v>302</v>
      </c>
      <c r="BM652" s="193" t="s">
        <v>920</v>
      </c>
    </row>
    <row r="653" spans="1:65" s="2" customFormat="1" ht="24.2" customHeight="1">
      <c r="A653" s="34"/>
      <c r="B653" s="35"/>
      <c r="C653" s="182" t="s">
        <v>524</v>
      </c>
      <c r="D653" s="182" t="s">
        <v>148</v>
      </c>
      <c r="E653" s="183" t="s">
        <v>921</v>
      </c>
      <c r="F653" s="184" t="s">
        <v>922</v>
      </c>
      <c r="G653" s="185" t="s">
        <v>151</v>
      </c>
      <c r="H653" s="186">
        <v>11.2</v>
      </c>
      <c r="I653" s="187"/>
      <c r="J653" s="188">
        <f>ROUND(I653*H653,2)</f>
        <v>0</v>
      </c>
      <c r="K653" s="184" t="s">
        <v>1</v>
      </c>
      <c r="L653" s="39"/>
      <c r="M653" s="189" t="s">
        <v>1</v>
      </c>
      <c r="N653" s="190" t="s">
        <v>40</v>
      </c>
      <c r="O653" s="71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3" t="s">
        <v>302</v>
      </c>
      <c r="AT653" s="193" t="s">
        <v>148</v>
      </c>
      <c r="AU653" s="193" t="s">
        <v>85</v>
      </c>
      <c r="AY653" s="17" t="s">
        <v>146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7" t="s">
        <v>83</v>
      </c>
      <c r="BK653" s="194">
        <f>ROUND(I653*H653,2)</f>
        <v>0</v>
      </c>
      <c r="BL653" s="17" t="s">
        <v>302</v>
      </c>
      <c r="BM653" s="193" t="s">
        <v>923</v>
      </c>
    </row>
    <row r="654" spans="1:65" s="13" customFormat="1" ht="11.25">
      <c r="B654" s="195"/>
      <c r="C654" s="196"/>
      <c r="D654" s="197" t="s">
        <v>153</v>
      </c>
      <c r="E654" s="198" t="s">
        <v>1</v>
      </c>
      <c r="F654" s="199" t="s">
        <v>884</v>
      </c>
      <c r="G654" s="196"/>
      <c r="H654" s="198" t="s">
        <v>1</v>
      </c>
      <c r="I654" s="200"/>
      <c r="J654" s="196"/>
      <c r="K654" s="196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153</v>
      </c>
      <c r="AU654" s="205" t="s">
        <v>85</v>
      </c>
      <c r="AV654" s="13" t="s">
        <v>83</v>
      </c>
      <c r="AW654" s="13" t="s">
        <v>32</v>
      </c>
      <c r="AX654" s="13" t="s">
        <v>75</v>
      </c>
      <c r="AY654" s="205" t="s">
        <v>146</v>
      </c>
    </row>
    <row r="655" spans="1:65" s="14" customFormat="1" ht="11.25">
      <c r="B655" s="206"/>
      <c r="C655" s="207"/>
      <c r="D655" s="197" t="s">
        <v>153</v>
      </c>
      <c r="E655" s="208" t="s">
        <v>1</v>
      </c>
      <c r="F655" s="209" t="s">
        <v>885</v>
      </c>
      <c r="G655" s="207"/>
      <c r="H655" s="210">
        <v>5.6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153</v>
      </c>
      <c r="AU655" s="216" t="s">
        <v>85</v>
      </c>
      <c r="AV655" s="14" t="s">
        <v>85</v>
      </c>
      <c r="AW655" s="14" t="s">
        <v>32</v>
      </c>
      <c r="AX655" s="14" t="s">
        <v>75</v>
      </c>
      <c r="AY655" s="216" t="s">
        <v>146</v>
      </c>
    </row>
    <row r="656" spans="1:65" s="14" customFormat="1" ht="11.25">
      <c r="B656" s="206"/>
      <c r="C656" s="207"/>
      <c r="D656" s="197" t="s">
        <v>153</v>
      </c>
      <c r="E656" s="208" t="s">
        <v>1</v>
      </c>
      <c r="F656" s="209" t="s">
        <v>886</v>
      </c>
      <c r="G656" s="207"/>
      <c r="H656" s="210">
        <v>5.6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153</v>
      </c>
      <c r="AU656" s="216" t="s">
        <v>85</v>
      </c>
      <c r="AV656" s="14" t="s">
        <v>85</v>
      </c>
      <c r="AW656" s="14" t="s">
        <v>32</v>
      </c>
      <c r="AX656" s="14" t="s">
        <v>75</v>
      </c>
      <c r="AY656" s="216" t="s">
        <v>146</v>
      </c>
    </row>
    <row r="657" spans="1:65" s="15" customFormat="1" ht="11.25">
      <c r="B657" s="217"/>
      <c r="C657" s="218"/>
      <c r="D657" s="197" t="s">
        <v>153</v>
      </c>
      <c r="E657" s="219" t="s">
        <v>1</v>
      </c>
      <c r="F657" s="220" t="s">
        <v>157</v>
      </c>
      <c r="G657" s="218"/>
      <c r="H657" s="221">
        <v>11.2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153</v>
      </c>
      <c r="AU657" s="227" t="s">
        <v>85</v>
      </c>
      <c r="AV657" s="15" t="s">
        <v>152</v>
      </c>
      <c r="AW657" s="15" t="s">
        <v>32</v>
      </c>
      <c r="AX657" s="15" t="s">
        <v>83</v>
      </c>
      <c r="AY657" s="227" t="s">
        <v>146</v>
      </c>
    </row>
    <row r="658" spans="1:65" s="2" customFormat="1" ht="24.2" customHeight="1">
      <c r="A658" s="34"/>
      <c r="B658" s="35"/>
      <c r="C658" s="182" t="s">
        <v>924</v>
      </c>
      <c r="D658" s="182" t="s">
        <v>148</v>
      </c>
      <c r="E658" s="183" t="s">
        <v>925</v>
      </c>
      <c r="F658" s="184" t="s">
        <v>926</v>
      </c>
      <c r="G658" s="185" t="s">
        <v>151</v>
      </c>
      <c r="H658" s="186">
        <v>11.2</v>
      </c>
      <c r="I658" s="187"/>
      <c r="J658" s="188">
        <f>ROUND(I658*H658,2)</f>
        <v>0</v>
      </c>
      <c r="K658" s="184" t="s">
        <v>1</v>
      </c>
      <c r="L658" s="39"/>
      <c r="M658" s="189" t="s">
        <v>1</v>
      </c>
      <c r="N658" s="190" t="s">
        <v>40</v>
      </c>
      <c r="O658" s="71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3" t="s">
        <v>302</v>
      </c>
      <c r="AT658" s="193" t="s">
        <v>148</v>
      </c>
      <c r="AU658" s="193" t="s">
        <v>85</v>
      </c>
      <c r="AY658" s="17" t="s">
        <v>146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7" t="s">
        <v>83</v>
      </c>
      <c r="BK658" s="194">
        <f>ROUND(I658*H658,2)</f>
        <v>0</v>
      </c>
      <c r="BL658" s="17" t="s">
        <v>302</v>
      </c>
      <c r="BM658" s="193" t="s">
        <v>927</v>
      </c>
    </row>
    <row r="659" spans="1:65" s="2" customFormat="1" ht="16.5" customHeight="1">
      <c r="A659" s="34"/>
      <c r="B659" s="35"/>
      <c r="C659" s="182" t="s">
        <v>528</v>
      </c>
      <c r="D659" s="182" t="s">
        <v>148</v>
      </c>
      <c r="E659" s="183" t="s">
        <v>928</v>
      </c>
      <c r="F659" s="184" t="s">
        <v>929</v>
      </c>
      <c r="G659" s="185" t="s">
        <v>151</v>
      </c>
      <c r="H659" s="186">
        <v>11.2</v>
      </c>
      <c r="I659" s="187"/>
      <c r="J659" s="188">
        <f>ROUND(I659*H659,2)</f>
        <v>0</v>
      </c>
      <c r="K659" s="184" t="s">
        <v>1</v>
      </c>
      <c r="L659" s="39"/>
      <c r="M659" s="189" t="s">
        <v>1</v>
      </c>
      <c r="N659" s="190" t="s">
        <v>40</v>
      </c>
      <c r="O659" s="71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3" t="s">
        <v>302</v>
      </c>
      <c r="AT659" s="193" t="s">
        <v>148</v>
      </c>
      <c r="AU659" s="193" t="s">
        <v>85</v>
      </c>
      <c r="AY659" s="17" t="s">
        <v>146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7" t="s">
        <v>83</v>
      </c>
      <c r="BK659" s="194">
        <f>ROUND(I659*H659,2)</f>
        <v>0</v>
      </c>
      <c r="BL659" s="17" t="s">
        <v>302</v>
      </c>
      <c r="BM659" s="193" t="s">
        <v>930</v>
      </c>
    </row>
    <row r="660" spans="1:65" s="2" customFormat="1" ht="24.2" customHeight="1">
      <c r="A660" s="34"/>
      <c r="B660" s="35"/>
      <c r="C660" s="182" t="s">
        <v>931</v>
      </c>
      <c r="D660" s="182" t="s">
        <v>148</v>
      </c>
      <c r="E660" s="183" t="s">
        <v>932</v>
      </c>
      <c r="F660" s="184" t="s">
        <v>933</v>
      </c>
      <c r="G660" s="185" t="s">
        <v>169</v>
      </c>
      <c r="H660" s="186">
        <v>14</v>
      </c>
      <c r="I660" s="187"/>
      <c r="J660" s="188">
        <f>ROUND(I660*H660,2)</f>
        <v>0</v>
      </c>
      <c r="K660" s="184" t="s">
        <v>1</v>
      </c>
      <c r="L660" s="39"/>
      <c r="M660" s="189" t="s">
        <v>1</v>
      </c>
      <c r="N660" s="190" t="s">
        <v>40</v>
      </c>
      <c r="O660" s="71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3" t="s">
        <v>302</v>
      </c>
      <c r="AT660" s="193" t="s">
        <v>148</v>
      </c>
      <c r="AU660" s="193" t="s">
        <v>85</v>
      </c>
      <c r="AY660" s="17" t="s">
        <v>146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7" t="s">
        <v>83</v>
      </c>
      <c r="BK660" s="194">
        <f>ROUND(I660*H660,2)</f>
        <v>0</v>
      </c>
      <c r="BL660" s="17" t="s">
        <v>302</v>
      </c>
      <c r="BM660" s="193" t="s">
        <v>934</v>
      </c>
    </row>
    <row r="661" spans="1:65" s="2" customFormat="1" ht="16.5" customHeight="1">
      <c r="A661" s="34"/>
      <c r="B661" s="35"/>
      <c r="C661" s="182" t="s">
        <v>535</v>
      </c>
      <c r="D661" s="182" t="s">
        <v>148</v>
      </c>
      <c r="E661" s="183" t="s">
        <v>935</v>
      </c>
      <c r="F661" s="184" t="s">
        <v>936</v>
      </c>
      <c r="G661" s="185" t="s">
        <v>169</v>
      </c>
      <c r="H661" s="186">
        <v>14</v>
      </c>
      <c r="I661" s="187"/>
      <c r="J661" s="188">
        <f>ROUND(I661*H661,2)</f>
        <v>0</v>
      </c>
      <c r="K661" s="184" t="s">
        <v>1</v>
      </c>
      <c r="L661" s="39"/>
      <c r="M661" s="189" t="s">
        <v>1</v>
      </c>
      <c r="N661" s="190" t="s">
        <v>40</v>
      </c>
      <c r="O661" s="71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3" t="s">
        <v>302</v>
      </c>
      <c r="AT661" s="193" t="s">
        <v>148</v>
      </c>
      <c r="AU661" s="193" t="s">
        <v>85</v>
      </c>
      <c r="AY661" s="17" t="s">
        <v>146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7" t="s">
        <v>83</v>
      </c>
      <c r="BK661" s="194">
        <f>ROUND(I661*H661,2)</f>
        <v>0</v>
      </c>
      <c r="BL661" s="17" t="s">
        <v>302</v>
      </c>
      <c r="BM661" s="193" t="s">
        <v>937</v>
      </c>
    </row>
    <row r="662" spans="1:65" s="12" customFormat="1" ht="25.9" customHeight="1">
      <c r="B662" s="166"/>
      <c r="C662" s="167"/>
      <c r="D662" s="168" t="s">
        <v>74</v>
      </c>
      <c r="E662" s="169" t="s">
        <v>938</v>
      </c>
      <c r="F662" s="169" t="s">
        <v>939</v>
      </c>
      <c r="G662" s="167"/>
      <c r="H662" s="167"/>
      <c r="I662" s="170"/>
      <c r="J662" s="171">
        <f>BK662</f>
        <v>0</v>
      </c>
      <c r="K662" s="167"/>
      <c r="L662" s="172"/>
      <c r="M662" s="173"/>
      <c r="N662" s="174"/>
      <c r="O662" s="174"/>
      <c r="P662" s="175">
        <f>SUM(P663:P668)</f>
        <v>0</v>
      </c>
      <c r="Q662" s="174"/>
      <c r="R662" s="175">
        <f>SUM(R663:R668)</f>
        <v>0</v>
      </c>
      <c r="S662" s="174"/>
      <c r="T662" s="176">
        <f>SUM(T663:T668)</f>
        <v>0</v>
      </c>
      <c r="AR662" s="177" t="s">
        <v>152</v>
      </c>
      <c r="AT662" s="178" t="s">
        <v>74</v>
      </c>
      <c r="AU662" s="178" t="s">
        <v>75</v>
      </c>
      <c r="AY662" s="177" t="s">
        <v>146</v>
      </c>
      <c r="BK662" s="179">
        <f>SUM(BK663:BK668)</f>
        <v>0</v>
      </c>
    </row>
    <row r="663" spans="1:65" s="2" customFormat="1" ht="16.5" customHeight="1">
      <c r="A663" s="34"/>
      <c r="B663" s="35"/>
      <c r="C663" s="182" t="s">
        <v>940</v>
      </c>
      <c r="D663" s="182" t="s">
        <v>148</v>
      </c>
      <c r="E663" s="183" t="s">
        <v>941</v>
      </c>
      <c r="F663" s="184" t="s">
        <v>942</v>
      </c>
      <c r="G663" s="185" t="s">
        <v>164</v>
      </c>
      <c r="H663" s="186">
        <v>12</v>
      </c>
      <c r="I663" s="187"/>
      <c r="J663" s="188">
        <f>ROUND(I663*H663,2)</f>
        <v>0</v>
      </c>
      <c r="K663" s="184" t="s">
        <v>1</v>
      </c>
      <c r="L663" s="39"/>
      <c r="M663" s="189" t="s">
        <v>1</v>
      </c>
      <c r="N663" s="190" t="s">
        <v>40</v>
      </c>
      <c r="O663" s="71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3" t="s">
        <v>943</v>
      </c>
      <c r="AT663" s="193" t="s">
        <v>148</v>
      </c>
      <c r="AU663" s="193" t="s">
        <v>83</v>
      </c>
      <c r="AY663" s="17" t="s">
        <v>146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7" t="s">
        <v>83</v>
      </c>
      <c r="BK663" s="194">
        <f>ROUND(I663*H663,2)</f>
        <v>0</v>
      </c>
      <c r="BL663" s="17" t="s">
        <v>943</v>
      </c>
      <c r="BM663" s="193" t="s">
        <v>944</v>
      </c>
    </row>
    <row r="664" spans="1:65" s="13" customFormat="1" ht="22.5">
      <c r="B664" s="195"/>
      <c r="C664" s="196"/>
      <c r="D664" s="197" t="s">
        <v>153</v>
      </c>
      <c r="E664" s="198" t="s">
        <v>1</v>
      </c>
      <c r="F664" s="199" t="s">
        <v>945</v>
      </c>
      <c r="G664" s="196"/>
      <c r="H664" s="198" t="s">
        <v>1</v>
      </c>
      <c r="I664" s="200"/>
      <c r="J664" s="196"/>
      <c r="K664" s="196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153</v>
      </c>
      <c r="AU664" s="205" t="s">
        <v>83</v>
      </c>
      <c r="AV664" s="13" t="s">
        <v>83</v>
      </c>
      <c r="AW664" s="13" t="s">
        <v>32</v>
      </c>
      <c r="AX664" s="13" t="s">
        <v>75</v>
      </c>
      <c r="AY664" s="205" t="s">
        <v>146</v>
      </c>
    </row>
    <row r="665" spans="1:65" s="14" customFormat="1" ht="11.25">
      <c r="B665" s="206"/>
      <c r="C665" s="207"/>
      <c r="D665" s="197" t="s">
        <v>153</v>
      </c>
      <c r="E665" s="208" t="s">
        <v>1</v>
      </c>
      <c r="F665" s="209" t="s">
        <v>946</v>
      </c>
      <c r="G665" s="207"/>
      <c r="H665" s="210">
        <v>4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153</v>
      </c>
      <c r="AU665" s="216" t="s">
        <v>83</v>
      </c>
      <c r="AV665" s="14" t="s">
        <v>85</v>
      </c>
      <c r="AW665" s="14" t="s">
        <v>32</v>
      </c>
      <c r="AX665" s="14" t="s">
        <v>75</v>
      </c>
      <c r="AY665" s="216" t="s">
        <v>146</v>
      </c>
    </row>
    <row r="666" spans="1:65" s="13" customFormat="1" ht="22.5">
      <c r="B666" s="195"/>
      <c r="C666" s="196"/>
      <c r="D666" s="197" t="s">
        <v>153</v>
      </c>
      <c r="E666" s="198" t="s">
        <v>1</v>
      </c>
      <c r="F666" s="199" t="s">
        <v>947</v>
      </c>
      <c r="G666" s="196"/>
      <c r="H666" s="198" t="s">
        <v>1</v>
      </c>
      <c r="I666" s="200"/>
      <c r="J666" s="196"/>
      <c r="K666" s="196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153</v>
      </c>
      <c r="AU666" s="205" t="s">
        <v>83</v>
      </c>
      <c r="AV666" s="13" t="s">
        <v>83</v>
      </c>
      <c r="AW666" s="13" t="s">
        <v>32</v>
      </c>
      <c r="AX666" s="13" t="s">
        <v>75</v>
      </c>
      <c r="AY666" s="205" t="s">
        <v>146</v>
      </c>
    </row>
    <row r="667" spans="1:65" s="14" customFormat="1" ht="11.25">
      <c r="B667" s="206"/>
      <c r="C667" s="207"/>
      <c r="D667" s="197" t="s">
        <v>153</v>
      </c>
      <c r="E667" s="208" t="s">
        <v>1</v>
      </c>
      <c r="F667" s="209" t="s">
        <v>948</v>
      </c>
      <c r="G667" s="207"/>
      <c r="H667" s="210">
        <v>8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153</v>
      </c>
      <c r="AU667" s="216" t="s">
        <v>83</v>
      </c>
      <c r="AV667" s="14" t="s">
        <v>85</v>
      </c>
      <c r="AW667" s="14" t="s">
        <v>32</v>
      </c>
      <c r="AX667" s="14" t="s">
        <v>75</v>
      </c>
      <c r="AY667" s="216" t="s">
        <v>146</v>
      </c>
    </row>
    <row r="668" spans="1:65" s="15" customFormat="1" ht="11.25">
      <c r="B668" s="217"/>
      <c r="C668" s="218"/>
      <c r="D668" s="197" t="s">
        <v>153</v>
      </c>
      <c r="E668" s="219" t="s">
        <v>1</v>
      </c>
      <c r="F668" s="220" t="s">
        <v>157</v>
      </c>
      <c r="G668" s="218"/>
      <c r="H668" s="221">
        <v>12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153</v>
      </c>
      <c r="AU668" s="227" t="s">
        <v>83</v>
      </c>
      <c r="AV668" s="15" t="s">
        <v>152</v>
      </c>
      <c r="AW668" s="15" t="s">
        <v>32</v>
      </c>
      <c r="AX668" s="15" t="s">
        <v>83</v>
      </c>
      <c r="AY668" s="227" t="s">
        <v>146</v>
      </c>
    </row>
    <row r="669" spans="1:65" s="12" customFormat="1" ht="25.9" customHeight="1">
      <c r="B669" s="166"/>
      <c r="C669" s="167"/>
      <c r="D669" s="168" t="s">
        <v>74</v>
      </c>
      <c r="E669" s="169" t="s">
        <v>949</v>
      </c>
      <c r="F669" s="169" t="s">
        <v>950</v>
      </c>
      <c r="G669" s="167"/>
      <c r="H669" s="167"/>
      <c r="I669" s="170"/>
      <c r="J669" s="171">
        <f>BK669</f>
        <v>0</v>
      </c>
      <c r="K669" s="167"/>
      <c r="L669" s="172"/>
      <c r="M669" s="173"/>
      <c r="N669" s="174"/>
      <c r="O669" s="174"/>
      <c r="P669" s="175">
        <f>P670+P672+P674+P676+P678</f>
        <v>0</v>
      </c>
      <c r="Q669" s="174"/>
      <c r="R669" s="175">
        <f>R670+R672+R674+R676+R678</f>
        <v>0</v>
      </c>
      <c r="S669" s="174"/>
      <c r="T669" s="176">
        <f>T670+T672+T674+T676+T678</f>
        <v>0</v>
      </c>
      <c r="AR669" s="177" t="s">
        <v>173</v>
      </c>
      <c r="AT669" s="178" t="s">
        <v>74</v>
      </c>
      <c r="AU669" s="178" t="s">
        <v>75</v>
      </c>
      <c r="AY669" s="177" t="s">
        <v>146</v>
      </c>
      <c r="BK669" s="179">
        <f>BK670+BK672+BK674+BK676+BK678</f>
        <v>0</v>
      </c>
    </row>
    <row r="670" spans="1:65" s="12" customFormat="1" ht="22.9" customHeight="1">
      <c r="B670" s="166"/>
      <c r="C670" s="167"/>
      <c r="D670" s="168" t="s">
        <v>74</v>
      </c>
      <c r="E670" s="180" t="s">
        <v>951</v>
      </c>
      <c r="F670" s="180" t="s">
        <v>952</v>
      </c>
      <c r="G670" s="167"/>
      <c r="H670" s="167"/>
      <c r="I670" s="170"/>
      <c r="J670" s="181">
        <f>BK670</f>
        <v>0</v>
      </c>
      <c r="K670" s="167"/>
      <c r="L670" s="172"/>
      <c r="M670" s="173"/>
      <c r="N670" s="174"/>
      <c r="O670" s="174"/>
      <c r="P670" s="175">
        <f>P671</f>
        <v>0</v>
      </c>
      <c r="Q670" s="174"/>
      <c r="R670" s="175">
        <f>R671</f>
        <v>0</v>
      </c>
      <c r="S670" s="174"/>
      <c r="T670" s="176">
        <f>T671</f>
        <v>0</v>
      </c>
      <c r="AR670" s="177" t="s">
        <v>173</v>
      </c>
      <c r="AT670" s="178" t="s">
        <v>74</v>
      </c>
      <c r="AU670" s="178" t="s">
        <v>83</v>
      </c>
      <c r="AY670" s="177" t="s">
        <v>146</v>
      </c>
      <c r="BK670" s="179">
        <f>BK671</f>
        <v>0</v>
      </c>
    </row>
    <row r="671" spans="1:65" s="2" customFormat="1" ht="16.5" customHeight="1">
      <c r="A671" s="34"/>
      <c r="B671" s="35"/>
      <c r="C671" s="182" t="s">
        <v>539</v>
      </c>
      <c r="D671" s="182" t="s">
        <v>148</v>
      </c>
      <c r="E671" s="183" t="s">
        <v>953</v>
      </c>
      <c r="F671" s="184" t="s">
        <v>952</v>
      </c>
      <c r="G671" s="185" t="s">
        <v>297</v>
      </c>
      <c r="H671" s="186">
        <v>1</v>
      </c>
      <c r="I671" s="187"/>
      <c r="J671" s="188">
        <f>ROUND(I671*H671,2)</f>
        <v>0</v>
      </c>
      <c r="K671" s="184" t="s">
        <v>1</v>
      </c>
      <c r="L671" s="39"/>
      <c r="M671" s="189" t="s">
        <v>1</v>
      </c>
      <c r="N671" s="190" t="s">
        <v>40</v>
      </c>
      <c r="O671" s="71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3" t="s">
        <v>152</v>
      </c>
      <c r="AT671" s="193" t="s">
        <v>148</v>
      </c>
      <c r="AU671" s="193" t="s">
        <v>85</v>
      </c>
      <c r="AY671" s="17" t="s">
        <v>146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7" t="s">
        <v>83</v>
      </c>
      <c r="BK671" s="194">
        <f>ROUND(I671*H671,2)</f>
        <v>0</v>
      </c>
      <c r="BL671" s="17" t="s">
        <v>152</v>
      </c>
      <c r="BM671" s="193" t="s">
        <v>954</v>
      </c>
    </row>
    <row r="672" spans="1:65" s="12" customFormat="1" ht="22.9" customHeight="1">
      <c r="B672" s="166"/>
      <c r="C672" s="167"/>
      <c r="D672" s="168" t="s">
        <v>74</v>
      </c>
      <c r="E672" s="180" t="s">
        <v>955</v>
      </c>
      <c r="F672" s="180" t="s">
        <v>956</v>
      </c>
      <c r="G672" s="167"/>
      <c r="H672" s="167"/>
      <c r="I672" s="170"/>
      <c r="J672" s="181">
        <f>BK672</f>
        <v>0</v>
      </c>
      <c r="K672" s="167"/>
      <c r="L672" s="172"/>
      <c r="M672" s="173"/>
      <c r="N672" s="174"/>
      <c r="O672" s="174"/>
      <c r="P672" s="175">
        <f>P673</f>
        <v>0</v>
      </c>
      <c r="Q672" s="174"/>
      <c r="R672" s="175">
        <f>R673</f>
        <v>0</v>
      </c>
      <c r="S672" s="174"/>
      <c r="T672" s="176">
        <f>T673</f>
        <v>0</v>
      </c>
      <c r="AR672" s="177" t="s">
        <v>173</v>
      </c>
      <c r="AT672" s="178" t="s">
        <v>74</v>
      </c>
      <c r="AU672" s="178" t="s">
        <v>83</v>
      </c>
      <c r="AY672" s="177" t="s">
        <v>146</v>
      </c>
      <c r="BK672" s="179">
        <f>BK673</f>
        <v>0</v>
      </c>
    </row>
    <row r="673" spans="1:65" s="2" customFormat="1" ht="16.5" customHeight="1">
      <c r="A673" s="34"/>
      <c r="B673" s="35"/>
      <c r="C673" s="182" t="s">
        <v>957</v>
      </c>
      <c r="D673" s="182" t="s">
        <v>148</v>
      </c>
      <c r="E673" s="183" t="s">
        <v>958</v>
      </c>
      <c r="F673" s="184" t="s">
        <v>956</v>
      </c>
      <c r="G673" s="185" t="s">
        <v>297</v>
      </c>
      <c r="H673" s="186">
        <v>1</v>
      </c>
      <c r="I673" s="187"/>
      <c r="J673" s="188">
        <f>ROUND(I673*H673,2)</f>
        <v>0</v>
      </c>
      <c r="K673" s="184" t="s">
        <v>1</v>
      </c>
      <c r="L673" s="39"/>
      <c r="M673" s="189" t="s">
        <v>1</v>
      </c>
      <c r="N673" s="190" t="s">
        <v>40</v>
      </c>
      <c r="O673" s="71"/>
      <c r="P673" s="191">
        <f>O673*H673</f>
        <v>0</v>
      </c>
      <c r="Q673" s="191">
        <v>0</v>
      </c>
      <c r="R673" s="191">
        <f>Q673*H673</f>
        <v>0</v>
      </c>
      <c r="S673" s="191">
        <v>0</v>
      </c>
      <c r="T673" s="19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3" t="s">
        <v>152</v>
      </c>
      <c r="AT673" s="193" t="s">
        <v>148</v>
      </c>
      <c r="AU673" s="193" t="s">
        <v>85</v>
      </c>
      <c r="AY673" s="17" t="s">
        <v>146</v>
      </c>
      <c r="BE673" s="194">
        <f>IF(N673="základní",J673,0)</f>
        <v>0</v>
      </c>
      <c r="BF673" s="194">
        <f>IF(N673="snížená",J673,0)</f>
        <v>0</v>
      </c>
      <c r="BG673" s="194">
        <f>IF(N673="zákl. přenesená",J673,0)</f>
        <v>0</v>
      </c>
      <c r="BH673" s="194">
        <f>IF(N673="sníž. přenesená",J673,0)</f>
        <v>0</v>
      </c>
      <c r="BI673" s="194">
        <f>IF(N673="nulová",J673,0)</f>
        <v>0</v>
      </c>
      <c r="BJ673" s="17" t="s">
        <v>83</v>
      </c>
      <c r="BK673" s="194">
        <f>ROUND(I673*H673,2)</f>
        <v>0</v>
      </c>
      <c r="BL673" s="17" t="s">
        <v>152</v>
      </c>
      <c r="BM673" s="193" t="s">
        <v>959</v>
      </c>
    </row>
    <row r="674" spans="1:65" s="12" customFormat="1" ht="22.9" customHeight="1">
      <c r="B674" s="166"/>
      <c r="C674" s="167"/>
      <c r="D674" s="168" t="s">
        <v>74</v>
      </c>
      <c r="E674" s="180" t="s">
        <v>960</v>
      </c>
      <c r="F674" s="180" t="s">
        <v>961</v>
      </c>
      <c r="G674" s="167"/>
      <c r="H674" s="167"/>
      <c r="I674" s="170"/>
      <c r="J674" s="181">
        <f>BK674</f>
        <v>0</v>
      </c>
      <c r="K674" s="167"/>
      <c r="L674" s="172"/>
      <c r="M674" s="173"/>
      <c r="N674" s="174"/>
      <c r="O674" s="174"/>
      <c r="P674" s="175">
        <f>P675</f>
        <v>0</v>
      </c>
      <c r="Q674" s="174"/>
      <c r="R674" s="175">
        <f>R675</f>
        <v>0</v>
      </c>
      <c r="S674" s="174"/>
      <c r="T674" s="176">
        <f>T675</f>
        <v>0</v>
      </c>
      <c r="AR674" s="177" t="s">
        <v>173</v>
      </c>
      <c r="AT674" s="178" t="s">
        <v>74</v>
      </c>
      <c r="AU674" s="178" t="s">
        <v>83</v>
      </c>
      <c r="AY674" s="177" t="s">
        <v>146</v>
      </c>
      <c r="BK674" s="179">
        <f>BK675</f>
        <v>0</v>
      </c>
    </row>
    <row r="675" spans="1:65" s="2" customFormat="1" ht="16.5" customHeight="1">
      <c r="A675" s="34"/>
      <c r="B675" s="35"/>
      <c r="C675" s="182" t="s">
        <v>545</v>
      </c>
      <c r="D675" s="182" t="s">
        <v>148</v>
      </c>
      <c r="E675" s="183" t="s">
        <v>962</v>
      </c>
      <c r="F675" s="184" t="s">
        <v>961</v>
      </c>
      <c r="G675" s="185" t="s">
        <v>297</v>
      </c>
      <c r="H675" s="186">
        <v>1</v>
      </c>
      <c r="I675" s="187"/>
      <c r="J675" s="188">
        <f>ROUND(I675*H675,2)</f>
        <v>0</v>
      </c>
      <c r="K675" s="184" t="s">
        <v>1</v>
      </c>
      <c r="L675" s="39"/>
      <c r="M675" s="189" t="s">
        <v>1</v>
      </c>
      <c r="N675" s="190" t="s">
        <v>40</v>
      </c>
      <c r="O675" s="71"/>
      <c r="P675" s="191">
        <f>O675*H675</f>
        <v>0</v>
      </c>
      <c r="Q675" s="191">
        <v>0</v>
      </c>
      <c r="R675" s="191">
        <f>Q675*H675</f>
        <v>0</v>
      </c>
      <c r="S675" s="191">
        <v>0</v>
      </c>
      <c r="T675" s="19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3" t="s">
        <v>152</v>
      </c>
      <c r="AT675" s="193" t="s">
        <v>148</v>
      </c>
      <c r="AU675" s="193" t="s">
        <v>85</v>
      </c>
      <c r="AY675" s="17" t="s">
        <v>146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17" t="s">
        <v>83</v>
      </c>
      <c r="BK675" s="194">
        <f>ROUND(I675*H675,2)</f>
        <v>0</v>
      </c>
      <c r="BL675" s="17" t="s">
        <v>152</v>
      </c>
      <c r="BM675" s="193" t="s">
        <v>963</v>
      </c>
    </row>
    <row r="676" spans="1:65" s="12" customFormat="1" ht="22.9" customHeight="1">
      <c r="B676" s="166"/>
      <c r="C676" s="167"/>
      <c r="D676" s="168" t="s">
        <v>74</v>
      </c>
      <c r="E676" s="180" t="s">
        <v>964</v>
      </c>
      <c r="F676" s="180" t="s">
        <v>965</v>
      </c>
      <c r="G676" s="167"/>
      <c r="H676" s="167"/>
      <c r="I676" s="170"/>
      <c r="J676" s="181">
        <f>BK676</f>
        <v>0</v>
      </c>
      <c r="K676" s="167"/>
      <c r="L676" s="172"/>
      <c r="M676" s="173"/>
      <c r="N676" s="174"/>
      <c r="O676" s="174"/>
      <c r="P676" s="175">
        <f>P677</f>
        <v>0</v>
      </c>
      <c r="Q676" s="174"/>
      <c r="R676" s="175">
        <f>R677</f>
        <v>0</v>
      </c>
      <c r="S676" s="174"/>
      <c r="T676" s="176">
        <f>T677</f>
        <v>0</v>
      </c>
      <c r="AR676" s="177" t="s">
        <v>173</v>
      </c>
      <c r="AT676" s="178" t="s">
        <v>74</v>
      </c>
      <c r="AU676" s="178" t="s">
        <v>83</v>
      </c>
      <c r="AY676" s="177" t="s">
        <v>146</v>
      </c>
      <c r="BK676" s="179">
        <f>BK677</f>
        <v>0</v>
      </c>
    </row>
    <row r="677" spans="1:65" s="2" customFormat="1" ht="16.5" customHeight="1">
      <c r="A677" s="34"/>
      <c r="B677" s="35"/>
      <c r="C677" s="182" t="s">
        <v>966</v>
      </c>
      <c r="D677" s="182" t="s">
        <v>148</v>
      </c>
      <c r="E677" s="183" t="s">
        <v>967</v>
      </c>
      <c r="F677" s="184" t="s">
        <v>965</v>
      </c>
      <c r="G677" s="185" t="s">
        <v>297</v>
      </c>
      <c r="H677" s="186">
        <v>1</v>
      </c>
      <c r="I677" s="187"/>
      <c r="J677" s="188">
        <f>ROUND(I677*H677,2)</f>
        <v>0</v>
      </c>
      <c r="K677" s="184" t="s">
        <v>1</v>
      </c>
      <c r="L677" s="39"/>
      <c r="M677" s="189" t="s">
        <v>1</v>
      </c>
      <c r="N677" s="190" t="s">
        <v>40</v>
      </c>
      <c r="O677" s="71"/>
      <c r="P677" s="191">
        <f>O677*H677</f>
        <v>0</v>
      </c>
      <c r="Q677" s="191">
        <v>0</v>
      </c>
      <c r="R677" s="191">
        <f>Q677*H677</f>
        <v>0</v>
      </c>
      <c r="S677" s="191">
        <v>0</v>
      </c>
      <c r="T677" s="19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3" t="s">
        <v>152</v>
      </c>
      <c r="AT677" s="193" t="s">
        <v>148</v>
      </c>
      <c r="AU677" s="193" t="s">
        <v>85</v>
      </c>
      <c r="AY677" s="17" t="s">
        <v>146</v>
      </c>
      <c r="BE677" s="194">
        <f>IF(N677="základní",J677,0)</f>
        <v>0</v>
      </c>
      <c r="BF677" s="194">
        <f>IF(N677="snížená",J677,0)</f>
        <v>0</v>
      </c>
      <c r="BG677" s="194">
        <f>IF(N677="zákl. přenesená",J677,0)</f>
        <v>0</v>
      </c>
      <c r="BH677" s="194">
        <f>IF(N677="sníž. přenesená",J677,0)</f>
        <v>0</v>
      </c>
      <c r="BI677" s="194">
        <f>IF(N677="nulová",J677,0)</f>
        <v>0</v>
      </c>
      <c r="BJ677" s="17" t="s">
        <v>83</v>
      </c>
      <c r="BK677" s="194">
        <f>ROUND(I677*H677,2)</f>
        <v>0</v>
      </c>
      <c r="BL677" s="17" t="s">
        <v>152</v>
      </c>
      <c r="BM677" s="193" t="s">
        <v>968</v>
      </c>
    </row>
    <row r="678" spans="1:65" s="12" customFormat="1" ht="22.9" customHeight="1">
      <c r="B678" s="166"/>
      <c r="C678" s="167"/>
      <c r="D678" s="168" t="s">
        <v>74</v>
      </c>
      <c r="E678" s="180" t="s">
        <v>969</v>
      </c>
      <c r="F678" s="180" t="s">
        <v>970</v>
      </c>
      <c r="G678" s="167"/>
      <c r="H678" s="167"/>
      <c r="I678" s="170"/>
      <c r="J678" s="181">
        <f>BK678</f>
        <v>0</v>
      </c>
      <c r="K678" s="167"/>
      <c r="L678" s="172"/>
      <c r="M678" s="173"/>
      <c r="N678" s="174"/>
      <c r="O678" s="174"/>
      <c r="P678" s="175">
        <f>P679</f>
        <v>0</v>
      </c>
      <c r="Q678" s="174"/>
      <c r="R678" s="175">
        <f>R679</f>
        <v>0</v>
      </c>
      <c r="S678" s="174"/>
      <c r="T678" s="176">
        <f>T679</f>
        <v>0</v>
      </c>
      <c r="AR678" s="177" t="s">
        <v>173</v>
      </c>
      <c r="AT678" s="178" t="s">
        <v>74</v>
      </c>
      <c r="AU678" s="178" t="s">
        <v>83</v>
      </c>
      <c r="AY678" s="177" t="s">
        <v>146</v>
      </c>
      <c r="BK678" s="179">
        <f>BK679</f>
        <v>0</v>
      </c>
    </row>
    <row r="679" spans="1:65" s="2" customFormat="1" ht="16.5" customHeight="1">
      <c r="A679" s="34"/>
      <c r="B679" s="35"/>
      <c r="C679" s="182" t="s">
        <v>551</v>
      </c>
      <c r="D679" s="182" t="s">
        <v>148</v>
      </c>
      <c r="E679" s="183" t="s">
        <v>971</v>
      </c>
      <c r="F679" s="184" t="s">
        <v>970</v>
      </c>
      <c r="G679" s="185" t="s">
        <v>297</v>
      </c>
      <c r="H679" s="186">
        <v>1</v>
      </c>
      <c r="I679" s="187"/>
      <c r="J679" s="188">
        <f>ROUND(I679*H679,2)</f>
        <v>0</v>
      </c>
      <c r="K679" s="184" t="s">
        <v>1</v>
      </c>
      <c r="L679" s="39"/>
      <c r="M679" s="239" t="s">
        <v>1</v>
      </c>
      <c r="N679" s="240" t="s">
        <v>40</v>
      </c>
      <c r="O679" s="241"/>
      <c r="P679" s="242">
        <f>O679*H679</f>
        <v>0</v>
      </c>
      <c r="Q679" s="242">
        <v>0</v>
      </c>
      <c r="R679" s="242">
        <f>Q679*H679</f>
        <v>0</v>
      </c>
      <c r="S679" s="242">
        <v>0</v>
      </c>
      <c r="T679" s="243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93" t="s">
        <v>152</v>
      </c>
      <c r="AT679" s="193" t="s">
        <v>148</v>
      </c>
      <c r="AU679" s="193" t="s">
        <v>85</v>
      </c>
      <c r="AY679" s="17" t="s">
        <v>146</v>
      </c>
      <c r="BE679" s="194">
        <f>IF(N679="základní",J679,0)</f>
        <v>0</v>
      </c>
      <c r="BF679" s="194">
        <f>IF(N679="snížená",J679,0)</f>
        <v>0</v>
      </c>
      <c r="BG679" s="194">
        <f>IF(N679="zákl. přenesená",J679,0)</f>
        <v>0</v>
      </c>
      <c r="BH679" s="194">
        <f>IF(N679="sníž. přenesená",J679,0)</f>
        <v>0</v>
      </c>
      <c r="BI679" s="194">
        <f>IF(N679="nulová",J679,0)</f>
        <v>0</v>
      </c>
      <c r="BJ679" s="17" t="s">
        <v>83</v>
      </c>
      <c r="BK679" s="194">
        <f>ROUND(I679*H679,2)</f>
        <v>0</v>
      </c>
      <c r="BL679" s="17" t="s">
        <v>152</v>
      </c>
      <c r="BM679" s="193" t="s">
        <v>972</v>
      </c>
    </row>
    <row r="680" spans="1:65" s="2" customFormat="1" ht="6.95" customHeight="1">
      <c r="A680" s="34"/>
      <c r="B680" s="54"/>
      <c r="C680" s="55"/>
      <c r="D680" s="55"/>
      <c r="E680" s="55"/>
      <c r="F680" s="55"/>
      <c r="G680" s="55"/>
      <c r="H680" s="55"/>
      <c r="I680" s="55"/>
      <c r="J680" s="55"/>
      <c r="K680" s="55"/>
      <c r="L680" s="39"/>
      <c r="M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</sheetData>
  <sheetProtection algorithmName="SHA-512" hashValue="64mQ645WBdILfAYvY0pSqgL8zIEK4TGX2yfSvsqIPsExxb8QhOOeXQQEY76eGOPXzDs6KBq7QCOVos3i27hypg==" saltValue="PZ4DWfT5FEpjpGlR9Z9aZFrWhUc4aV2mxjdo7zKPDW2lGy4wLY7IshOosxgoV2vL9/qHkp1WLk2/8cdBUW94mg==" spinCount="100000" sheet="1" objects="1" scenarios="1" formatColumns="0" formatRows="0" autoFilter="0"/>
  <autoFilter ref="C152:K679"/>
  <mergeCells count="9">
    <mergeCell ref="E87:H87"/>
    <mergeCell ref="E143:H143"/>
    <mergeCell ref="E145:H14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Leskovjanová Irena, Mgr.</cp:lastModifiedBy>
  <dcterms:created xsi:type="dcterms:W3CDTF">2024-11-15T11:17:20Z</dcterms:created>
  <dcterms:modified xsi:type="dcterms:W3CDTF">2024-11-18T05:52:32Z</dcterms:modified>
</cp:coreProperties>
</file>