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3 KŘIŽNÁ - stavba\"/>
    </mc:Choice>
  </mc:AlternateContent>
  <bookViews>
    <workbookView xWindow="-105" yWindow="-105" windowWidth="23250" windowHeight="12450"/>
  </bookViews>
  <sheets>
    <sheet name="Pokyny pro vyplnění" sheetId="11" r:id="rId1"/>
    <sheet name="Stavba" sheetId="1" r:id="rId2"/>
    <sheet name="VzorPolozky" sheetId="10" state="hidden" r:id="rId3"/>
    <sheet name="00 1 Naklady" sheetId="12" r:id="rId4"/>
    <sheet name="SO01 1 Pol" sheetId="13" r:id="rId5"/>
    <sheet name="Rekapitulace" sheetId="14" r:id="rId6"/>
    <sheet name="Rozpočet" sheetId="15" r:id="rId7"/>
    <sheet name="Parametry" sheetId="16" r:id="rId8"/>
  </sheets>
  <externalReferences>
    <externalReference r:id="rId9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1 Naklady'!$1:$7</definedName>
    <definedName name="_xlnm.Print_Titles" localSheetId="4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1 Naklady'!$A$1:$Y$33</definedName>
    <definedName name="_xlnm.Print_Area" localSheetId="4">'SO01 1 Pol'!$A$1:$Y$257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237" i="13" l="1"/>
  <c r="J156" i="15"/>
  <c r="I156" i="15"/>
  <c r="F155" i="15"/>
  <c r="J154" i="15"/>
  <c r="I154" i="15"/>
  <c r="J152" i="15"/>
  <c r="I152" i="15"/>
  <c r="I151" i="15"/>
  <c r="H151" i="15"/>
  <c r="F151" i="15"/>
  <c r="J151" i="15" s="1"/>
  <c r="J148" i="15"/>
  <c r="I148" i="15"/>
  <c r="H148" i="15"/>
  <c r="F148" i="15"/>
  <c r="I145" i="15"/>
  <c r="H145" i="15"/>
  <c r="F145" i="15"/>
  <c r="J145" i="15" s="1"/>
  <c r="I144" i="15"/>
  <c r="H144" i="15"/>
  <c r="H155" i="15" s="1"/>
  <c r="C37" i="14" s="1"/>
  <c r="F144" i="15"/>
  <c r="J144" i="15" s="1"/>
  <c r="J141" i="15"/>
  <c r="I141" i="15"/>
  <c r="J139" i="15"/>
  <c r="I139" i="15"/>
  <c r="J137" i="15"/>
  <c r="I137" i="15"/>
  <c r="I135" i="15"/>
  <c r="J134" i="15"/>
  <c r="I134" i="15"/>
  <c r="I133" i="15"/>
  <c r="H133" i="15"/>
  <c r="F133" i="15"/>
  <c r="J133" i="15" s="1"/>
  <c r="I131" i="15"/>
  <c r="H131" i="15"/>
  <c r="J131" i="15" s="1"/>
  <c r="F131" i="15"/>
  <c r="I130" i="15"/>
  <c r="H130" i="15"/>
  <c r="J130" i="15" s="1"/>
  <c r="F130" i="15"/>
  <c r="I127" i="15"/>
  <c r="H127" i="15"/>
  <c r="F127" i="15"/>
  <c r="J127" i="15" s="1"/>
  <c r="I125" i="15"/>
  <c r="H125" i="15"/>
  <c r="J125" i="15" s="1"/>
  <c r="F125" i="15"/>
  <c r="I123" i="15"/>
  <c r="H123" i="15"/>
  <c r="J123" i="15" s="1"/>
  <c r="F123" i="15"/>
  <c r="I122" i="15"/>
  <c r="H122" i="15"/>
  <c r="F122" i="15"/>
  <c r="J122" i="15" s="1"/>
  <c r="I121" i="15"/>
  <c r="H121" i="15"/>
  <c r="J121" i="15" s="1"/>
  <c r="F121" i="15"/>
  <c r="I120" i="15"/>
  <c r="H120" i="15"/>
  <c r="J120" i="15" s="1"/>
  <c r="F120" i="15"/>
  <c r="I119" i="15"/>
  <c r="H119" i="15"/>
  <c r="F119" i="15"/>
  <c r="J119" i="15" s="1"/>
  <c r="I117" i="15"/>
  <c r="H117" i="15"/>
  <c r="J117" i="15" s="1"/>
  <c r="F117" i="15"/>
  <c r="I115" i="15"/>
  <c r="H115" i="15"/>
  <c r="J115" i="15" s="1"/>
  <c r="F115" i="15"/>
  <c r="I113" i="15"/>
  <c r="H113" i="15"/>
  <c r="F113" i="15"/>
  <c r="J113" i="15" s="1"/>
  <c r="I112" i="15"/>
  <c r="H112" i="15"/>
  <c r="J112" i="15" s="1"/>
  <c r="F112" i="15"/>
  <c r="I110" i="15"/>
  <c r="H110" i="15"/>
  <c r="J110" i="15" s="1"/>
  <c r="F110" i="15"/>
  <c r="I109" i="15"/>
  <c r="H109" i="15"/>
  <c r="F109" i="15"/>
  <c r="J109" i="15" s="1"/>
  <c r="I108" i="15"/>
  <c r="H108" i="15"/>
  <c r="J108" i="15" s="1"/>
  <c r="F108" i="15"/>
  <c r="I106" i="15"/>
  <c r="H106" i="15"/>
  <c r="J106" i="15" s="1"/>
  <c r="F106" i="15"/>
  <c r="I105" i="15"/>
  <c r="H105" i="15"/>
  <c r="F105" i="15"/>
  <c r="J105" i="15" s="1"/>
  <c r="I103" i="15"/>
  <c r="H103" i="15"/>
  <c r="J103" i="15" s="1"/>
  <c r="F103" i="15"/>
  <c r="I102" i="15"/>
  <c r="H102" i="15"/>
  <c r="J102" i="15" s="1"/>
  <c r="F102" i="15"/>
  <c r="I101" i="15"/>
  <c r="H101" i="15"/>
  <c r="F101" i="15"/>
  <c r="J101" i="15" s="1"/>
  <c r="I99" i="15"/>
  <c r="H99" i="15"/>
  <c r="J99" i="15" s="1"/>
  <c r="F99" i="15"/>
  <c r="I97" i="15"/>
  <c r="H97" i="15"/>
  <c r="J97" i="15" s="1"/>
  <c r="F97" i="15"/>
  <c r="I95" i="15"/>
  <c r="H95" i="15"/>
  <c r="F95" i="15"/>
  <c r="J95" i="15" s="1"/>
  <c r="I94" i="15"/>
  <c r="H94" i="15"/>
  <c r="J94" i="15" s="1"/>
  <c r="F94" i="15"/>
  <c r="I92" i="15"/>
  <c r="H92" i="15"/>
  <c r="J92" i="15" s="1"/>
  <c r="F92" i="15"/>
  <c r="I91" i="15"/>
  <c r="H91" i="15"/>
  <c r="F91" i="15"/>
  <c r="J91" i="15" s="1"/>
  <c r="I90" i="15"/>
  <c r="H90" i="15"/>
  <c r="J90" i="15" s="1"/>
  <c r="F90" i="15"/>
  <c r="I88" i="15"/>
  <c r="H88" i="15"/>
  <c r="J88" i="15" s="1"/>
  <c r="F88" i="15"/>
  <c r="I86" i="15"/>
  <c r="H86" i="15"/>
  <c r="F86" i="15"/>
  <c r="J86" i="15" s="1"/>
  <c r="I85" i="15"/>
  <c r="H85" i="15"/>
  <c r="J85" i="15" s="1"/>
  <c r="F85" i="15"/>
  <c r="I83" i="15"/>
  <c r="H83" i="15"/>
  <c r="J83" i="15" s="1"/>
  <c r="F83" i="15"/>
  <c r="I81" i="15"/>
  <c r="H81" i="15"/>
  <c r="F81" i="15"/>
  <c r="J81" i="15" s="1"/>
  <c r="I79" i="15"/>
  <c r="H79" i="15"/>
  <c r="J79" i="15" s="1"/>
  <c r="F79" i="15"/>
  <c r="I78" i="15"/>
  <c r="H78" i="15"/>
  <c r="J78" i="15" s="1"/>
  <c r="F78" i="15"/>
  <c r="I77" i="15"/>
  <c r="H77" i="15"/>
  <c r="F77" i="15"/>
  <c r="M1" i="15" s="1"/>
  <c r="F135" i="15" s="1"/>
  <c r="J135" i="15" s="1"/>
  <c r="I76" i="15"/>
  <c r="H76" i="15"/>
  <c r="J76" i="15" s="1"/>
  <c r="F76" i="15"/>
  <c r="I75" i="15"/>
  <c r="H75" i="15"/>
  <c r="J75" i="15" s="1"/>
  <c r="F75" i="15"/>
  <c r="J72" i="15"/>
  <c r="I72" i="15"/>
  <c r="J70" i="15"/>
  <c r="I70" i="15"/>
  <c r="J68" i="15"/>
  <c r="I68" i="15"/>
  <c r="J66" i="15"/>
  <c r="I66" i="15"/>
  <c r="J65" i="15"/>
  <c r="I65" i="15"/>
  <c r="H65" i="15"/>
  <c r="F65" i="15"/>
  <c r="J63" i="15"/>
  <c r="I63" i="15"/>
  <c r="H63" i="15"/>
  <c r="F63" i="15"/>
  <c r="I61" i="15"/>
  <c r="H61" i="15"/>
  <c r="J61" i="15" s="1"/>
  <c r="F61" i="15"/>
  <c r="J55" i="15"/>
  <c r="I55" i="15"/>
  <c r="H55" i="15"/>
  <c r="F55" i="15"/>
  <c r="J54" i="15"/>
  <c r="I54" i="15"/>
  <c r="H54" i="15"/>
  <c r="F54" i="15"/>
  <c r="I53" i="15"/>
  <c r="H53" i="15"/>
  <c r="H69" i="15" s="1"/>
  <c r="C34" i="14" s="1"/>
  <c r="F53" i="15"/>
  <c r="J52" i="15"/>
  <c r="I52" i="15"/>
  <c r="H52" i="15"/>
  <c r="F52" i="15"/>
  <c r="F69" i="15" s="1"/>
  <c r="B34" i="14" s="1"/>
  <c r="J51" i="15"/>
  <c r="I51" i="15"/>
  <c r="J49" i="15"/>
  <c r="I49" i="15"/>
  <c r="J47" i="15"/>
  <c r="I47" i="15"/>
  <c r="J46" i="15"/>
  <c r="I46" i="15"/>
  <c r="J44" i="15"/>
  <c r="I44" i="15"/>
  <c r="J43" i="15"/>
  <c r="I43" i="15"/>
  <c r="H43" i="15"/>
  <c r="F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5" i="15"/>
  <c r="I25" i="15"/>
  <c r="I24" i="15"/>
  <c r="H24" i="15"/>
  <c r="H45" i="15" s="1"/>
  <c r="C33" i="14" s="1"/>
  <c r="F24" i="15"/>
  <c r="F45" i="15" s="1"/>
  <c r="B33" i="14" s="1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6" i="15"/>
  <c r="I6" i="15"/>
  <c r="J5" i="15"/>
  <c r="I5" i="15"/>
  <c r="J3" i="15"/>
  <c r="I3" i="15"/>
  <c r="B37" i="14"/>
  <c r="B26" i="14"/>
  <c r="C26" i="14" s="1"/>
  <c r="C9" i="14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1" i="1"/>
  <c r="F41" i="1"/>
  <c r="G40" i="1"/>
  <c r="F40" i="1"/>
  <c r="BA244" i="13"/>
  <c r="G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1" i="13"/>
  <c r="G12" i="13"/>
  <c r="I12" i="13"/>
  <c r="I11" i="13" s="1"/>
  <c r="K12" i="13"/>
  <c r="K11" i="13" s="1"/>
  <c r="M12" i="13"/>
  <c r="O12" i="13"/>
  <c r="O11" i="13" s="1"/>
  <c r="Q12" i="13"/>
  <c r="Q11" i="13" s="1"/>
  <c r="V12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V11" i="13" s="1"/>
  <c r="G22" i="13"/>
  <c r="I22" i="13"/>
  <c r="K22" i="13"/>
  <c r="G23" i="13"/>
  <c r="M23" i="13" s="1"/>
  <c r="M22" i="13" s="1"/>
  <c r="I23" i="13"/>
  <c r="K23" i="13"/>
  <c r="O23" i="13"/>
  <c r="O22" i="13" s="1"/>
  <c r="Q23" i="13"/>
  <c r="Q22" i="13" s="1"/>
  <c r="V23" i="13"/>
  <c r="V22" i="13" s="1"/>
  <c r="G26" i="13"/>
  <c r="I26" i="13"/>
  <c r="I25" i="13" s="1"/>
  <c r="K26" i="13"/>
  <c r="K25" i="13" s="1"/>
  <c r="M26" i="13"/>
  <c r="O26" i="13"/>
  <c r="O25" i="13" s="1"/>
  <c r="Q26" i="13"/>
  <c r="Q25" i="13" s="1"/>
  <c r="V26" i="13"/>
  <c r="V25" i="13" s="1"/>
  <c r="G27" i="13"/>
  <c r="I27" i="13"/>
  <c r="K27" i="13"/>
  <c r="M27" i="13"/>
  <c r="O27" i="13"/>
  <c r="Q27" i="13"/>
  <c r="V27" i="13"/>
  <c r="G28" i="13"/>
  <c r="G25" i="13" s="1"/>
  <c r="I28" i="13"/>
  <c r="K28" i="13"/>
  <c r="O28" i="13"/>
  <c r="Q28" i="13"/>
  <c r="V28" i="13"/>
  <c r="G29" i="13"/>
  <c r="G30" i="13"/>
  <c r="M30" i="13" s="1"/>
  <c r="M29" i="13" s="1"/>
  <c r="I30" i="13"/>
  <c r="I29" i="13" s="1"/>
  <c r="K30" i="13"/>
  <c r="K29" i="13" s="1"/>
  <c r="O30" i="13"/>
  <c r="Q30" i="13"/>
  <c r="Q29" i="13" s="1"/>
  <c r="V30" i="13"/>
  <c r="G34" i="13"/>
  <c r="I34" i="13"/>
  <c r="K34" i="13"/>
  <c r="M34" i="13"/>
  <c r="O34" i="13"/>
  <c r="O29" i="13" s="1"/>
  <c r="Q34" i="13"/>
  <c r="V34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V29" i="13" s="1"/>
  <c r="V42" i="13"/>
  <c r="G43" i="13"/>
  <c r="M43" i="13" s="1"/>
  <c r="I43" i="13"/>
  <c r="K43" i="13"/>
  <c r="O43" i="13"/>
  <c r="O42" i="13" s="1"/>
  <c r="Q43" i="13"/>
  <c r="Q42" i="13" s="1"/>
  <c r="V43" i="13"/>
  <c r="G45" i="13"/>
  <c r="M45" i="13" s="1"/>
  <c r="I45" i="13"/>
  <c r="K45" i="13"/>
  <c r="O45" i="13"/>
  <c r="Q45" i="13"/>
  <c r="V45" i="13"/>
  <c r="G46" i="13"/>
  <c r="I46" i="13"/>
  <c r="K46" i="13"/>
  <c r="K42" i="13" s="1"/>
  <c r="M46" i="13"/>
  <c r="O46" i="13"/>
  <c r="Q46" i="13"/>
  <c r="V46" i="13"/>
  <c r="G47" i="13"/>
  <c r="I47" i="13"/>
  <c r="K47" i="13"/>
  <c r="M47" i="13"/>
  <c r="O47" i="13"/>
  <c r="Q47" i="13"/>
  <c r="V47" i="13"/>
  <c r="G48" i="13"/>
  <c r="G42" i="13" s="1"/>
  <c r="I48" i="13"/>
  <c r="I42" i="13" s="1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K53" i="13"/>
  <c r="M53" i="13"/>
  <c r="O53" i="13"/>
  <c r="G54" i="13"/>
  <c r="I54" i="13"/>
  <c r="I53" i="13" s="1"/>
  <c r="K54" i="13"/>
  <c r="M54" i="13"/>
  <c r="O54" i="13"/>
  <c r="Q54" i="13"/>
  <c r="Q53" i="13" s="1"/>
  <c r="V54" i="13"/>
  <c r="V53" i="13" s="1"/>
  <c r="G55" i="13"/>
  <c r="I55" i="13"/>
  <c r="K55" i="13"/>
  <c r="V55" i="13"/>
  <c r="G56" i="13"/>
  <c r="I56" i="13"/>
  <c r="K56" i="13"/>
  <c r="M56" i="13"/>
  <c r="M55" i="13" s="1"/>
  <c r="O56" i="13"/>
  <c r="O55" i="13" s="1"/>
  <c r="Q56" i="13"/>
  <c r="Q55" i="13" s="1"/>
  <c r="V56" i="13"/>
  <c r="O57" i="13"/>
  <c r="G58" i="13"/>
  <c r="I58" i="13"/>
  <c r="I57" i="13" s="1"/>
  <c r="K58" i="13"/>
  <c r="K57" i="13" s="1"/>
  <c r="M58" i="13"/>
  <c r="O58" i="13"/>
  <c r="Q58" i="13"/>
  <c r="Q57" i="13" s="1"/>
  <c r="V58" i="13"/>
  <c r="V57" i="13" s="1"/>
  <c r="G59" i="13"/>
  <c r="I59" i="13"/>
  <c r="K59" i="13"/>
  <c r="M59" i="13"/>
  <c r="O59" i="13"/>
  <c r="Q59" i="13"/>
  <c r="V59" i="13"/>
  <c r="G61" i="13"/>
  <c r="G57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8" i="13"/>
  <c r="G67" i="13" s="1"/>
  <c r="I68" i="13"/>
  <c r="I67" i="13" s="1"/>
  <c r="K68" i="13"/>
  <c r="K67" i="13" s="1"/>
  <c r="M68" i="13"/>
  <c r="O68" i="13"/>
  <c r="O67" i="13" s="1"/>
  <c r="Q68" i="13"/>
  <c r="Q67" i="13" s="1"/>
  <c r="V68" i="13"/>
  <c r="G70" i="13"/>
  <c r="I70" i="13"/>
  <c r="K70" i="13"/>
  <c r="M70" i="13"/>
  <c r="O70" i="13"/>
  <c r="Q70" i="13"/>
  <c r="V70" i="13"/>
  <c r="V67" i="13" s="1"/>
  <c r="G73" i="13"/>
  <c r="M73" i="13" s="1"/>
  <c r="M67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I79" i="13"/>
  <c r="K79" i="13"/>
  <c r="M79" i="13"/>
  <c r="O79" i="13"/>
  <c r="Q79" i="13"/>
  <c r="V79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I88" i="13"/>
  <c r="K88" i="13"/>
  <c r="M88" i="13"/>
  <c r="O88" i="13"/>
  <c r="Q88" i="13"/>
  <c r="V88" i="13"/>
  <c r="G89" i="13"/>
  <c r="I89" i="13"/>
  <c r="K89" i="13"/>
  <c r="M89" i="13"/>
  <c r="O89" i="13"/>
  <c r="Q89" i="13"/>
  <c r="V89" i="13"/>
  <c r="G90" i="13"/>
  <c r="I90" i="13"/>
  <c r="K90" i="13"/>
  <c r="M90" i="13"/>
  <c r="O90" i="13"/>
  <c r="Q90" i="13"/>
  <c r="V90" i="13"/>
  <c r="G92" i="13"/>
  <c r="I92" i="13"/>
  <c r="K92" i="13"/>
  <c r="M92" i="13"/>
  <c r="O92" i="13"/>
  <c r="O91" i="13" s="1"/>
  <c r="Q92" i="13"/>
  <c r="Q91" i="13" s="1"/>
  <c r="V92" i="13"/>
  <c r="G95" i="13"/>
  <c r="M95" i="13" s="1"/>
  <c r="I95" i="13"/>
  <c r="K95" i="13"/>
  <c r="O95" i="13"/>
  <c r="Q95" i="13"/>
  <c r="V95" i="13"/>
  <c r="G98" i="13"/>
  <c r="I98" i="13"/>
  <c r="K98" i="13"/>
  <c r="K91" i="13" s="1"/>
  <c r="M98" i="13"/>
  <c r="O98" i="13"/>
  <c r="Q98" i="13"/>
  <c r="V98" i="13"/>
  <c r="G99" i="13"/>
  <c r="I99" i="13"/>
  <c r="K99" i="13"/>
  <c r="M99" i="13"/>
  <c r="O99" i="13"/>
  <c r="Q99" i="13"/>
  <c r="V99" i="13"/>
  <c r="G100" i="13"/>
  <c r="M100" i="13" s="1"/>
  <c r="I100" i="13"/>
  <c r="I91" i="13" s="1"/>
  <c r="K100" i="13"/>
  <c r="O100" i="13"/>
  <c r="Q100" i="13"/>
  <c r="V100" i="13"/>
  <c r="G101" i="13"/>
  <c r="G91" i="13" s="1"/>
  <c r="I101" i="13"/>
  <c r="K101" i="13"/>
  <c r="O101" i="13"/>
  <c r="Q101" i="13"/>
  <c r="V101" i="13"/>
  <c r="V91" i="13" s="1"/>
  <c r="G102" i="13"/>
  <c r="M102" i="13" s="1"/>
  <c r="I102" i="13"/>
  <c r="K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2" i="13"/>
  <c r="I112" i="13"/>
  <c r="K112" i="13"/>
  <c r="K111" i="13" s="1"/>
  <c r="M112" i="13"/>
  <c r="O112" i="13"/>
  <c r="Q112" i="13"/>
  <c r="Q111" i="13" s="1"/>
  <c r="V112" i="13"/>
  <c r="V111" i="13" s="1"/>
  <c r="G113" i="13"/>
  <c r="M113" i="13" s="1"/>
  <c r="I113" i="13"/>
  <c r="I111" i="13" s="1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I116" i="13"/>
  <c r="K116" i="13"/>
  <c r="M116" i="13"/>
  <c r="O116" i="13"/>
  <c r="O111" i="13" s="1"/>
  <c r="Q116" i="13"/>
  <c r="V116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I125" i="13"/>
  <c r="K125" i="13"/>
  <c r="M125" i="13"/>
  <c r="O125" i="13"/>
  <c r="Q125" i="13"/>
  <c r="V125" i="13"/>
  <c r="K126" i="13"/>
  <c r="G127" i="13"/>
  <c r="M127" i="13" s="1"/>
  <c r="M126" i="13" s="1"/>
  <c r="I127" i="13"/>
  <c r="I126" i="13" s="1"/>
  <c r="K127" i="13"/>
  <c r="O127" i="13"/>
  <c r="O126" i="13" s="1"/>
  <c r="Q127" i="13"/>
  <c r="V127" i="13"/>
  <c r="G128" i="13"/>
  <c r="M128" i="13" s="1"/>
  <c r="I128" i="13"/>
  <c r="K128" i="13"/>
  <c r="O128" i="13"/>
  <c r="Q128" i="13"/>
  <c r="Q126" i="13" s="1"/>
  <c r="V128" i="13"/>
  <c r="V126" i="13" s="1"/>
  <c r="G130" i="13"/>
  <c r="I130" i="13"/>
  <c r="K130" i="13"/>
  <c r="K129" i="13" s="1"/>
  <c r="M130" i="13"/>
  <c r="O130" i="13"/>
  <c r="O129" i="13" s="1"/>
  <c r="Q130" i="13"/>
  <c r="Q129" i="13" s="1"/>
  <c r="V130" i="13"/>
  <c r="V129" i="13" s="1"/>
  <c r="G132" i="13"/>
  <c r="I132" i="13"/>
  <c r="K132" i="13"/>
  <c r="M132" i="13"/>
  <c r="O132" i="13"/>
  <c r="Q132" i="13"/>
  <c r="V132" i="13"/>
  <c r="G133" i="13"/>
  <c r="I133" i="13"/>
  <c r="I129" i="13" s="1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G129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8" i="13"/>
  <c r="I138" i="13"/>
  <c r="I137" i="13" s="1"/>
  <c r="K138" i="13"/>
  <c r="K137" i="13" s="1"/>
  <c r="M138" i="13"/>
  <c r="O138" i="13"/>
  <c r="O137" i="13" s="1"/>
  <c r="Q138" i="13"/>
  <c r="Q137" i="13" s="1"/>
  <c r="V138" i="13"/>
  <c r="V137" i="13" s="1"/>
  <c r="G140" i="13"/>
  <c r="I140" i="13"/>
  <c r="K140" i="13"/>
  <c r="M140" i="13"/>
  <c r="O140" i="13"/>
  <c r="Q140" i="13"/>
  <c r="V140" i="13"/>
  <c r="G143" i="13"/>
  <c r="G137" i="13" s="1"/>
  <c r="I143" i="13"/>
  <c r="K143" i="13"/>
  <c r="O143" i="13"/>
  <c r="Q143" i="13"/>
  <c r="V143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G150" i="13"/>
  <c r="I150" i="13"/>
  <c r="K150" i="13"/>
  <c r="M150" i="13"/>
  <c r="O150" i="13"/>
  <c r="Q150" i="13"/>
  <c r="V150" i="13"/>
  <c r="G153" i="13"/>
  <c r="I153" i="13"/>
  <c r="K153" i="13"/>
  <c r="M153" i="13"/>
  <c r="O153" i="13"/>
  <c r="Q153" i="13"/>
  <c r="V153" i="13"/>
  <c r="G155" i="13"/>
  <c r="M155" i="13" s="1"/>
  <c r="I155" i="13"/>
  <c r="I154" i="13" s="1"/>
  <c r="K155" i="13"/>
  <c r="O155" i="13"/>
  <c r="Q155" i="13"/>
  <c r="Q154" i="13" s="1"/>
  <c r="V155" i="13"/>
  <c r="V154" i="13" s="1"/>
  <c r="G157" i="13"/>
  <c r="G154" i="13" s="1"/>
  <c r="I157" i="13"/>
  <c r="K157" i="13"/>
  <c r="O157" i="13"/>
  <c r="Q157" i="13"/>
  <c r="V157" i="13"/>
  <c r="G159" i="13"/>
  <c r="I159" i="13"/>
  <c r="K159" i="13"/>
  <c r="M159" i="13"/>
  <c r="O159" i="13"/>
  <c r="O154" i="13" s="1"/>
  <c r="Q159" i="13"/>
  <c r="V159" i="13"/>
  <c r="G160" i="13"/>
  <c r="M160" i="13" s="1"/>
  <c r="I160" i="13"/>
  <c r="K160" i="13"/>
  <c r="O160" i="13"/>
  <c r="Q160" i="13"/>
  <c r="V160" i="13"/>
  <c r="G162" i="13"/>
  <c r="I162" i="13"/>
  <c r="K162" i="13"/>
  <c r="M162" i="13"/>
  <c r="O162" i="13"/>
  <c r="Q162" i="13"/>
  <c r="V162" i="13"/>
  <c r="G164" i="13"/>
  <c r="I164" i="13"/>
  <c r="K164" i="13"/>
  <c r="K154" i="13" s="1"/>
  <c r="M164" i="13"/>
  <c r="O164" i="13"/>
  <c r="Q164" i="13"/>
  <c r="V164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2" i="13"/>
  <c r="I172" i="13"/>
  <c r="K172" i="13"/>
  <c r="M172" i="13"/>
  <c r="O172" i="13"/>
  <c r="Q172" i="13"/>
  <c r="V172" i="13"/>
  <c r="G174" i="13"/>
  <c r="I174" i="13"/>
  <c r="K174" i="13"/>
  <c r="M174" i="13"/>
  <c r="O174" i="13"/>
  <c r="Q174" i="13"/>
  <c r="V174" i="13"/>
  <c r="G176" i="13"/>
  <c r="M176" i="13" s="1"/>
  <c r="I176" i="13"/>
  <c r="I175" i="13" s="1"/>
  <c r="K176" i="13"/>
  <c r="K175" i="13" s="1"/>
  <c r="O176" i="13"/>
  <c r="Q176" i="13"/>
  <c r="V176" i="13"/>
  <c r="V175" i="13" s="1"/>
  <c r="G178" i="13"/>
  <c r="I178" i="13"/>
  <c r="K178" i="13"/>
  <c r="M178" i="13"/>
  <c r="O178" i="13"/>
  <c r="O175" i="13" s="1"/>
  <c r="Q178" i="13"/>
  <c r="Q175" i="13" s="1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V181" i="13" s="1"/>
  <c r="G184" i="13"/>
  <c r="M184" i="13" s="1"/>
  <c r="I184" i="13"/>
  <c r="I181" i="13" s="1"/>
  <c r="K184" i="13"/>
  <c r="K181" i="13" s="1"/>
  <c r="O184" i="13"/>
  <c r="Q184" i="13"/>
  <c r="V184" i="13"/>
  <c r="G186" i="13"/>
  <c r="M186" i="13" s="1"/>
  <c r="I186" i="13"/>
  <c r="K186" i="13"/>
  <c r="O186" i="13"/>
  <c r="Q186" i="13"/>
  <c r="Q181" i="13" s="1"/>
  <c r="V186" i="13"/>
  <c r="G188" i="13"/>
  <c r="M188" i="13" s="1"/>
  <c r="I188" i="13"/>
  <c r="K188" i="13"/>
  <c r="O188" i="13"/>
  <c r="Q188" i="13"/>
  <c r="V188" i="13"/>
  <c r="G190" i="13"/>
  <c r="I190" i="13"/>
  <c r="K190" i="13"/>
  <c r="M190" i="13"/>
  <c r="O190" i="13"/>
  <c r="O181" i="13" s="1"/>
  <c r="Q190" i="13"/>
  <c r="V190" i="13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G199" i="13"/>
  <c r="M199" i="13" s="1"/>
  <c r="I199" i="13"/>
  <c r="K199" i="13"/>
  <c r="O199" i="13"/>
  <c r="Q199" i="13"/>
  <c r="V199" i="13"/>
  <c r="G201" i="13"/>
  <c r="I201" i="13"/>
  <c r="K201" i="13"/>
  <c r="M201" i="13"/>
  <c r="O201" i="13"/>
  <c r="Q201" i="13"/>
  <c r="V201" i="13"/>
  <c r="G203" i="13"/>
  <c r="M203" i="13" s="1"/>
  <c r="I203" i="13"/>
  <c r="K203" i="13"/>
  <c r="O203" i="13"/>
  <c r="Q203" i="13"/>
  <c r="V203" i="13"/>
  <c r="G205" i="13"/>
  <c r="I205" i="13"/>
  <c r="K205" i="13"/>
  <c r="M205" i="13"/>
  <c r="O205" i="13"/>
  <c r="Q205" i="13"/>
  <c r="V205" i="13"/>
  <c r="G208" i="13"/>
  <c r="G204" i="13" s="1"/>
  <c r="I208" i="13"/>
  <c r="I204" i="13" s="1"/>
  <c r="K208" i="13"/>
  <c r="K204" i="13" s="1"/>
  <c r="M208" i="13"/>
  <c r="O208" i="13"/>
  <c r="Q208" i="13"/>
  <c r="V208" i="13"/>
  <c r="G210" i="13"/>
  <c r="M210" i="13" s="1"/>
  <c r="I210" i="13"/>
  <c r="K210" i="13"/>
  <c r="O210" i="13"/>
  <c r="Q210" i="13"/>
  <c r="V210" i="13"/>
  <c r="V204" i="13" s="1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O204" i="13" s="1"/>
  <c r="Q214" i="13"/>
  <c r="Q204" i="13" s="1"/>
  <c r="V214" i="13"/>
  <c r="G216" i="13"/>
  <c r="I216" i="13"/>
  <c r="I215" i="13" s="1"/>
  <c r="K216" i="13"/>
  <c r="K215" i="13" s="1"/>
  <c r="M216" i="13"/>
  <c r="O216" i="13"/>
  <c r="O215" i="13" s="1"/>
  <c r="Q216" i="13"/>
  <c r="Q215" i="13" s="1"/>
  <c r="V216" i="13"/>
  <c r="G219" i="13"/>
  <c r="M219" i="13" s="1"/>
  <c r="I219" i="13"/>
  <c r="K219" i="13"/>
  <c r="O219" i="13"/>
  <c r="Q219" i="13"/>
  <c r="V219" i="13"/>
  <c r="V215" i="13" s="1"/>
  <c r="G221" i="13"/>
  <c r="G215" i="13" s="1"/>
  <c r="I221" i="13"/>
  <c r="K221" i="13"/>
  <c r="O221" i="13"/>
  <c r="Q221" i="13"/>
  <c r="V221" i="13"/>
  <c r="V223" i="13"/>
  <c r="G224" i="13"/>
  <c r="M224" i="13" s="1"/>
  <c r="M223" i="13" s="1"/>
  <c r="I224" i="13"/>
  <c r="I223" i="13" s="1"/>
  <c r="K224" i="13"/>
  <c r="O224" i="13"/>
  <c r="O223" i="13" s="1"/>
  <c r="Q224" i="13"/>
  <c r="V224" i="13"/>
  <c r="G226" i="13"/>
  <c r="I226" i="13"/>
  <c r="K226" i="13"/>
  <c r="K223" i="13" s="1"/>
  <c r="M226" i="13"/>
  <c r="O226" i="13"/>
  <c r="Q226" i="13"/>
  <c r="Q223" i="13" s="1"/>
  <c r="V226" i="13"/>
  <c r="G228" i="13"/>
  <c r="I228" i="13"/>
  <c r="K228" i="13"/>
  <c r="M228" i="13"/>
  <c r="O228" i="13"/>
  <c r="Q228" i="13"/>
  <c r="V228" i="13"/>
  <c r="G230" i="13"/>
  <c r="I230" i="13"/>
  <c r="K230" i="13"/>
  <c r="O230" i="13"/>
  <c r="G231" i="13"/>
  <c r="M231" i="13" s="1"/>
  <c r="M230" i="13" s="1"/>
  <c r="I231" i="13"/>
  <c r="K231" i="13"/>
  <c r="O231" i="13"/>
  <c r="Q231" i="13"/>
  <c r="Q230" i="13" s="1"/>
  <c r="V231" i="13"/>
  <c r="V230" i="13" s="1"/>
  <c r="G232" i="13"/>
  <c r="I79" i="1" s="1"/>
  <c r="I232" i="13"/>
  <c r="K232" i="13"/>
  <c r="G233" i="13"/>
  <c r="I233" i="13"/>
  <c r="K233" i="13"/>
  <c r="M233" i="13"/>
  <c r="O233" i="13"/>
  <c r="O232" i="13" s="1"/>
  <c r="Q233" i="13"/>
  <c r="Q232" i="13" s="1"/>
  <c r="V233" i="13"/>
  <c r="V232" i="13" s="1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G238" i="13" s="1"/>
  <c r="I239" i="13"/>
  <c r="I238" i="13" s="1"/>
  <c r="K239" i="13"/>
  <c r="K238" i="13" s="1"/>
  <c r="M239" i="13"/>
  <c r="O239" i="13"/>
  <c r="Q239" i="13"/>
  <c r="V239" i="13"/>
  <c r="V238" i="13" s="1"/>
  <c r="G240" i="13"/>
  <c r="M240" i="13" s="1"/>
  <c r="I240" i="13"/>
  <c r="K240" i="13"/>
  <c r="O240" i="13"/>
  <c r="O238" i="13" s="1"/>
  <c r="Q240" i="13"/>
  <c r="Q238" i="13" s="1"/>
  <c r="V240" i="13"/>
  <c r="G242" i="13"/>
  <c r="M242" i="13" s="1"/>
  <c r="I242" i="13"/>
  <c r="K242" i="13"/>
  <c r="O242" i="13"/>
  <c r="Q242" i="13"/>
  <c r="V242" i="13"/>
  <c r="G243" i="13"/>
  <c r="I243" i="13"/>
  <c r="K243" i="13"/>
  <c r="M243" i="13"/>
  <c r="O243" i="13"/>
  <c r="Q243" i="13"/>
  <c r="V243" i="13"/>
  <c r="G245" i="13"/>
  <c r="I245" i="13"/>
  <c r="K245" i="13"/>
  <c r="M245" i="13"/>
  <c r="O245" i="13"/>
  <c r="Q245" i="13"/>
  <c r="V245" i="13"/>
  <c r="AE247" i="13"/>
  <c r="F43" i="1" s="1"/>
  <c r="AF247" i="13"/>
  <c r="G42" i="1" s="1"/>
  <c r="G23" i="12"/>
  <c r="BA21" i="12"/>
  <c r="BA19" i="12"/>
  <c r="BA17" i="12"/>
  <c r="BA12" i="12"/>
  <c r="G8" i="12"/>
  <c r="V8" i="12"/>
  <c r="G9" i="12"/>
  <c r="M9" i="12" s="1"/>
  <c r="I9" i="12"/>
  <c r="K9" i="12"/>
  <c r="K8" i="12" s="1"/>
  <c r="O9" i="12"/>
  <c r="Q9" i="12"/>
  <c r="V9" i="12"/>
  <c r="G11" i="12"/>
  <c r="I11" i="12"/>
  <c r="I8" i="12" s="1"/>
  <c r="K11" i="12"/>
  <c r="M11" i="12"/>
  <c r="O11" i="12"/>
  <c r="O8" i="12" s="1"/>
  <c r="Q11" i="12"/>
  <c r="Q8" i="12" s="1"/>
  <c r="V11" i="12"/>
  <c r="G13" i="12"/>
  <c r="M13" i="12" s="1"/>
  <c r="I13" i="12"/>
  <c r="K13" i="12"/>
  <c r="O13" i="12"/>
  <c r="Q13" i="12"/>
  <c r="V13" i="12"/>
  <c r="G15" i="12"/>
  <c r="K15" i="12"/>
  <c r="Q15" i="12"/>
  <c r="V15" i="12"/>
  <c r="G16" i="12"/>
  <c r="I16" i="12"/>
  <c r="K16" i="12"/>
  <c r="M16" i="12"/>
  <c r="O16" i="12"/>
  <c r="O15" i="12" s="1"/>
  <c r="Q16" i="12"/>
  <c r="V16" i="12"/>
  <c r="G18" i="12"/>
  <c r="I18" i="12"/>
  <c r="I15" i="12" s="1"/>
  <c r="K18" i="12"/>
  <c r="M18" i="12"/>
  <c r="M15" i="12" s="1"/>
  <c r="O18" i="12"/>
  <c r="Q18" i="12"/>
  <c r="V18" i="12"/>
  <c r="G20" i="12"/>
  <c r="I20" i="12"/>
  <c r="K20" i="12"/>
  <c r="M20" i="12"/>
  <c r="O20" i="12"/>
  <c r="Q20" i="12"/>
  <c r="V20" i="12"/>
  <c r="AE23" i="12"/>
  <c r="AF23" i="12"/>
  <c r="I20" i="1"/>
  <c r="I19" i="1"/>
  <c r="I17" i="1"/>
  <c r="I16" i="1"/>
  <c r="AZ51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83" i="1" l="1"/>
  <c r="J82" i="1" s="1"/>
  <c r="I18" i="1"/>
  <c r="I21" i="1" s="1"/>
  <c r="H43" i="1"/>
  <c r="I43" i="1" s="1"/>
  <c r="F39" i="1"/>
  <c r="G43" i="1"/>
  <c r="G247" i="13"/>
  <c r="G39" i="1"/>
  <c r="G44" i="1" s="1"/>
  <c r="G25" i="1" s="1"/>
  <c r="A25" i="1" s="1"/>
  <c r="G26" i="1" s="1"/>
  <c r="F42" i="1"/>
  <c r="H42" i="1" s="1"/>
  <c r="I42" i="1" s="1"/>
  <c r="J155" i="15"/>
  <c r="C10" i="14"/>
  <c r="C11" i="14" s="1"/>
  <c r="F136" i="15"/>
  <c r="J69" i="15"/>
  <c r="F71" i="15"/>
  <c r="H71" i="15"/>
  <c r="F153" i="15"/>
  <c r="B38" i="14" s="1"/>
  <c r="H136" i="15"/>
  <c r="C36" i="14" s="1"/>
  <c r="F67" i="15"/>
  <c r="B35" i="14" s="1"/>
  <c r="H153" i="15"/>
  <c r="C38" i="14" s="1"/>
  <c r="J53" i="15"/>
  <c r="H67" i="15"/>
  <c r="C35" i="14" s="1"/>
  <c r="J153" i="15"/>
  <c r="J24" i="15"/>
  <c r="J71" i="15" s="1"/>
  <c r="J67" i="15"/>
  <c r="J77" i="15"/>
  <c r="J136" i="15" s="1"/>
  <c r="J78" i="1"/>
  <c r="J57" i="1"/>
  <c r="J65" i="1"/>
  <c r="J72" i="1"/>
  <c r="J59" i="1"/>
  <c r="J79" i="1"/>
  <c r="J66" i="1"/>
  <c r="J62" i="1"/>
  <c r="J69" i="1"/>
  <c r="J77" i="1"/>
  <c r="J71" i="1"/>
  <c r="J73" i="1"/>
  <c r="J60" i="1"/>
  <c r="J75" i="1"/>
  <c r="J67" i="1"/>
  <c r="J74" i="1"/>
  <c r="J61" i="1"/>
  <c r="J63" i="1"/>
  <c r="J81" i="1"/>
  <c r="J68" i="1"/>
  <c r="J80" i="1"/>
  <c r="J58" i="1"/>
  <c r="J64" i="1"/>
  <c r="J70" i="1"/>
  <c r="J76" i="1"/>
  <c r="M204" i="13"/>
  <c r="M238" i="13"/>
  <c r="M111" i="13"/>
  <c r="M57" i="13"/>
  <c r="M42" i="13"/>
  <c r="M175" i="13"/>
  <c r="M232" i="13"/>
  <c r="M137" i="13"/>
  <c r="M181" i="13"/>
  <c r="M11" i="13"/>
  <c r="G181" i="13"/>
  <c r="G111" i="13"/>
  <c r="M101" i="13"/>
  <c r="M91" i="13" s="1"/>
  <c r="G223" i="13"/>
  <c r="G175" i="13"/>
  <c r="G126" i="13"/>
  <c r="M221" i="13"/>
  <c r="M215" i="13" s="1"/>
  <c r="M157" i="13"/>
  <c r="M154" i="13" s="1"/>
  <c r="M135" i="13"/>
  <c r="M129" i="13" s="1"/>
  <c r="M143" i="13"/>
  <c r="M61" i="13"/>
  <c r="M48" i="13"/>
  <c r="M28" i="13"/>
  <c r="M25" i="13" s="1"/>
  <c r="M8" i="12"/>
  <c r="F44" i="1" l="1"/>
  <c r="H39" i="1"/>
  <c r="A26" i="1"/>
  <c r="B32" i="14"/>
  <c r="B3" i="14"/>
  <c r="J45" i="15"/>
  <c r="C32" i="14"/>
  <c r="C6" i="14"/>
  <c r="C5" i="14"/>
  <c r="C8" i="14" s="1"/>
  <c r="B36" i="14"/>
  <c r="J83" i="1"/>
  <c r="H44" i="1" l="1"/>
  <c r="I39" i="1"/>
  <c r="I44" i="1" s="1"/>
  <c r="G23" i="1"/>
  <c r="A23" i="1" s="1"/>
  <c r="G28" i="1"/>
  <c r="B7" i="14"/>
  <c r="C4" i="14"/>
  <c r="C7" i="14" s="1"/>
  <c r="C12" i="14" s="1"/>
  <c r="B4" i="14"/>
  <c r="A24" i="1"/>
  <c r="G24" i="1"/>
  <c r="A27" i="1" s="1"/>
  <c r="J39" i="1" l="1"/>
  <c r="J44" i="1" s="1"/>
  <c r="J40" i="1"/>
  <c r="J41" i="1"/>
  <c r="J43" i="1"/>
  <c r="J42" i="1"/>
  <c r="C20" i="14"/>
  <c r="C19" i="14"/>
  <c r="C15" i="14"/>
  <c r="B12" i="14"/>
  <c r="G29" i="1"/>
  <c r="G27" i="1" s="1"/>
  <c r="A29" i="1"/>
  <c r="C14" i="14" l="1"/>
  <c r="C13" i="14"/>
  <c r="C21" i="14"/>
  <c r="C16" i="14" l="1"/>
  <c r="C22" i="14" l="1"/>
  <c r="B25" i="14" s="1"/>
  <c r="C25" i="14" s="1"/>
  <c r="C24" i="14" l="1"/>
  <c r="C29" i="14" l="1"/>
  <c r="C30" i="14"/>
  <c r="C27" i="14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<sst xmlns="http://schemas.openxmlformats.org/spreadsheetml/2006/main" count="2246" uniqueCount="795">
  <si>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</si>
  <si>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</si>
  <si>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</si>
  <si>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</si>
  <si>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</si>
  <si>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</si>
  <si>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</si>
  <si>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</si>
  <si>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</si>
  <si>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</si>
  <si>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</si>
  <si>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</si>
  <si>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</si>
  <si>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</si>
  <si>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</si>
  <si>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</si>
  <si>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</si>
  <si>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</si>
  <si>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</si>
  <si>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</si>
  <si>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</si>
  <si>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</si>
  <si>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</si>
  <si>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</si>
  <si>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</si>
  <si>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</si>
  <si>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</si>
  <si>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</si>
  <si>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</si>
  <si>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</si>
  <si>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</si>
  <si>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</si>
  <si>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</si>
  <si>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</si>
  <si>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</si>
  <si>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</si>
  <si>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</si>
  <si>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</si>
  <si>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</si>
  <si>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</si>
  <si>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</si>
  <si>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</si>
  <si>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</si>
  <si>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ART15.1</t>
  </si>
  <si>
    <t>Rekonstrukce učebny chemie vč.poř.nového vybavení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</si>
  <si>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</si>
  <si>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</si>
  <si>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</si>
  <si>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</si>
  <si>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</si>
  <si>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</si>
  <si>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</si>
  <si>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</si>
  <si>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</si>
  <si>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</si>
  <si>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11.9.2024</t>
  </si>
  <si>
    <t>Stavba</t>
  </si>
  <si>
    <t>00</t>
  </si>
  <si>
    <t>Vedlejší a ostatní náklady</t>
  </si>
  <si>
    <t>1</t>
  </si>
  <si>
    <t>VRN</t>
  </si>
  <si>
    <t>SO01</t>
  </si>
  <si>
    <t>Učebna chemie</t>
  </si>
  <si>
    <t>Stavební práce</t>
  </si>
  <si>
    <t>Celkem za stavbu</t>
  </si>
  <si>
    <t>CZK</t>
  </si>
  <si>
    <t>#POPS</t>
  </si>
  <si>
    <t>Popis stavby: ART15.1 - Rekonstrukce učebny chemie vč.poř.nového vybavení</t>
  </si>
  <si>
    <t>#POPO</t>
  </si>
  <si>
    <t>Popis objektu: 00 - Vedlejší a ostatní náklady</t>
  </si>
  <si>
    <t>#POPR</t>
  </si>
  <si>
    <t>Popis rozpočtu: 1 - VRN</t>
  </si>
  <si>
    <t>Popis objektu: SO01 - Učebna chemie</t>
  </si>
  <si>
    <t>Popis rozpočtu: 1 - Stavební práce</t>
  </si>
  <si>
    <t>„Pokud jsou v projektové dokumentaci (v Technické zprávě, Výkazu materiálu, Rozpočtu, nebo na některém z výkresů) obsaženy požadavky nebo odkazy na obchodní jména (firmy), názvy nebo jména a příjmení, specifické označení výrobků, výkonů, materiálů a služeb, které platí pro určitého podnikatele nebo jeho organizační složku za příznačné, patenty na vynálezy, užitné vzory, průmyslové vzory, ochranné známky nebo označení původu, jsou tato označení uvedena pouze pro upřesnění a přiblížení technických parametrů. Projekt umožňuje použití i jiného, kvalitativně a technicky minimálně stejného (obdobného) a nebo lepšího řešení.“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</si>
  <si>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</si>
  <si>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</si>
  <si>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</si>
  <si>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</si>
  <si>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</si>
  <si>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</si>
  <si>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</si>
  <si>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</si>
  <si>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</si>
  <si>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</si>
  <si>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</si>
  <si>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</si>
  <si>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</si>
  <si>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</si>
  <si>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</si>
  <si>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</si>
  <si>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</si>
  <si>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</si>
  <si>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</si>
  <si>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</si>
  <si>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</si>
  <si>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</si>
  <si>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</si>
  <si>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</si>
  <si>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</si>
  <si>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</si>
  <si>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</si>
  <si>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</si>
  <si>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</si>
  <si>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</si>
  <si>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</si>
  <si>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</si>
  <si>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</si>
  <si>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</si>
  <si>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</si>
  <si>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</si>
  <si>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</si>
  <si>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</si>
  <si>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</si>
  <si>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</si>
  <si>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</si>
  <si>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</si>
  <si>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</si>
  <si>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</si>
  <si>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</si>
  <si>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</si>
  <si>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M65</t>
  </si>
  <si>
    <t xml:space="preserve">Elektroinstalace </t>
  </si>
  <si>
    <t>D96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</si>
  <si>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</si>
  <si>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</si>
  <si>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</si>
  <si>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</si>
  <si>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</si>
  <si>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</si>
  <si>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</si>
  <si>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</si>
  <si>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</si>
  <si>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</si>
  <si>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</si>
  <si>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</si>
  <si>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</si>
  <si>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</si>
  <si>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</si>
  <si>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</si>
  <si>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</si>
  <si>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</si>
  <si>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</si>
  <si>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</si>
  <si>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</si>
  <si>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</si>
  <si>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</si>
  <si>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</si>
  <si>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</si>
  <si>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</si>
  <si>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</si>
  <si>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</si>
  <si>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</si>
  <si>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</si>
  <si>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</si>
  <si>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</si>
  <si>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</si>
  <si>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</si>
  <si>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</si>
  <si>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RTS 24/ II</t>
  </si>
  <si>
    <t>Indiv</t>
  </si>
  <si>
    <t>Běžná</t>
  </si>
  <si>
    <t>POL99_8</t>
  </si>
  <si>
    <t>Veškeré náklady spojené s vybudováním, provozem a odstraněním zařízení staveniště.</t>
  </si>
  <si>
    <t>POP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</si>
  <si>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</si>
  <si>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</si>
  <si>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</si>
  <si>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</si>
  <si>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</si>
  <si>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</si>
  <si>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</si>
  <si>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</si>
  <si>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</si>
  <si>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</si>
  <si>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</si>
  <si>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</si>
  <si>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004111021R</t>
  </si>
  <si>
    <t xml:space="preserve">Vypracování dílenské výrobní dokumentace </t>
  </si>
  <si>
    <t>Vlastní</t>
  </si>
  <si>
    <t>SUM</t>
  </si>
  <si>
    <t>Poznámky uchazeče k zadání</t>
  </si>
  <si>
    <t>POPUZIV</t>
  </si>
  <si>
    <t>END</t>
  </si>
  <si>
    <t>319201311R00</t>
  </si>
  <si>
    <t>Vyrovnání povrchu zdiva maltou tl.do 3 cm</t>
  </si>
  <si>
    <t>m2</t>
  </si>
  <si>
    <t>RTS 23/ I</t>
  </si>
  <si>
    <t>Práce</t>
  </si>
  <si>
    <t>POL1_</t>
  </si>
  <si>
    <t>parapety : 4*2,25*0,95</t>
  </si>
  <si>
    <t>VV</t>
  </si>
  <si>
    <t>612421311R00</t>
  </si>
  <si>
    <t>Oprava vápen.omítek stěn do 30 % pl. - hrubých</t>
  </si>
  <si>
    <t>Včetně pomocného pracovního lešení o výšce podlahy do 1900 mm a pro zatížení do 1,5 kPa.</t>
  </si>
  <si>
    <t>(8,73*2+6,3*4+2,85*2+0,3*8+0,2*6)*3,39-2,2*2,38*3-2,2*0,4-0,8*2*4</t>
  </si>
  <si>
    <t>611421331R00</t>
  </si>
  <si>
    <t>Oprava váp.omítek stropů do 30% plochy - štukových dle TZ 15%</t>
  </si>
  <si>
    <t>18,5+56,05</t>
  </si>
  <si>
    <t>612474410R00</t>
  </si>
  <si>
    <t>Omítka stěn vnitřní tenkovrstvá vápenná - štuk</t>
  </si>
  <si>
    <t>612423521R00</t>
  </si>
  <si>
    <t>Omítka rýh stěn vápenná šířky do 15 cm, hladká</t>
  </si>
  <si>
    <t>150*0,1</t>
  </si>
  <si>
    <t>632411130RT1</t>
  </si>
  <si>
    <t>Potěr ze SMS, ruční zpracování, tl. 30 mm samonivelační anhydritový potěr 20</t>
  </si>
  <si>
    <t>946941102RT1</t>
  </si>
  <si>
    <t>Montáž pojízdných Alu věží, 2,5 x 1,45 m pracovní výška 4,2 m</t>
  </si>
  <si>
    <t>sada</t>
  </si>
  <si>
    <t>946941192RT1</t>
  </si>
  <si>
    <t>Nájemné pojízdných Alu věží, 2,5 x 1,45 m pracovní výška 4,2 m</t>
  </si>
  <si>
    <t>den</t>
  </si>
  <si>
    <t>946941501R00</t>
  </si>
  <si>
    <t>Návoz a odvoz pojízného lešení</t>
  </si>
  <si>
    <t>kompl</t>
  </si>
  <si>
    <t>953941611R00</t>
  </si>
  <si>
    <t>Osazení konzol ve zdivu cihelném</t>
  </si>
  <si>
    <t>kus</t>
  </si>
  <si>
    <t>Včetně pomocného pracovního lešení o výšce podlahy do 1900 m a pro zatížení 1,5 kPa.</t>
  </si>
  <si>
    <t>radiátor : 16</t>
  </si>
  <si>
    <t>parapet : 20</t>
  </si>
  <si>
    <t>48441531R</t>
  </si>
  <si>
    <t>Konzola kompaktní</t>
  </si>
  <si>
    <t>SPCM</t>
  </si>
  <si>
    <t>Specifikace</t>
  </si>
  <si>
    <t>POL3_</t>
  </si>
  <si>
    <t>rad. : 16</t>
  </si>
  <si>
    <t>13231052R</t>
  </si>
  <si>
    <t>Tyč ocelová L rovnoramenná S235JR, rozměr 40 x 40 x 3 mm</t>
  </si>
  <si>
    <t>t</t>
  </si>
  <si>
    <t>20*1,84*1,1/1000</t>
  </si>
  <si>
    <t>R2</t>
  </si>
  <si>
    <t>Mřížka Al  do parapetu 1000/100 dl.1m dodávka+montáž (vč.výřezu do parapetu)</t>
  </si>
  <si>
    <t>ks</t>
  </si>
  <si>
    <t>Z2 : 8</t>
  </si>
  <si>
    <t>952901111R00</t>
  </si>
  <si>
    <t>Vyčištění budov o výšce podlaží do 4 m</t>
  </si>
  <si>
    <t>978013141R00</t>
  </si>
  <si>
    <t>Otlučení omítek vnitřních stěn v rozsahu do 30 % dle TZ 15%</t>
  </si>
  <si>
    <t>Odkaz na mn. položky pořadí 121 : 227,70640</t>
  </si>
  <si>
    <t>968061113R00</t>
  </si>
  <si>
    <t>Vyvěšení dřevěných a plastových okenních křídel pl. nad 1,5 m2 BO09</t>
  </si>
  <si>
    <t>960990001R</t>
  </si>
  <si>
    <t>Vystěhování pomůcek v prostorách kabinetu a učebny BO01</t>
  </si>
  <si>
    <t>kpl</t>
  </si>
  <si>
    <t>960990002R</t>
  </si>
  <si>
    <t>Demontáž a likvidace stáv.lavic, katedry, techn.střed.soklu vč.techn.rozvodů a doplňků BO02</t>
  </si>
  <si>
    <t>960990003</t>
  </si>
  <si>
    <t>Demontáž a likvidace stáv.garnýží BO04</t>
  </si>
  <si>
    <t>960990004</t>
  </si>
  <si>
    <t>Demontáž a přemístěná skříňových sestav z kabinetu a učebny BO10</t>
  </si>
  <si>
    <t>960990005</t>
  </si>
  <si>
    <t>Demontáž a likvidace nástěnek, plakátů, poliček BO11</t>
  </si>
  <si>
    <t>960990006</t>
  </si>
  <si>
    <t>Demontáž a likvidace stínící rolety BO12</t>
  </si>
  <si>
    <t>960990008</t>
  </si>
  <si>
    <t>Demontáž a likvidace stáv.šk.tabule BO13</t>
  </si>
  <si>
    <t>974051315R00</t>
  </si>
  <si>
    <t>Frézování drážky do 50x50 mm, zdivo,cihel.tvárnice</t>
  </si>
  <si>
    <t>m</t>
  </si>
  <si>
    <t>999281108R00</t>
  </si>
  <si>
    <t>Přesun hmot pro opravy a údržbu do výšky 12 m</t>
  </si>
  <si>
    <t>Přesun hmot</t>
  </si>
  <si>
    <t>POL7_</t>
  </si>
  <si>
    <t>721990001</t>
  </si>
  <si>
    <t>Oprava střešního svodu dle TZ</t>
  </si>
  <si>
    <t>721176102R00</t>
  </si>
  <si>
    <t>Potrubí HT připojovací, D 40 x 1,8 mm</t>
  </si>
  <si>
    <t>Potrubí včetně tvarovek. Bez zednických výpomocí.</t>
  </si>
  <si>
    <t>721176103R00</t>
  </si>
  <si>
    <t>Potrubí HT připojovací, D 50 x 1,8 mm</t>
  </si>
  <si>
    <t>721176104R00</t>
  </si>
  <si>
    <t>Potrubí HT připojovací, D 75 x 1,9 mm</t>
  </si>
  <si>
    <t>721290111R00</t>
  </si>
  <si>
    <t>Zkouška těsnosti kanalizace vodou DN 125 mm</t>
  </si>
  <si>
    <t>998721202R00</t>
  </si>
  <si>
    <t>Přesun hmot pro vnitřní kanalizaci, výšky do 12 m</t>
  </si>
  <si>
    <t>722178711R00</t>
  </si>
  <si>
    <t>Potrubí vícevrstvé vodovodní, polyfuzně svařené, D 20 x 2,8 mm</t>
  </si>
  <si>
    <t>Včetně pomocného lešení o výšce podlahy do 1900 mm a pro zatížení do 1,5 kPa.</t>
  </si>
  <si>
    <t>722178712R00</t>
  </si>
  <si>
    <t>Potrubí vícevrstvé vodovodní, polyfuzně svařené, D 25 x 3,5 mm</t>
  </si>
  <si>
    <t>Potrubí včetně tvarovek a zednických výpomocí.</t>
  </si>
  <si>
    <t>722181232RT7</t>
  </si>
  <si>
    <t>Izolace návleková tl. stěny 9 mm vnitřní průměr 22 mm</t>
  </si>
  <si>
    <t>V položce je kalkulována dodávka izolační trubice, spon a lepicí pásky.</t>
  </si>
  <si>
    <t>722181232RT9</t>
  </si>
  <si>
    <t>Izolace návleková tl. stěny 9 mm vnitřní průměr 28 mm</t>
  </si>
  <si>
    <t>722181233RT7</t>
  </si>
  <si>
    <t>Izolace návleková tl. stěny 13 mm vnitřní průměr 22 mm</t>
  </si>
  <si>
    <t>722181234RT9</t>
  </si>
  <si>
    <t>Izolace návleková tl. stěny 20 mm vnitřní průměr 28 mm</t>
  </si>
  <si>
    <t>722237163R00</t>
  </si>
  <si>
    <t>Kohout vodovodní, kulový, vnitřní-šroubení, DN 20 mm x DN 20 mm</t>
  </si>
  <si>
    <t>722237622R00</t>
  </si>
  <si>
    <t>Ventil vodovodní, zpětný, 2x vnitřní závit, DN 20 mm</t>
  </si>
  <si>
    <t>722223141R00</t>
  </si>
  <si>
    <t>Kohout vodovodní, kulový, vypouštěcí, komplet, DN 20 mm</t>
  </si>
  <si>
    <t>722290234R00</t>
  </si>
  <si>
    <t>Proplach a dezinfekce vodovodního potrubí DN 80 mm</t>
  </si>
  <si>
    <t>Včetně dodání desinfekčního prostředku.</t>
  </si>
  <si>
    <t>722280106R00</t>
  </si>
  <si>
    <t>Tlaková zkouška vodovodního potrubí DN 32 mm</t>
  </si>
  <si>
    <t>Včetně dodávky vody, uzavření a zabezpečení konců potrubí.</t>
  </si>
  <si>
    <t>722130801R00</t>
  </si>
  <si>
    <t>Demontáž potrubí ocelových závitových, DN 25 mm</t>
  </si>
  <si>
    <t>722220851R00</t>
  </si>
  <si>
    <t>Demontáž armatur s jedním závitem G 3/4"</t>
  </si>
  <si>
    <t>998722202R00</t>
  </si>
  <si>
    <t>Přesun hmot pro vnitřní vodovod, výšky do 12 m</t>
  </si>
  <si>
    <t>723120202R00</t>
  </si>
  <si>
    <t>Potrubí ocelové závitové černé svařované DN 15 mm</t>
  </si>
  <si>
    <t>723120204R00</t>
  </si>
  <si>
    <t>Potrubí ocelové závitové černé svařované DN 25 mm</t>
  </si>
  <si>
    <t>723150366R00</t>
  </si>
  <si>
    <t>Potrubí ocelové černé svařované - chráničky D 44,5/2,6 mm</t>
  </si>
  <si>
    <t>723237213R00</t>
  </si>
  <si>
    <t>Kohout kulový, 2x vnitřní závit, DN 15 mm</t>
  </si>
  <si>
    <t>723237215R00</t>
  </si>
  <si>
    <t>Kohout kulový, 2x vnitřní závit, DN 25 mm</t>
  </si>
  <si>
    <t>723191101R00</t>
  </si>
  <si>
    <t>Hadice flexibilní pro připojení plynových spotřebičů 1/2" FxRS, délky 500 mm</t>
  </si>
  <si>
    <t>soubor</t>
  </si>
  <si>
    <t>723239102R00</t>
  </si>
  <si>
    <t>Montáž plynovodních armatur, 2 závity, G 3/4"</t>
  </si>
  <si>
    <t>40562962R1</t>
  </si>
  <si>
    <t>Ventil elektromagnetický přímo ovladatelný havarijní DN20</t>
  </si>
  <si>
    <t>3751010R1</t>
  </si>
  <si>
    <t>Detektor úniku plynu - vč.ústředny a příslušenství, dodávka + montáž</t>
  </si>
  <si>
    <t>723120805R00</t>
  </si>
  <si>
    <t>Demontáž potrubí svařovaného závitového DN 25 - 50 mm</t>
  </si>
  <si>
    <t>12+14</t>
  </si>
  <si>
    <t>723190907R00</t>
  </si>
  <si>
    <t>Odvzdušnění a napuštění plynového potrubí</t>
  </si>
  <si>
    <t>723190909R00</t>
  </si>
  <si>
    <t>Zkouška tlaková  plynového potrubí</t>
  </si>
  <si>
    <t>723990001</t>
  </si>
  <si>
    <t>Výchozí revize plynu</t>
  </si>
  <si>
    <t>998723202R00</t>
  </si>
  <si>
    <t>Přesun hmot pro vnitřní plynovod, výšky do 12 m</t>
  </si>
  <si>
    <t>725814106R00</t>
  </si>
  <si>
    <t>Ventil rohový s filtrem DN 15 mm x DN 15 mm</t>
  </si>
  <si>
    <t>725530151R00</t>
  </si>
  <si>
    <t>Ventil pojistný DN 20 mm</t>
  </si>
  <si>
    <t>725017163R00</t>
  </si>
  <si>
    <t>Umyvadlo na šrouby, 600 x 490 mm, bílé</t>
  </si>
  <si>
    <t>725860251R00</t>
  </si>
  <si>
    <t xml:space="preserve">Sifon umyvadlový chromovaný </t>
  </si>
  <si>
    <t>725534226R00</t>
  </si>
  <si>
    <t>Ohřívač elektrický, zásobníkový, závěsný 160 l</t>
  </si>
  <si>
    <t>Včetně upevnění zásobníků na příčky tl. 15 cm, na zdi a na nosné konstrukce.</t>
  </si>
  <si>
    <t>725823121RT1</t>
  </si>
  <si>
    <t>Baterie umyvadlová stojánková  ruční, včetně otvírání odpadu standardní</t>
  </si>
  <si>
    <t>725530826R00</t>
  </si>
  <si>
    <t>Demontáž, zásobník elektrický akumulační do 800 l</t>
  </si>
  <si>
    <t>725210821R00</t>
  </si>
  <si>
    <t>Demontáž umyvadel bez výtokových armatur</t>
  </si>
  <si>
    <t>BO06 : 1</t>
  </si>
  <si>
    <t>725820801R00</t>
  </si>
  <si>
    <t>Demontáž baterie nástěnné do G 3/4"</t>
  </si>
  <si>
    <t>725990001</t>
  </si>
  <si>
    <t>Dopojení lab.stolů na rozvody vody a kanalizace</t>
  </si>
  <si>
    <t>725990002</t>
  </si>
  <si>
    <t>Dopojení stolů na rozvod plynu</t>
  </si>
  <si>
    <t>998725202R00</t>
  </si>
  <si>
    <t>Přesun hmot pro zařizovací předměty, výšky do 12 m</t>
  </si>
  <si>
    <t>734226213RT3</t>
  </si>
  <si>
    <t>Ventil term.přímý,vnitř.z. DN 20 s termostatickou hlavicí</t>
  </si>
  <si>
    <t>998734203R00</t>
  </si>
  <si>
    <t>Přesun hmot pro armatury, výšky do 24 m</t>
  </si>
  <si>
    <t>735121810R00</t>
  </si>
  <si>
    <t>Demontáž otopných těles ocelových článkových</t>
  </si>
  <si>
    <t>BO 05 : 1,5*0,8*4</t>
  </si>
  <si>
    <t>735156666R00</t>
  </si>
  <si>
    <t>Otopné těleso panelové, v. 600 mm, dl. 1000 mm vč.připoj.šroubení</t>
  </si>
  <si>
    <t>735494811R00</t>
  </si>
  <si>
    <t>Vypuštění vody z otopných těles</t>
  </si>
  <si>
    <t>735191910R00</t>
  </si>
  <si>
    <t>Napuštění vody do otopného systému - bez kotle</t>
  </si>
  <si>
    <t>735118110R00</t>
  </si>
  <si>
    <t>Tlaková zkouška otopných těles  - vodou</t>
  </si>
  <si>
    <t>998735202R00</t>
  </si>
  <si>
    <t>Přesun hmot pro otopná tělesa, výšky do 12 m</t>
  </si>
  <si>
    <t>762526110R00</t>
  </si>
  <si>
    <t>Položení polštářů pod podlahy rozteče do 65 cm</t>
  </si>
  <si>
    <t>2*5,1</t>
  </si>
  <si>
    <t>60515230R</t>
  </si>
  <si>
    <t>Hranol stavební SM do 140 x 140 mm, 5 - 6 m</t>
  </si>
  <si>
    <t>m3</t>
  </si>
  <si>
    <t>5,1*0,1*0,14*4*1,05</t>
  </si>
  <si>
    <t>0,525*0,1*0,14*6*1,05</t>
  </si>
  <si>
    <t>762512245R00</t>
  </si>
  <si>
    <t>Položení podlah pod PVC šroubováním a lepením</t>
  </si>
  <si>
    <t>5,1*2*2</t>
  </si>
  <si>
    <t>762431225R00</t>
  </si>
  <si>
    <t xml:space="preserve">Montáž obložení stěn OSB deskami </t>
  </si>
  <si>
    <t>(5,1+2)*0,2*2</t>
  </si>
  <si>
    <t>60725035R</t>
  </si>
  <si>
    <t>Deska dřevoštěpková OSB ECO 3 N tl. 22 mm</t>
  </si>
  <si>
    <t>Odkaz na mn. položky pořadí 83 : 2,84000*1,1</t>
  </si>
  <si>
    <t>Odkaz na mn. položky pořadí 82 : 20,40000*1,1</t>
  </si>
  <si>
    <t>762595000R00</t>
  </si>
  <si>
    <t>Spojovací a ochranné prostředky k položení podlah</t>
  </si>
  <si>
    <t>Odkaz na mn. položky pořadí 81 : 0,34619</t>
  </si>
  <si>
    <t>Odkaz na mn. položky pořadí 84 : 25,56409*0,022</t>
  </si>
  <si>
    <t>998762202R00</t>
  </si>
  <si>
    <t>Přesun hmot pro tesařské konstrukce, výšky do 12 m</t>
  </si>
  <si>
    <t>766411811R00</t>
  </si>
  <si>
    <t>Demontáž obložení stěn panely velikosti do 1,5 m2</t>
  </si>
  <si>
    <t>BO 03 : 5,5*1,2</t>
  </si>
  <si>
    <t>766411822R00</t>
  </si>
  <si>
    <t>Demontáž podkladových roštů obložení stěn</t>
  </si>
  <si>
    <t>Odkaz na mn. položky pořadí 87 : 6,60000</t>
  </si>
  <si>
    <t>766694113R00</t>
  </si>
  <si>
    <t>Montáž parapetních desek š.do 30 cm,dl.do 260 cm</t>
  </si>
  <si>
    <t>607800282R</t>
  </si>
  <si>
    <t>Parapet interiér š. 250 mm dekor s nosem výšky 40 mm</t>
  </si>
  <si>
    <t>2,25*4*1,05</t>
  </si>
  <si>
    <t>766661112R00</t>
  </si>
  <si>
    <t>Montáž dveří do zárubně,otevíravých 1kř.do 0,8 m</t>
  </si>
  <si>
    <t>T1,2 : 2</t>
  </si>
  <si>
    <t>61164205R</t>
  </si>
  <si>
    <t>Dveře vnitřní profilované plné 1-křídlé 800 x 1970 mm dub</t>
  </si>
  <si>
    <t>Odkaz na mn. položky pořadí 91 : 2,00000</t>
  </si>
  <si>
    <t>61164207R</t>
  </si>
  <si>
    <t>Dveře vnitřní profilované plné 1-křídlé 900 x 1970 mm dub</t>
  </si>
  <si>
    <t>766661122R00</t>
  </si>
  <si>
    <t>Montáž dveří do zárubně,otevíravých 1kř.nad 0,8 m</t>
  </si>
  <si>
    <t>T3 : 1</t>
  </si>
  <si>
    <t>766670021R00</t>
  </si>
  <si>
    <t>Montáž kliky a štítku</t>
  </si>
  <si>
    <t>54914625R</t>
  </si>
  <si>
    <t>Dveřní kování klíč Ti</t>
  </si>
  <si>
    <t>Odkaz na mn. položky pořadí 95 : 3,00000</t>
  </si>
  <si>
    <t>R4</t>
  </si>
  <si>
    <t>Uzavření čela střed.techn.pultu z nerez perf.plechu tl.1mm 600/750 vč.dodávky</t>
  </si>
  <si>
    <t>Z5 : 1</t>
  </si>
  <si>
    <t>998766202R00</t>
  </si>
  <si>
    <t>Přesun hmot pro truhlářské konstr., výšky do 12 m</t>
  </si>
  <si>
    <t>775592002R00</t>
  </si>
  <si>
    <t>Broušení dřevěných podlah střední zr.36-40 stupeň katedry</t>
  </si>
  <si>
    <t>(5,1*2+7,1*0,2)*2</t>
  </si>
  <si>
    <t>775599130R00</t>
  </si>
  <si>
    <t>Celoplošné tmelení stupeň katedry</t>
  </si>
  <si>
    <t>5,1*2+7,1*0,2</t>
  </si>
  <si>
    <t>998775202R00</t>
  </si>
  <si>
    <t>Přesun hmot pro podlahy vlysové, výšky do 12 m</t>
  </si>
  <si>
    <t>R3</t>
  </si>
  <si>
    <t>Osazení podlahového ner.instal.kanálku s krytem dl.1600mm, š.150mm, v.75mm kompletní dodávka s osazením vč.stav.úprav</t>
  </si>
  <si>
    <t>Z4 : 1</t>
  </si>
  <si>
    <t>776101101R00</t>
  </si>
  <si>
    <t>Vysávání podlah prům.vysavačem pod povlak.podlahy</t>
  </si>
  <si>
    <t>776101121R00</t>
  </si>
  <si>
    <t>Provedení penetrace podkladu pod.povlak.podlahy</t>
  </si>
  <si>
    <t>Odkaz na mn. položky pořadí 6 : 74,55000</t>
  </si>
  <si>
    <t>776521100RT1</t>
  </si>
  <si>
    <t>Lepení povlak.podlah z pásů PVC pouze lepení - PVC ve specifikaci</t>
  </si>
  <si>
    <t>Odkaz na mn. položky pořadí 111 : 74,55000</t>
  </si>
  <si>
    <t>284123003R</t>
  </si>
  <si>
    <t>Podlahovina PVC  tl. 2,0 mm š. 2 m</t>
  </si>
  <si>
    <t>Odkaz na mn. položky pořadí 105 : 74,55000*1,15</t>
  </si>
  <si>
    <t>776421100RU1</t>
  </si>
  <si>
    <t>Lepení podlahových soklíků z PVC a vinylu včetně dodávky soklíku PVC</t>
  </si>
  <si>
    <t>36,3+17</t>
  </si>
  <si>
    <t>776981102R00</t>
  </si>
  <si>
    <t>Montáž přechod.podlah.lišty na hmož.,povlak.podlah</t>
  </si>
  <si>
    <t>nebo na narážecí profil</t>
  </si>
  <si>
    <t>0,8*2+0,9</t>
  </si>
  <si>
    <t>5537007213R</t>
  </si>
  <si>
    <t>Lišta přechodová vrtaná plochá Al bronz, š. 35 mm, l = 930 mm š 35 mm</t>
  </si>
  <si>
    <t>Odkaz na mn. položky pořadí 108 : 2,50000*1,05</t>
  </si>
  <si>
    <t>776401800R00</t>
  </si>
  <si>
    <t>Demontáž soklíků nebo lišt, pryžových nebo z PVC</t>
  </si>
  <si>
    <t>BO07 : 6,3*4+8,73*2+2,85*2+0,2*6+0,3*8-0,8*4</t>
  </si>
  <si>
    <t>776511810R00</t>
  </si>
  <si>
    <t>Odstranění PVC a koberců lepených bez podložky</t>
  </si>
  <si>
    <t>BO07 : 18,5+56,05</t>
  </si>
  <si>
    <t>998776202R00</t>
  </si>
  <si>
    <t>Přesun hmot pro podlahy povlakové, výšky do 12 m</t>
  </si>
  <si>
    <t>781101210R00</t>
  </si>
  <si>
    <t>Penetrace podkladu pod obklady</t>
  </si>
  <si>
    <t>včetně dodávky materiálu.</t>
  </si>
  <si>
    <t>Odkaz na mn. položky pořadí 115 : 1,80000</t>
  </si>
  <si>
    <t>781101141R00</t>
  </si>
  <si>
    <t>Hydroizolační stěrka jednovrstvá pod obklady</t>
  </si>
  <si>
    <t>781475127R00</t>
  </si>
  <si>
    <t>Obklad vnitřní stěn keramický, do tmele,120x120 cm</t>
  </si>
  <si>
    <t>1,8</t>
  </si>
  <si>
    <t>59761006R</t>
  </si>
  <si>
    <t>Dlaždice velkoformátová</t>
  </si>
  <si>
    <t>Odkaz na mn. položky pořadí 115 : 1,80000*1,15</t>
  </si>
  <si>
    <t>998781202R00</t>
  </si>
  <si>
    <t>Přesun hmot pro obklady keramické, výšky do 12 m</t>
  </si>
  <si>
    <t>783222931RT1</t>
  </si>
  <si>
    <t>Údržba, nátěr syntetický kov.konstr. 2x 2 v1 na železo S 2160</t>
  </si>
  <si>
    <t>zárubně : (2*2+0,8)*0,3*3</t>
  </si>
  <si>
    <t>konzoly : (0,04*4)*0,2*36</t>
  </si>
  <si>
    <t>783201821R00</t>
  </si>
  <si>
    <t>Odstranění nátěrů z kovových konstrukcí opálením</t>
  </si>
  <si>
    <t>783424140R00</t>
  </si>
  <si>
    <t>Nátěr syntetický potrubí do DN 50 mm  Z + 2x</t>
  </si>
  <si>
    <t>plyn : 32</t>
  </si>
  <si>
    <t>784402801R00</t>
  </si>
  <si>
    <t>Odstranění malby oškrábáním v místnosti H do 3,8 m</t>
  </si>
  <si>
    <t>BO08 : (8,73*2+6,3*4+2,85*2+0,3*8+0,2*6)*3,39-2,2*2,38*3-2,2*0,4-0,8*2*4+18,5+56,05</t>
  </si>
  <si>
    <t>784164112R00</t>
  </si>
  <si>
    <t>Malba latexová univerzál., bílá, bez penetr.2x</t>
  </si>
  <si>
    <t>784161401R00</t>
  </si>
  <si>
    <t>Penetrace podkladu nátěrem, 1 x</t>
  </si>
  <si>
    <t>786623123R01</t>
  </si>
  <si>
    <t>Žaluzie lamelové venkovní s manuálním vnitřním ovládáním rozměr okna 2250x2400</t>
  </si>
  <si>
    <t>650801113R00</t>
  </si>
  <si>
    <t>Demontáž svítidla stropního přisazeného</t>
  </si>
  <si>
    <t>BO14 : 9+2+3</t>
  </si>
  <si>
    <t>650710111R00</t>
  </si>
  <si>
    <t>Demontáž elektroinstalační lišty š. do 120 mm</t>
  </si>
  <si>
    <t>BO15 : 50</t>
  </si>
  <si>
    <t>R1</t>
  </si>
  <si>
    <t>Elektroinstalace viz.sam.příloha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</si>
  <si>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</si>
  <si>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</si>
  <si>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</si>
  <si>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</si>
  <si>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</si>
  <si>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</si>
  <si>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</si>
  <si>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</si>
  <si>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</si>
  <si>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</si>
  <si>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</si>
  <si>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</si>
  <si>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979990107R00</t>
  </si>
  <si>
    <t>Poplatek za uložení suti - směs betonu, cihel, dřeva, skupina odpadu 170904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</si>
  <si>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</si>
  <si>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</si>
  <si>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</si>
  <si>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</si>
  <si>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</si>
  <si>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</si>
  <si>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</si>
  <si>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</si>
  <si>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</si>
  <si>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</si>
  <si>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</si>
  <si>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</si>
  <si>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</si>
  <si>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</si>
  <si>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</si>
  <si>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/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</si>
  <si>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</si>
  <si>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</si>
  <si>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</si>
  <si>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</si>
  <si>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</si>
  <si>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</si>
  <si>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</si>
  <si>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</si>
  <si>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</si>
  <si>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</si>
  <si>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Materiál</t>
  </si>
  <si>
    <t>Dodávky</t>
  </si>
  <si>
    <t xml:space="preserve">  Svítidla</t>
  </si>
  <si>
    <t xml:space="preserve">  Rozvaděče</t>
  </si>
  <si>
    <t xml:space="preserve">    Rozvaděč R61 - doplnění</t>
  </si>
  <si>
    <t>Elektromontáže</t>
  </si>
  <si>
    <t xml:space="preserve">  Stavební výpomoc</t>
  </si>
  <si>
    <t>Pozice</t>
  </si>
  <si>
    <t>Mj</t>
  </si>
  <si>
    <t>Počet</t>
  </si>
  <si>
    <t>Materiál celkem</t>
  </si>
  <si>
    <t>Montáž celkem</t>
  </si>
  <si>
    <t>Cena</t>
  </si>
  <si>
    <t>Svítidla</t>
  </si>
  <si>
    <t>A1</t>
  </si>
  <si>
    <t>SVÍTIDLO INTERIÉROVÉ LED STROPNÍ</t>
  </si>
  <si>
    <t>Předřadník : DALI2 stmívatelný</t>
  </si>
  <si>
    <t>Krytí : IP20</t>
  </si>
  <si>
    <t>Životnost: 50 000 hodin / L90B10</t>
  </si>
  <si>
    <t>Světelný tok ze svítidla : 5070 lm</t>
  </si>
  <si>
    <t>Difuzor: vícevrstvá mikropyramidová optika MPR pro distribuci světla bez oslňování podle normy EN 12464-1 s UGR &lt; 19</t>
  </si>
  <si>
    <t>Těleso: ocelový plech bílé barvy (RAL 9003) nebo stříbrné (RAL 9006)</t>
  </si>
  <si>
    <t>Kabelová vývodka: gumová (SBS), bílá</t>
  </si>
  <si>
    <t>Svorkovnice: bezšroubová pětipólová</t>
  </si>
  <si>
    <t>Příkon : 44W</t>
  </si>
  <si>
    <t>Barva tělesa : bílá RAL 9003</t>
  </si>
  <si>
    <t>Montáž : přisazená</t>
  </si>
  <si>
    <t>Rozměry: 1460 x 320 x 34mm</t>
  </si>
  <si>
    <t>Hmotnost : 7,6kg</t>
  </si>
  <si>
    <t>Měrný výkon : 115lm/W</t>
  </si>
  <si>
    <t>CRI : 80</t>
  </si>
  <si>
    <t>Svítidlo interiérové LED, 44W, 5070lm, 4000K, DALI2</t>
  </si>
  <si>
    <t>C1</t>
  </si>
  <si>
    <t>SVÍTIDLO INTERIÉROVÉ LED STROPNÍ ASYMETRICKÉ</t>
  </si>
  <si>
    <t>Předřadník : led modul nestmívatelný</t>
  </si>
  <si>
    <t>Světelný tok ze svítidla : 3350 lm</t>
  </si>
  <si>
    <t>Reflektor: asymetrický parabolický leštěný hliník (AS)</t>
  </si>
  <si>
    <t>Těleso: ocelový plech bílé barvy (RAL 9003)</t>
  </si>
  <si>
    <t>Svorkovnice: bezšroubová tříipólová</t>
  </si>
  <si>
    <t>Příkon : 32W</t>
  </si>
  <si>
    <t>Rozměry: 1170 x 172 x 80mm</t>
  </si>
  <si>
    <t>Hmotnost : 3,4kg</t>
  </si>
  <si>
    <t>Měrný výkon : 104lm/W</t>
  </si>
  <si>
    <t>2</t>
  </si>
  <si>
    <t>Svítidlo interiérové LED, 32W, 3350lm, 4000K, AS</t>
  </si>
  <si>
    <t>Svítidla - celkem</t>
  </si>
  <si>
    <t>Rozvaděče</t>
  </si>
  <si>
    <t>Rozvaděč R61 - doplnění</t>
  </si>
  <si>
    <t>B16/3 Jistič, char B, 3-pólový, Icn=10kA, In=16A</t>
  </si>
  <si>
    <t>4</t>
  </si>
  <si>
    <t>B10/1 Jistič, char B, 1-pólový, Icn=10kA, In=10A</t>
  </si>
  <si>
    <t>5</t>
  </si>
  <si>
    <t>16/1N/B/003 Chránič s nadproud.ochr,Ir=250A,AC,1+N pól,char.B, Idn=0.03A, In=16A</t>
  </si>
  <si>
    <t>6</t>
  </si>
  <si>
    <t>10/1N/B/003 Chránič s nadproud.ochr,Ir=250A,AC,1+N pól,char.B, Idn=0.03A, In=10A</t>
  </si>
  <si>
    <t>Pomocný materiál a příslušenství</t>
  </si>
  <si>
    <t>Vodiče, ukončení vodičů</t>
  </si>
  <si>
    <t>Vývodky</t>
  </si>
  <si>
    <t>Propojovací lišty</t>
  </si>
  <si>
    <t>Popisové štítky, popisy</t>
  </si>
  <si>
    <t>7</t>
  </si>
  <si>
    <t>Pomocný materiál celkem</t>
  </si>
  <si>
    <t>HODINOVE ZUCTOVACI SAZBY</t>
  </si>
  <si>
    <t>8</t>
  </si>
  <si>
    <t xml:space="preserve"> Montaz</t>
  </si>
  <si>
    <t>hod</t>
  </si>
  <si>
    <t>PROVEDENI REVIZNICH ZKOUSEK</t>
  </si>
  <si>
    <t>9</t>
  </si>
  <si>
    <t xml:space="preserve"> Revizni technik-kusová zkouška</t>
  </si>
  <si>
    <t>Rozvaděč R61 - doplnění - celkem</t>
  </si>
  <si>
    <t>Rozvaděče - celkem</t>
  </si>
  <si>
    <t>Dodávky - celkem</t>
  </si>
  <si>
    <t>KABEL SILOVÝ,IZOLACE PVC</t>
  </si>
  <si>
    <t>10</t>
  </si>
  <si>
    <t>CYKY-J 5x2.5 , pevně</t>
  </si>
  <si>
    <t>11</t>
  </si>
  <si>
    <t>CYKY-J 5x1.5 , pevně</t>
  </si>
  <si>
    <t>12</t>
  </si>
  <si>
    <t>CYKY-J 3x2.5 , pevně</t>
  </si>
  <si>
    <t>13</t>
  </si>
  <si>
    <t>CYKY-J 3x1.5 , pevně</t>
  </si>
  <si>
    <t>14</t>
  </si>
  <si>
    <t>CYKY-O 2x1.5 , pevně</t>
  </si>
  <si>
    <t>UKONČENÍ KABELŮ</t>
  </si>
  <si>
    <t>15</t>
  </si>
  <si>
    <t xml:space="preserve"> 5x4   mm2</t>
  </si>
  <si>
    <t>UKONČENÍ  VODIČŮ V ROZVADĚČÍCH</t>
  </si>
  <si>
    <t>16</t>
  </si>
  <si>
    <t xml:space="preserve"> Do   2,5 mm2</t>
  </si>
  <si>
    <t>TRABKY, LIŠTY, KANÁLY</t>
  </si>
  <si>
    <t>17</t>
  </si>
  <si>
    <t>D16 TRUBKA OHEBNÁ</t>
  </si>
  <si>
    <t>18</t>
  </si>
  <si>
    <t>D50 TRUBKA DVOUPLÁŠŤOVÁ</t>
  </si>
  <si>
    <t>LIŠTA HRANATÁ</t>
  </si>
  <si>
    <t>19</t>
  </si>
  <si>
    <t>20X20 LIŠTA HRANATÁ</t>
  </si>
  <si>
    <t>SPÍNAČE, PŘEPÍNAČE, OVLADAČE</t>
  </si>
  <si>
    <t>20</t>
  </si>
  <si>
    <t>Přístroj spínače jednopólového (bezšroubové svorky); řazení 1, 1So (do hořlavých podkladů B až F)</t>
  </si>
  <si>
    <t>21</t>
  </si>
  <si>
    <t>Přístroj přepínače sériového (bezšroubové svorky); řazení 5 (do hořlavých podkladů B až F)</t>
  </si>
  <si>
    <t>22</t>
  </si>
  <si>
    <t>Přístroj ovládače zapínacího se svorkou N (bezšroubové svorky); řazení 1/0, 1/0So, 1/0S (do hořlavých podkladů B až F)</t>
  </si>
  <si>
    <t>KRYT SPÍNAČE</t>
  </si>
  <si>
    <t>23</t>
  </si>
  <si>
    <t xml:space="preserve"> Kryt spínače kolébkového; b. bílá / ledová bílá</t>
  </si>
  <si>
    <t>24</t>
  </si>
  <si>
    <t>Kryt spínače kolébkového, dělený; b. bílá / ledová bílá</t>
  </si>
  <si>
    <t>ZÁSUVKA NN</t>
  </si>
  <si>
    <t>25</t>
  </si>
  <si>
    <t>Zásuvka jednonásobná (bezšroubové svorky), s ochranným kolíkem, s clonkami; řazení 2P+PE; d. b. bílá / ledová bílá</t>
  </si>
  <si>
    <t>ZÁSUVKA NN, S OCHRANOU PŘED PŘEPĚTÍM</t>
  </si>
  <si>
    <t>26</t>
  </si>
  <si>
    <t>Zásuvka jednonásobná (bezšroubové svorky), s ochranným kolíkem, s clonkami, s ochranou před přepětím, optická signalizace poruchy; řazení 2P+PE; d. b. bílá / ledová bílá</t>
  </si>
  <si>
    <t>RÁMEČEK</t>
  </si>
  <si>
    <t>27</t>
  </si>
  <si>
    <t>Rámeček pro elektroinstalační přístroje, jednonásobný; b. bílá / ledová bílá</t>
  </si>
  <si>
    <t>28</t>
  </si>
  <si>
    <t>Rámeček pro elektroinstalační přístroje, dvojnásobný vodorovný; b. bílá / ledová bílá</t>
  </si>
  <si>
    <t>29</t>
  </si>
  <si>
    <t>Rámeček pro elektroinstalační přístroje, čtyřnásobný vodorovný; b. bílá / ledová bílá</t>
  </si>
  <si>
    <t>KRABICE</t>
  </si>
  <si>
    <t>30</t>
  </si>
  <si>
    <t>67/2 KRABICE PŘÍSTROJOVÁ</t>
  </si>
  <si>
    <t>31</t>
  </si>
  <si>
    <t>KRABICE PŘÍSTROJOVÁ PRO LIŠTOVÝ ROZVOD</t>
  </si>
  <si>
    <t>SVORKOVNICE KRABICOVÁ</t>
  </si>
  <si>
    <t>32</t>
  </si>
  <si>
    <t xml:space="preserve"> 2x1-2,5mm2</t>
  </si>
  <si>
    <t>33</t>
  </si>
  <si>
    <t>3x1-2,5mm2</t>
  </si>
  <si>
    <t>34</t>
  </si>
  <si>
    <t>5x1-2,5mm2</t>
  </si>
  <si>
    <t>ZEMNÍCÍ SVORKA</t>
  </si>
  <si>
    <t>35</t>
  </si>
  <si>
    <t>Zemnicí svorka na potrubí</t>
  </si>
  <si>
    <t>36</t>
  </si>
  <si>
    <t>Cu pás.pro pásek uzemňovací Cu, 0.5m</t>
  </si>
  <si>
    <t>VODIČ JEDNOŽILOVÝ, IZOLACE PVC</t>
  </si>
  <si>
    <t>37</t>
  </si>
  <si>
    <t>H07V-K 6 ZŽ, pevně</t>
  </si>
  <si>
    <t>PROTIPOŽÁRNÍ PŘEPÁŽKY</t>
  </si>
  <si>
    <t>38</t>
  </si>
  <si>
    <t xml:space="preserve"> Protip.průchod stěnou</t>
  </si>
  <si>
    <t>39</t>
  </si>
  <si>
    <t xml:space="preserve"> Demontaz stavajiciho zarizeni</t>
  </si>
  <si>
    <t>40</t>
  </si>
  <si>
    <t xml:space="preserve"> Priprava ke komplexni zkousce</t>
  </si>
  <si>
    <t>41</t>
  </si>
  <si>
    <t xml:space="preserve"> Zkusebni provoz</t>
  </si>
  <si>
    <t>42</t>
  </si>
  <si>
    <t xml:space="preserve"> Zabezpeceni pracoviste</t>
  </si>
  <si>
    <t>43</t>
  </si>
  <si>
    <t xml:space="preserve"> Montaz-nespecif.polozky</t>
  </si>
  <si>
    <t>SPOLUPRACE S DODAVATELEM PRI</t>
  </si>
  <si>
    <t>44</t>
  </si>
  <si>
    <t xml:space="preserve"> zapojovani a zkouskach</t>
  </si>
  <si>
    <t>KOORDINACE POSTUPU PRACI</t>
  </si>
  <si>
    <t>45</t>
  </si>
  <si>
    <t xml:space="preserve"> S ostatnimi profesemi</t>
  </si>
  <si>
    <t>DLE CSN 331500</t>
  </si>
  <si>
    <t>46</t>
  </si>
  <si>
    <t xml:space="preserve"> Revizni technik</t>
  </si>
  <si>
    <t>47</t>
  </si>
  <si>
    <t xml:space="preserve"> Spoluprace s reviz.technikem</t>
  </si>
  <si>
    <t>DODAVATELSKÁ DOKUMENTACE</t>
  </si>
  <si>
    <t>48</t>
  </si>
  <si>
    <t>Dokumentace skutečného provedení</t>
  </si>
  <si>
    <t>49</t>
  </si>
  <si>
    <t>Podružný materiál</t>
  </si>
  <si>
    <t>Elektromontáže - celkem</t>
  </si>
  <si>
    <t>Stavební výpomoc</t>
  </si>
  <si>
    <t>VYBOURANI OTVORU VE ZDIVU</t>
  </si>
  <si>
    <t>CIHELNEM DO PRUMERU 60mm</t>
  </si>
  <si>
    <t>50</t>
  </si>
  <si>
    <t xml:space="preserve"> Stena do 150mm</t>
  </si>
  <si>
    <t>51</t>
  </si>
  <si>
    <t xml:space="preserve"> Stena do 300mm</t>
  </si>
  <si>
    <t>VYSEKANI KAPES VE ZDIVU</t>
  </si>
  <si>
    <t>CIHELNEM PRO KRABICE</t>
  </si>
  <si>
    <t>52</t>
  </si>
  <si>
    <t xml:space="preserve"> 50x50x50 mm</t>
  </si>
  <si>
    <t>VYSEKANI RYH VE ZDIVU</t>
  </si>
  <si>
    <t>CIHELNEM - HLOUBKA 50mm</t>
  </si>
  <si>
    <t>53</t>
  </si>
  <si>
    <t xml:space="preserve"> Sire 100 mm</t>
  </si>
  <si>
    <t>Stavební výpomoc - celkem</t>
  </si>
  <si>
    <t>Zemní práce - celkem</t>
  </si>
  <si>
    <t>Hodnota</t>
  </si>
  <si>
    <t>Nadpis rekapitulace</t>
  </si>
  <si>
    <t>Seznam prací a dodávek elektrotechnických zařízení</t>
  </si>
  <si>
    <t>Akce</t>
  </si>
  <si>
    <t>ZŠ Křižná - Rekonstrukce učebny chemie
včetně pořízení nového vybavení</t>
  </si>
  <si>
    <t>Projekt</t>
  </si>
  <si>
    <t xml:space="preserve">Elektroinstalace, umělé osvětlení
</t>
  </si>
  <si>
    <t>Investor</t>
  </si>
  <si>
    <t>Město Valašské Meziříčí, Náměstí 7, 757 01 Valašské Meziříčí</t>
  </si>
  <si>
    <t>Z. č.</t>
  </si>
  <si>
    <t>005-23-026</t>
  </si>
  <si>
    <t>A. č.</t>
  </si>
  <si>
    <t>00523026-E-R01</t>
  </si>
  <si>
    <t>Smlouva</t>
  </si>
  <si>
    <t>Vypracoval</t>
  </si>
  <si>
    <t>Čunek Pavel</t>
  </si>
  <si>
    <t>Kontroloval</t>
  </si>
  <si>
    <t>Datum</t>
  </si>
  <si>
    <t>17.05.2023</t>
  </si>
  <si>
    <t>Zpracovatel</t>
  </si>
  <si>
    <t>CÚ</t>
  </si>
  <si>
    <t>03/2023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</si>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</sst>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i/>
      <sz val="10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0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 wrapText="1" shrinkToFit="1"/>
    </xf>
    <xf numFmtId="4" fontId="6" fillId="0" borderId="35" xfId="0" applyNumberFormat="1" applyFont="1" applyBorder="1" applyAlignment="1">
      <alignment vertical="center" shrinkToFit="1"/>
    </xf>
    <xf numFmtId="3" fontId="6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5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164" fontId="4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3" borderId="39" xfId="0" applyNumberFormat="1" applyFont="1" applyFill="1" applyBorder="1" applyAlignment="1">
      <alignment horizontal="center" vertical="center"/>
    </xf>
    <xf numFmtId="4" fontId="4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18" fillId="4" borderId="0" xfId="0" applyNumberFormat="1" applyFont="1" applyFill="1" applyAlignment="1" applyProtection="1">
      <alignment vertical="top" shrinkToFit="1"/>
      <protection locked="0"/>
    </xf>
    <xf numFmtId="0" fontId="6" fillId="3" borderId="29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5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40" xfId="0" applyNumberFormat="1" applyFont="1" applyFill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6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0" fontId="18" fillId="0" borderId="44" xfId="0" applyFont="1" applyBorder="1" applyAlignment="1">
      <alignment vertical="top"/>
    </xf>
    <xf numFmtId="49" fontId="18" fillId="0" borderId="45" xfId="0" applyNumberFormat="1" applyFont="1" applyBorder="1" applyAlignment="1">
      <alignment vertical="top"/>
    </xf>
    <xf numFmtId="0" fontId="18" fillId="0" borderId="45" xfId="0" applyFont="1" applyBorder="1" applyAlignment="1">
      <alignment horizontal="center" vertical="top" shrinkToFit="1"/>
    </xf>
    <xf numFmtId="165" fontId="18" fillId="0" borderId="45" xfId="0" applyNumberFormat="1" applyFont="1" applyBorder="1" applyAlignment="1">
      <alignment vertical="top" shrinkToFit="1"/>
    </xf>
    <xf numFmtId="4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8" fillId="0" borderId="46" xfId="0" applyNumberFormat="1" applyFont="1" applyBorder="1" applyAlignment="1">
      <alignment vertical="top" shrinkToFit="1"/>
    </xf>
    <xf numFmtId="165" fontId="18" fillId="4" borderId="0" xfId="0" applyNumberFormat="1" applyFont="1" applyFill="1" applyAlignment="1" applyProtection="1">
      <alignment vertical="top" shrinkToFit="1"/>
      <protection locked="0"/>
    </xf>
    <xf numFmtId="165" fontId="21" fillId="0" borderId="0" xfId="0" quotePrefix="1" applyNumberFormat="1" applyFont="1" applyAlignment="1">
      <alignment horizontal="left" vertical="top" wrapText="1"/>
    </xf>
    <xf numFmtId="49" fontId="18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22" fillId="6" borderId="47" xfId="2" applyNumberFormat="1" applyFont="1" applyFill="1" applyBorder="1" applyAlignment="1">
      <alignment horizontal="left"/>
    </xf>
    <xf numFmtId="4" fontId="22" fillId="6" borderId="47" xfId="2" applyNumberFormat="1" applyFont="1" applyFill="1" applyBorder="1" applyAlignment="1">
      <alignment horizontal="left"/>
    </xf>
    <xf numFmtId="0" fontId="1" fillId="0" borderId="47" xfId="2" applyBorder="1"/>
    <xf numFmtId="0" fontId="1" fillId="0" borderId="0" xfId="2"/>
    <xf numFmtId="49" fontId="23" fillId="7" borderId="47" xfId="2" applyNumberFormat="1" applyFont="1" applyFill="1" applyBorder="1" applyAlignment="1">
      <alignment horizontal="left"/>
    </xf>
    <xf numFmtId="4" fontId="23" fillId="7" borderId="47" xfId="2" applyNumberFormat="1" applyFont="1" applyFill="1" applyBorder="1" applyAlignment="1">
      <alignment horizontal="right"/>
    </xf>
    <xf numFmtId="49" fontId="22" fillId="8" borderId="47" xfId="2" applyNumberFormat="1" applyFont="1" applyFill="1" applyBorder="1" applyAlignment="1">
      <alignment horizontal="left"/>
    </xf>
    <xf numFmtId="4" fontId="22" fillId="8" borderId="47" xfId="2" applyNumberFormat="1" applyFont="1" applyFill="1" applyBorder="1" applyAlignment="1">
      <alignment horizontal="right"/>
    </xf>
    <xf numFmtId="49" fontId="24" fillId="9" borderId="47" xfId="2" applyNumberFormat="1" applyFont="1" applyFill="1" applyBorder="1" applyAlignment="1">
      <alignment horizontal="left"/>
    </xf>
    <xf numFmtId="4" fontId="24" fillId="9" borderId="47" xfId="2" applyNumberFormat="1" applyFont="1" applyFill="1" applyBorder="1" applyAlignment="1">
      <alignment horizontal="right"/>
    </xf>
    <xf numFmtId="49" fontId="25" fillId="10" borderId="47" xfId="2" applyNumberFormat="1" applyFont="1" applyFill="1" applyBorder="1" applyAlignment="1">
      <alignment horizontal="left"/>
    </xf>
    <xf numFmtId="4" fontId="25" fillId="10" borderId="47" xfId="2" applyNumberFormat="1" applyFont="1" applyFill="1" applyBorder="1" applyAlignment="1">
      <alignment horizontal="right"/>
    </xf>
    <xf numFmtId="49" fontId="23" fillId="7" borderId="47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26" fillId="11" borderId="47" xfId="2" applyNumberFormat="1" applyFont="1" applyFill="1" applyBorder="1" applyAlignment="1">
      <alignment horizontal="left"/>
    </xf>
    <xf numFmtId="4" fontId="26" fillId="11" borderId="47" xfId="2" applyNumberFormat="1" applyFont="1" applyFill="1" applyBorder="1" applyAlignment="1">
      <alignment horizontal="right"/>
    </xf>
    <xf numFmtId="4" fontId="22" fillId="8" borderId="47" xfId="2" applyNumberFormat="1" applyFont="1" applyFill="1" applyBorder="1" applyAlignment="1">
      <alignment horizontal="left"/>
    </xf>
    <xf numFmtId="49" fontId="22" fillId="12" borderId="47" xfId="2" applyNumberFormat="1" applyFont="1" applyFill="1" applyBorder="1" applyAlignment="1">
      <alignment horizontal="left"/>
    </xf>
    <xf numFmtId="4" fontId="22" fillId="12" borderId="47" xfId="2" applyNumberFormat="1" applyFont="1" applyFill="1" applyBorder="1" applyAlignment="1">
      <alignment horizontal="right"/>
    </xf>
    <xf numFmtId="49" fontId="27" fillId="11" borderId="47" xfId="2" applyNumberFormat="1" applyFont="1" applyFill="1" applyBorder="1" applyAlignment="1">
      <alignment horizontal="left"/>
    </xf>
    <xf numFmtId="4" fontId="27" fillId="11" borderId="47" xfId="2" applyNumberFormat="1" applyFont="1" applyFill="1" applyBorder="1" applyAlignment="1">
      <alignment horizontal="right"/>
    </xf>
    <xf numFmtId="49" fontId="23" fillId="7" borderId="47" xfId="2" applyNumberFormat="1" applyFont="1" applyFill="1" applyBorder="1" applyAlignment="1">
      <alignment horizontal="left" wrapText="1"/>
    </xf>
    <xf numFmtId="49" fontId="22" fillId="6" borderId="47" xfId="2" applyNumberFormat="1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4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6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218" t="s">
        <v>41</v>
      </c>
      <c r="B2" s="218"/>
      <c r="C2" s="218"/>
      <c r="D2" s="218"/>
      <c r="E2" s="218"/>
      <c r="F2" s="218"/>
      <c r="G2" s="218"/>
    </row>
  </sheetData>
  <sheetProtection algorithmName="SHA-512" hashValue="n/mXasMhp8AsrYP5yuaq6hm2bpOSiLrIrOufGrSgBwJJkOFk5M8otNs9TBAE6jhxr7ulqSz4qOV0xbHdosbgqA==" saltValue="ropn0k7612hjlM3B6esT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6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>
      <c r="A1" s="46" t="s">
        <v>38</v>
      </c>
      <c r="B1" s="254" t="s">
        <v>4</v>
      </c>
      <c r="C1" s="255"/>
      <c r="D1" s="255"/>
      <c r="E1" s="255"/>
      <c r="F1" s="255"/>
      <c r="G1" s="255"/>
      <c r="H1" s="255"/>
      <c r="I1" s="255"/>
      <c r="J1" s="256"/>
    </row>
    <row r="2" spans="1:15" ht="36" customHeight="1">
      <c r="A2" s="2"/>
      <c r="B2" s="72" t="s">
        <v>24</v>
      </c>
      <c r="C2" s="73"/>
      <c r="D2" s="74" t="s">
        <v>43</v>
      </c>
      <c r="E2" s="260" t="s">
        <v>44</v>
      </c>
      <c r="F2" s="261"/>
      <c r="G2" s="261"/>
      <c r="H2" s="261"/>
      <c r="I2" s="261"/>
      <c r="J2" s="262"/>
      <c r="O2" s="1"/>
    </row>
    <row r="3" spans="1:15" ht="27" hidden="1" customHeight="1">
      <c r="A3" s="2"/>
      <c r="B3" s="75"/>
      <c r="C3" s="73"/>
      <c r="D3" s="76"/>
      <c r="E3" s="263"/>
      <c r="F3" s="264"/>
      <c r="G3" s="264"/>
      <c r="H3" s="264"/>
      <c r="I3" s="264"/>
      <c r="J3" s="265"/>
    </row>
    <row r="4" spans="1:15" ht="23.25" customHeight="1">
      <c r="A4" s="2"/>
      <c r="B4" s="77"/>
      <c r="C4" s="78"/>
      <c r="D4" s="79"/>
      <c r="E4" s="244"/>
      <c r="F4" s="244"/>
      <c r="G4" s="244"/>
      <c r="H4" s="244"/>
      <c r="I4" s="244"/>
      <c r="J4" s="245"/>
    </row>
    <row r="5" spans="1:15" ht="24" customHeight="1">
      <c r="A5" s="2"/>
      <c r="B5" s="30" t="s">
        <v>23</v>
      </c>
      <c r="D5" s="248" t="s">
        <v>45</v>
      </c>
      <c r="E5" s="249"/>
      <c r="F5" s="249"/>
      <c r="G5" s="249"/>
      <c r="H5" s="18" t="s">
        <v>42</v>
      </c>
      <c r="I5" s="82" t="s">
        <v>49</v>
      </c>
      <c r="J5" s="8"/>
    </row>
    <row r="6" spans="1:15" ht="15.75" customHeight="1">
      <c r="A6" s="2"/>
      <c r="B6" s="27"/>
      <c r="C6" s="52"/>
      <c r="D6" s="250" t="s">
        <v>46</v>
      </c>
      <c r="E6" s="251"/>
      <c r="F6" s="251"/>
      <c r="G6" s="251"/>
      <c r="H6" s="18" t="s">
        <v>36</v>
      </c>
      <c r="I6" s="82" t="s">
        <v>50</v>
      </c>
      <c r="J6" s="8"/>
    </row>
    <row r="7" spans="1:15" ht="15.75" customHeight="1">
      <c r="A7" s="2"/>
      <c r="B7" s="28"/>
      <c r="C7" s="53"/>
      <c r="D7" s="81" t="s">
        <v>48</v>
      </c>
      <c r="E7" s="252" t="s">
        <v>47</v>
      </c>
      <c r="F7" s="253"/>
      <c r="G7" s="253"/>
      <c r="H7" s="23"/>
      <c r="I7" s="22"/>
      <c r="J7" s="33"/>
    </row>
    <row r="8" spans="1:15" ht="24" hidden="1" customHeight="1">
      <c r="A8" s="2"/>
      <c r="B8" s="30" t="s">
        <v>21</v>
      </c>
      <c r="D8" s="80" t="s">
        <v>51</v>
      </c>
      <c r="H8" s="18" t="s">
        <v>42</v>
      </c>
      <c r="I8" s="82" t="s">
        <v>53</v>
      </c>
      <c r="J8" s="8"/>
    </row>
    <row r="9" spans="1:15" ht="15.75" hidden="1" customHeight="1">
      <c r="A9" s="2"/>
      <c r="B9" s="2"/>
      <c r="D9" s="80" t="s">
        <v>52</v>
      </c>
      <c r="H9" s="18" t="s">
        <v>36</v>
      </c>
      <c r="I9" s="82" t="s">
        <v>54</v>
      </c>
      <c r="J9" s="8"/>
    </row>
    <row r="10" spans="1:15" ht="15.75" hidden="1" customHeight="1">
      <c r="A10" s="2"/>
      <c r="B10" s="34"/>
      <c r="C10" s="53"/>
      <c r="D10" s="81" t="s">
        <v>48</v>
      </c>
      <c r="E10" s="83" t="s">
        <v>47</v>
      </c>
      <c r="F10" s="23"/>
      <c r="G10" s="14"/>
      <c r="H10" s="14"/>
      <c r="I10" s="35"/>
      <c r="J10" s="33"/>
    </row>
    <row r="11" spans="1:15" ht="24" customHeight="1">
      <c r="A11" s="2"/>
      <c r="B11" s="30" t="s">
        <v>20</v>
      </c>
      <c r="D11" s="267"/>
      <c r="E11" s="267"/>
      <c r="F11" s="267"/>
      <c r="G11" s="267"/>
      <c r="H11" s="18" t="s">
        <v>42</v>
      </c>
      <c r="I11" s="84"/>
      <c r="J11" s="8"/>
    </row>
    <row r="12" spans="1:15" ht="15.75" customHeight="1">
      <c r="A12" s="2"/>
      <c r="B12" s="27"/>
      <c r="C12" s="52"/>
      <c r="D12" s="243"/>
      <c r="E12" s="243"/>
      <c r="F12" s="243"/>
      <c r="G12" s="243"/>
      <c r="H12" s="18" t="s">
        <v>36</v>
      </c>
      <c r="I12" s="84"/>
      <c r="J12" s="8"/>
    </row>
    <row r="13" spans="1:15" ht="15.75" customHeight="1">
      <c r="A13" s="2"/>
      <c r="B13" s="28"/>
      <c r="C13" s="53"/>
      <c r="D13" s="85"/>
      <c r="E13" s="246"/>
      <c r="F13" s="247"/>
      <c r="G13" s="247"/>
      <c r="H13" s="19"/>
      <c r="I13" s="22"/>
      <c r="J13" s="33"/>
    </row>
    <row r="14" spans="1:15" ht="24" customHeight="1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34</v>
      </c>
      <c r="C15" s="57"/>
      <c r="D15" s="51"/>
      <c r="E15" s="266"/>
      <c r="F15" s="266"/>
      <c r="G15" s="268"/>
      <c r="H15" s="268"/>
      <c r="I15" s="268" t="s">
        <v>31</v>
      </c>
      <c r="J15" s="269"/>
    </row>
    <row r="16" spans="1:15" ht="23.25" customHeight="1">
      <c r="A16" s="139" t="s">
        <v>26</v>
      </c>
      <c r="B16" s="37" t="s">
        <v>26</v>
      </c>
      <c r="C16" s="58"/>
      <c r="D16" s="59"/>
      <c r="E16" s="232"/>
      <c r="F16" s="233"/>
      <c r="G16" s="232"/>
      <c r="H16" s="233"/>
      <c r="I16" s="232">
        <f>SUMIF(F57:F82,A16,I57:I82)+SUMIF(F57:F82,"PSU",I57:I82)</f>
        <v>0</v>
      </c>
      <c r="J16" s="234"/>
    </row>
    <row r="17" spans="1:10" ht="23.25" customHeight="1">
      <c r="A17" s="139" t="s">
        <v>27</v>
      </c>
      <c r="B17" s="37" t="s">
        <v>27</v>
      </c>
      <c r="C17" s="58"/>
      <c r="D17" s="59"/>
      <c r="E17" s="232"/>
      <c r="F17" s="233"/>
      <c r="G17" s="232"/>
      <c r="H17" s="233"/>
      <c r="I17" s="232">
        <f>SUMIF(F57:F82,A17,I57:I82)</f>
        <v>0</v>
      </c>
      <c r="J17" s="234"/>
    </row>
    <row r="18" spans="1:10" ht="23.25" customHeight="1">
      <c r="A18" s="139" t="s">
        <v>28</v>
      </c>
      <c r="B18" s="37" t="s">
        <v>28</v>
      </c>
      <c r="C18" s="58"/>
      <c r="D18" s="59"/>
      <c r="E18" s="232"/>
      <c r="F18" s="233"/>
      <c r="G18" s="232"/>
      <c r="H18" s="233"/>
      <c r="I18" s="232">
        <f>SUMIF(F57:F82,A18,I57:I82)</f>
        <v>0</v>
      </c>
      <c r="J18" s="234"/>
    </row>
    <row r="19" spans="1:10" ht="23.25" customHeight="1">
      <c r="A19" s="139" t="s">
        <v>125</v>
      </c>
      <c r="B19" s="37" t="s">
        <v>29</v>
      </c>
      <c r="C19" s="58"/>
      <c r="D19" s="59"/>
      <c r="E19" s="232"/>
      <c r="F19" s="233"/>
      <c r="G19" s="232"/>
      <c r="H19" s="233"/>
      <c r="I19" s="232">
        <f>SUMIF(F57:F82,A19,I57:I82)</f>
        <v>0</v>
      </c>
      <c r="J19" s="234"/>
    </row>
    <row r="20" spans="1:10" ht="23.25" customHeight="1">
      <c r="A20" s="139" t="s">
        <v>126</v>
      </c>
      <c r="B20" s="37" t="s">
        <v>30</v>
      </c>
      <c r="C20" s="58"/>
      <c r="D20" s="59"/>
      <c r="E20" s="232"/>
      <c r="F20" s="233"/>
      <c r="G20" s="232"/>
      <c r="H20" s="233"/>
      <c r="I20" s="232">
        <f>SUMIF(F57:F82,A20,I57:I82)</f>
        <v>0</v>
      </c>
      <c r="J20" s="234"/>
    </row>
    <row r="21" spans="1:10" ht="23.25" customHeight="1">
      <c r="A21" s="2"/>
      <c r="B21" s="47" t="s">
        <v>31</v>
      </c>
      <c r="C21" s="60"/>
      <c r="D21" s="61"/>
      <c r="E21" s="235"/>
      <c r="F21" s="270"/>
      <c r="G21" s="235"/>
      <c r="H21" s="270"/>
      <c r="I21" s="235">
        <f>SUM(I16:J20)</f>
        <v>0</v>
      </c>
      <c r="J21" s="236"/>
    </row>
    <row r="22" spans="1:10" ht="33" customHeight="1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30">
        <f>ZakladDPHSniVypocet</f>
        <v>0</v>
      </c>
      <c r="H23" s="231"/>
      <c r="I23" s="231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28">
        <f>A23</f>
        <v>0</v>
      </c>
      <c r="H24" s="229"/>
      <c r="I24" s="229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30">
        <f>ZakladDPHZaklVypocet</f>
        <v>0</v>
      </c>
      <c r="H25" s="231"/>
      <c r="I25" s="231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57">
        <f>A25</f>
        <v>0</v>
      </c>
      <c r="H26" s="258"/>
      <c r="I26" s="258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59">
        <f>CenaCelkem-(ZakladDPHSni+DPHSni+ZakladDPHZakl+DPHZakl)</f>
        <v>0</v>
      </c>
      <c r="H27" s="259"/>
      <c r="I27" s="259"/>
      <c r="J27" s="40" t="str">
        <f t="shared" si="0"/>
        <v>CZK</v>
      </c>
    </row>
    <row r="28" spans="1:10" ht="27.75" hidden="1" customHeight="1" thickBot="1">
      <c r="A28" s="2"/>
      <c r="B28" s="111" t="s">
        <v>25</v>
      </c>
      <c r="C28" s="112"/>
      <c r="D28" s="112"/>
      <c r="E28" s="113"/>
      <c r="F28" s="114"/>
      <c r="G28" s="238">
        <f>ZakladDPHSniVypocet+ZakladDPHZaklVypocet</f>
        <v>0</v>
      </c>
      <c r="H28" s="238"/>
      <c r="I28" s="238"/>
      <c r="J28" s="115" t="str">
        <f t="shared" si="0"/>
        <v>CZK</v>
      </c>
    </row>
    <row r="29" spans="1:10" ht="27.75" customHeight="1" thickBot="1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7">
        <f>A27</f>
        <v>0</v>
      </c>
      <c r="H29" s="237"/>
      <c r="I29" s="237"/>
      <c r="J29" s="118" t="s">
        <v>65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55</v>
      </c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39"/>
      <c r="E34" s="240"/>
      <c r="G34" s="241"/>
      <c r="H34" s="242"/>
      <c r="I34" s="242"/>
      <c r="J34" s="24"/>
    </row>
    <row r="35" spans="1:10" ht="12.75" customHeight="1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56</v>
      </c>
      <c r="C39" s="225"/>
      <c r="D39" s="225"/>
      <c r="E39" s="225"/>
      <c r="F39" s="98">
        <f>'00 1 Naklady'!AE23+'SO01 1 Pol'!AE247</f>
        <v>0</v>
      </c>
      <c r="G39" s="99">
        <f>'00 1 Naklady'!AF23+'SO01 1 Pol'!AF247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>
      <c r="A40" s="87">
        <v>2</v>
      </c>
      <c r="B40" s="102" t="s">
        <v>57</v>
      </c>
      <c r="C40" s="226" t="s">
        <v>58</v>
      </c>
      <c r="D40" s="226"/>
      <c r="E40" s="226"/>
      <c r="F40" s="103">
        <f>'00 1 Naklady'!AE23</f>
        <v>0</v>
      </c>
      <c r="G40" s="104">
        <f>'00 1 Naklady'!AF23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>
      <c r="A41" s="87">
        <v>3</v>
      </c>
      <c r="B41" s="106" t="s">
        <v>59</v>
      </c>
      <c r="C41" s="225" t="s">
        <v>60</v>
      </c>
      <c r="D41" s="225"/>
      <c r="E41" s="225"/>
      <c r="F41" s="107">
        <f>'00 1 Naklady'!AE23</f>
        <v>0</v>
      </c>
      <c r="G41" s="100">
        <f>'00 1 Naklady'!AF23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>
      <c r="A42" s="87">
        <v>2</v>
      </c>
      <c r="B42" s="102" t="s">
        <v>61</v>
      </c>
      <c r="C42" s="226" t="s">
        <v>62</v>
      </c>
      <c r="D42" s="226"/>
      <c r="E42" s="226"/>
      <c r="F42" s="103">
        <f>'SO01 1 Pol'!AE247</f>
        <v>0</v>
      </c>
      <c r="G42" s="104">
        <f>'SO01 1 Pol'!AF247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>
      <c r="A43" s="87">
        <v>3</v>
      </c>
      <c r="B43" s="106" t="s">
        <v>59</v>
      </c>
      <c r="C43" s="225" t="s">
        <v>63</v>
      </c>
      <c r="D43" s="225"/>
      <c r="E43" s="225"/>
      <c r="F43" s="107">
        <f>'SO01 1 Pol'!AE247</f>
        <v>0</v>
      </c>
      <c r="G43" s="100">
        <f>'SO01 1 Pol'!AF247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>
      <c r="A44" s="87"/>
      <c r="B44" s="221" t="s">
        <v>64</v>
      </c>
      <c r="C44" s="222"/>
      <c r="D44" s="222"/>
      <c r="E44" s="223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6" spans="1:10">
      <c r="A46" t="s">
        <v>66</v>
      </c>
      <c r="B46" t="s">
        <v>67</v>
      </c>
    </row>
    <row r="47" spans="1:10">
      <c r="A47" t="s">
        <v>68</v>
      </c>
      <c r="B47" t="s">
        <v>69</v>
      </c>
    </row>
    <row r="48" spans="1:10">
      <c r="A48" t="s">
        <v>70</v>
      </c>
      <c r="B48" t="s">
        <v>71</v>
      </c>
    </row>
    <row r="49" spans="1:52">
      <c r="A49" t="s">
        <v>68</v>
      </c>
      <c r="B49" t="s">
        <v>72</v>
      </c>
    </row>
    <row r="50" spans="1:52">
      <c r="A50" t="s">
        <v>70</v>
      </c>
      <c r="B50" t="s">
        <v>73</v>
      </c>
    </row>
    <row r="51" spans="1:52" ht="89.25">
      <c r="B51" s="224" t="s">
        <v>74</v>
      </c>
      <c r="C51" s="224"/>
      <c r="D51" s="224"/>
      <c r="E51" s="224"/>
      <c r="F51" s="224"/>
      <c r="G51" s="224"/>
      <c r="H51" s="224"/>
      <c r="I51" s="224"/>
      <c r="J51" s="224"/>
      <c r="AZ51" s="119" t="str">
        <f>B51</f>
        <v>„Pokud jsou v projektové dokumentaci (v Technické zprávě, Výkazu materiálu, Rozpočtu, nebo na některém z výkresů) obsaženy požadavky nebo odkazy na obchodní jména (firmy), názvy nebo jména a příjmení, specifické označení výrobků, výkonů, materiálů a služeb, které platí pro určitého podnikatele nebo jeho organizační složku za příznačné, patenty na vynálezy, užitné vzory, průmyslové vzory, ochranné známky nebo označení původu, jsou tato označení uvedena pouze pro upřesnění a přiblížení technických parametrů. Projekt umožňuje použití i jiného, kvalitativně a technicky minimálně stejného (obdobného) a nebo lepšího řešení.“</v>
      </c>
    </row>
    <row r="54" spans="1:52" ht="15.75">
      <c r="B54" s="120" t="s">
        <v>75</v>
      </c>
    </row>
    <row r="56" spans="1:52" ht="25.5" customHeight="1">
      <c r="A56" s="122"/>
      <c r="B56" s="125" t="s">
        <v>18</v>
      </c>
      <c r="C56" s="125" t="s">
        <v>6</v>
      </c>
      <c r="D56" s="126"/>
      <c r="E56" s="126"/>
      <c r="F56" s="127" t="s">
        <v>76</v>
      </c>
      <c r="G56" s="127"/>
      <c r="H56" s="127"/>
      <c r="I56" s="127" t="s">
        <v>31</v>
      </c>
      <c r="J56" s="127" t="s">
        <v>0</v>
      </c>
    </row>
    <row r="57" spans="1:52" ht="36.75" customHeight="1">
      <c r="A57" s="123"/>
      <c r="B57" s="128" t="s">
        <v>77</v>
      </c>
      <c r="C57" s="219" t="s">
        <v>78</v>
      </c>
      <c r="D57" s="220"/>
      <c r="E57" s="220"/>
      <c r="F57" s="135" t="s">
        <v>26</v>
      </c>
      <c r="G57" s="136"/>
      <c r="H57" s="136"/>
      <c r="I57" s="136">
        <f>'SO01 1 Pol'!G8</f>
        <v>0</v>
      </c>
      <c r="J57" s="132" t="str">
        <f>IF(I83=0,"",I57/I83*100)</f>
        <v/>
      </c>
    </row>
    <row r="58" spans="1:52" ht="36.75" customHeight="1">
      <c r="A58" s="123"/>
      <c r="B58" s="128" t="s">
        <v>79</v>
      </c>
      <c r="C58" s="219" t="s">
        <v>80</v>
      </c>
      <c r="D58" s="220"/>
      <c r="E58" s="220"/>
      <c r="F58" s="135" t="s">
        <v>26</v>
      </c>
      <c r="G58" s="136"/>
      <c r="H58" s="136"/>
      <c r="I58" s="136">
        <f>'SO01 1 Pol'!G11</f>
        <v>0</v>
      </c>
      <c r="J58" s="132" t="str">
        <f>IF(I83=0,"",I58/I83*100)</f>
        <v/>
      </c>
    </row>
    <row r="59" spans="1:52" ht="36.75" customHeight="1">
      <c r="A59" s="123"/>
      <c r="B59" s="128" t="s">
        <v>81</v>
      </c>
      <c r="C59" s="219" t="s">
        <v>82</v>
      </c>
      <c r="D59" s="220"/>
      <c r="E59" s="220"/>
      <c r="F59" s="135" t="s">
        <v>26</v>
      </c>
      <c r="G59" s="136"/>
      <c r="H59" s="136"/>
      <c r="I59" s="136">
        <f>'SO01 1 Pol'!G22</f>
        <v>0</v>
      </c>
      <c r="J59" s="132" t="str">
        <f>IF(I83=0,"",I59/I83*100)</f>
        <v/>
      </c>
    </row>
    <row r="60" spans="1:52" ht="36.75" customHeight="1">
      <c r="A60" s="123"/>
      <c r="B60" s="128" t="s">
        <v>83</v>
      </c>
      <c r="C60" s="219" t="s">
        <v>84</v>
      </c>
      <c r="D60" s="220"/>
      <c r="E60" s="220"/>
      <c r="F60" s="135" t="s">
        <v>26</v>
      </c>
      <c r="G60" s="136"/>
      <c r="H60" s="136"/>
      <c r="I60" s="136">
        <f>'SO01 1 Pol'!G25</f>
        <v>0</v>
      </c>
      <c r="J60" s="132" t="str">
        <f>IF(I83=0,"",I60/I83*100)</f>
        <v/>
      </c>
    </row>
    <row r="61" spans="1:52" ht="36.75" customHeight="1">
      <c r="A61" s="123"/>
      <c r="B61" s="128" t="s">
        <v>85</v>
      </c>
      <c r="C61" s="219" t="s">
        <v>86</v>
      </c>
      <c r="D61" s="220"/>
      <c r="E61" s="220"/>
      <c r="F61" s="135" t="s">
        <v>26</v>
      </c>
      <c r="G61" s="136"/>
      <c r="H61" s="136"/>
      <c r="I61" s="136">
        <f>'SO01 1 Pol'!G29</f>
        <v>0</v>
      </c>
      <c r="J61" s="132" t="str">
        <f>IF(I83=0,"",I61/I83*100)</f>
        <v/>
      </c>
    </row>
    <row r="62" spans="1:52" ht="36.75" customHeight="1">
      <c r="A62" s="123"/>
      <c r="B62" s="128" t="s">
        <v>87</v>
      </c>
      <c r="C62" s="219" t="s">
        <v>88</v>
      </c>
      <c r="D62" s="220"/>
      <c r="E62" s="220"/>
      <c r="F62" s="135" t="s">
        <v>26</v>
      </c>
      <c r="G62" s="136"/>
      <c r="H62" s="136"/>
      <c r="I62" s="136">
        <f>'SO01 1 Pol'!G42</f>
        <v>0</v>
      </c>
      <c r="J62" s="132" t="str">
        <f>IF(I83=0,"",I62/I83*100)</f>
        <v/>
      </c>
    </row>
    <row r="63" spans="1:52" ht="36.75" customHeight="1">
      <c r="A63" s="123"/>
      <c r="B63" s="128" t="s">
        <v>89</v>
      </c>
      <c r="C63" s="219" t="s">
        <v>90</v>
      </c>
      <c r="D63" s="220"/>
      <c r="E63" s="220"/>
      <c r="F63" s="135" t="s">
        <v>26</v>
      </c>
      <c r="G63" s="136"/>
      <c r="H63" s="136"/>
      <c r="I63" s="136">
        <f>'SO01 1 Pol'!G53</f>
        <v>0</v>
      </c>
      <c r="J63" s="132" t="str">
        <f>IF(I83=0,"",I63/I83*100)</f>
        <v/>
      </c>
    </row>
    <row r="64" spans="1:52" ht="36.75" customHeight="1">
      <c r="A64" s="123"/>
      <c r="B64" s="128" t="s">
        <v>91</v>
      </c>
      <c r="C64" s="219" t="s">
        <v>92</v>
      </c>
      <c r="D64" s="220"/>
      <c r="E64" s="220"/>
      <c r="F64" s="135" t="s">
        <v>26</v>
      </c>
      <c r="G64" s="136"/>
      <c r="H64" s="136"/>
      <c r="I64" s="136">
        <f>'SO01 1 Pol'!G55</f>
        <v>0</v>
      </c>
      <c r="J64" s="132" t="str">
        <f>IF(I83=0,"",I64/I83*100)</f>
        <v/>
      </c>
    </row>
    <row r="65" spans="1:10" ht="36.75" customHeight="1">
      <c r="A65" s="123"/>
      <c r="B65" s="128" t="s">
        <v>93</v>
      </c>
      <c r="C65" s="219" t="s">
        <v>94</v>
      </c>
      <c r="D65" s="220"/>
      <c r="E65" s="220"/>
      <c r="F65" s="135" t="s">
        <v>27</v>
      </c>
      <c r="G65" s="136"/>
      <c r="H65" s="136"/>
      <c r="I65" s="136">
        <f>'SO01 1 Pol'!G57</f>
        <v>0</v>
      </c>
      <c r="J65" s="132" t="str">
        <f>IF(I83=0,"",I65/I83*100)</f>
        <v/>
      </c>
    </row>
    <row r="66" spans="1:10" ht="36.75" customHeight="1">
      <c r="A66" s="123"/>
      <c r="B66" s="128" t="s">
        <v>95</v>
      </c>
      <c r="C66" s="219" t="s">
        <v>96</v>
      </c>
      <c r="D66" s="220"/>
      <c r="E66" s="220"/>
      <c r="F66" s="135" t="s">
        <v>27</v>
      </c>
      <c r="G66" s="136"/>
      <c r="H66" s="136"/>
      <c r="I66" s="136">
        <f>'SO01 1 Pol'!G67</f>
        <v>0</v>
      </c>
      <c r="J66" s="132" t="str">
        <f>IF(I83=0,"",I66/I83*100)</f>
        <v/>
      </c>
    </row>
    <row r="67" spans="1:10" ht="36.75" customHeight="1">
      <c r="A67" s="123"/>
      <c r="B67" s="128" t="s">
        <v>97</v>
      </c>
      <c r="C67" s="219" t="s">
        <v>98</v>
      </c>
      <c r="D67" s="220"/>
      <c r="E67" s="220"/>
      <c r="F67" s="135" t="s">
        <v>27</v>
      </c>
      <c r="G67" s="136"/>
      <c r="H67" s="136"/>
      <c r="I67" s="136">
        <f>'SO01 1 Pol'!G91</f>
        <v>0</v>
      </c>
      <c r="J67" s="132" t="str">
        <f>IF(I83=0,"",I67/I83*100)</f>
        <v/>
      </c>
    </row>
    <row r="68" spans="1:10" ht="36.75" customHeight="1">
      <c r="A68" s="123"/>
      <c r="B68" s="128" t="s">
        <v>99</v>
      </c>
      <c r="C68" s="219" t="s">
        <v>100</v>
      </c>
      <c r="D68" s="220"/>
      <c r="E68" s="220"/>
      <c r="F68" s="135" t="s">
        <v>27</v>
      </c>
      <c r="G68" s="136"/>
      <c r="H68" s="136"/>
      <c r="I68" s="136">
        <f>'SO01 1 Pol'!G111</f>
        <v>0</v>
      </c>
      <c r="J68" s="132" t="str">
        <f>IF(I83=0,"",I68/I83*100)</f>
        <v/>
      </c>
    </row>
    <row r="69" spans="1:10" ht="36.75" customHeight="1">
      <c r="A69" s="123"/>
      <c r="B69" s="128" t="s">
        <v>101</v>
      </c>
      <c r="C69" s="219" t="s">
        <v>102</v>
      </c>
      <c r="D69" s="220"/>
      <c r="E69" s="220"/>
      <c r="F69" s="135" t="s">
        <v>27</v>
      </c>
      <c r="G69" s="136"/>
      <c r="H69" s="136"/>
      <c r="I69" s="136">
        <f>'SO01 1 Pol'!G126</f>
        <v>0</v>
      </c>
      <c r="J69" s="132" t="str">
        <f>IF(I83=0,"",I69/I83*100)</f>
        <v/>
      </c>
    </row>
    <row r="70" spans="1:10" ht="36.75" customHeight="1">
      <c r="A70" s="123"/>
      <c r="B70" s="128" t="s">
        <v>103</v>
      </c>
      <c r="C70" s="219" t="s">
        <v>104</v>
      </c>
      <c r="D70" s="220"/>
      <c r="E70" s="220"/>
      <c r="F70" s="135" t="s">
        <v>27</v>
      </c>
      <c r="G70" s="136"/>
      <c r="H70" s="136"/>
      <c r="I70" s="136">
        <f>'SO01 1 Pol'!G129</f>
        <v>0</v>
      </c>
      <c r="J70" s="132" t="str">
        <f>IF(I83=0,"",I70/I83*100)</f>
        <v/>
      </c>
    </row>
    <row r="71" spans="1:10" ht="36.75" customHeight="1">
      <c r="A71" s="123"/>
      <c r="B71" s="128" t="s">
        <v>105</v>
      </c>
      <c r="C71" s="219" t="s">
        <v>106</v>
      </c>
      <c r="D71" s="220"/>
      <c r="E71" s="220"/>
      <c r="F71" s="135" t="s">
        <v>27</v>
      </c>
      <c r="G71" s="136"/>
      <c r="H71" s="136"/>
      <c r="I71" s="136">
        <f>'SO01 1 Pol'!G137</f>
        <v>0</v>
      </c>
      <c r="J71" s="132" t="str">
        <f>IF(I83=0,"",I71/I83*100)</f>
        <v/>
      </c>
    </row>
    <row r="72" spans="1:10" ht="36.75" customHeight="1">
      <c r="A72" s="123"/>
      <c r="B72" s="128" t="s">
        <v>107</v>
      </c>
      <c r="C72" s="219" t="s">
        <v>108</v>
      </c>
      <c r="D72" s="220"/>
      <c r="E72" s="220"/>
      <c r="F72" s="135" t="s">
        <v>27</v>
      </c>
      <c r="G72" s="136"/>
      <c r="H72" s="136"/>
      <c r="I72" s="136">
        <f>'SO01 1 Pol'!G154</f>
        <v>0</v>
      </c>
      <c r="J72" s="132" t="str">
        <f>IF(I83=0,"",I72/I83*100)</f>
        <v/>
      </c>
    </row>
    <row r="73" spans="1:10" ht="36.75" customHeight="1">
      <c r="A73" s="123"/>
      <c r="B73" s="128" t="s">
        <v>109</v>
      </c>
      <c r="C73" s="219" t="s">
        <v>110</v>
      </c>
      <c r="D73" s="220"/>
      <c r="E73" s="220"/>
      <c r="F73" s="135" t="s">
        <v>27</v>
      </c>
      <c r="G73" s="136"/>
      <c r="H73" s="136"/>
      <c r="I73" s="136">
        <f>'SO01 1 Pol'!G175</f>
        <v>0</v>
      </c>
      <c r="J73" s="132" t="str">
        <f>IF(I83=0,"",I73/I83*100)</f>
        <v/>
      </c>
    </row>
    <row r="74" spans="1:10" ht="36.75" customHeight="1">
      <c r="A74" s="123"/>
      <c r="B74" s="128" t="s">
        <v>111</v>
      </c>
      <c r="C74" s="219" t="s">
        <v>112</v>
      </c>
      <c r="D74" s="220"/>
      <c r="E74" s="220"/>
      <c r="F74" s="135" t="s">
        <v>27</v>
      </c>
      <c r="G74" s="136"/>
      <c r="H74" s="136"/>
      <c r="I74" s="136">
        <f>'SO01 1 Pol'!G181</f>
        <v>0</v>
      </c>
      <c r="J74" s="132" t="str">
        <f>IF(I83=0,"",I74/I83*100)</f>
        <v/>
      </c>
    </row>
    <row r="75" spans="1:10" ht="36.75" customHeight="1">
      <c r="A75" s="123"/>
      <c r="B75" s="128" t="s">
        <v>113</v>
      </c>
      <c r="C75" s="219" t="s">
        <v>114</v>
      </c>
      <c r="D75" s="220"/>
      <c r="E75" s="220"/>
      <c r="F75" s="135" t="s">
        <v>27</v>
      </c>
      <c r="G75" s="136"/>
      <c r="H75" s="136"/>
      <c r="I75" s="136">
        <f>'SO01 1 Pol'!G204</f>
        <v>0</v>
      </c>
      <c r="J75" s="132" t="str">
        <f>IF(I83=0,"",I75/I83*100)</f>
        <v/>
      </c>
    </row>
    <row r="76" spans="1:10" ht="36.75" customHeight="1">
      <c r="A76" s="123"/>
      <c r="B76" s="128" t="s">
        <v>115</v>
      </c>
      <c r="C76" s="219" t="s">
        <v>116</v>
      </c>
      <c r="D76" s="220"/>
      <c r="E76" s="220"/>
      <c r="F76" s="135" t="s">
        <v>27</v>
      </c>
      <c r="G76" s="136"/>
      <c r="H76" s="136"/>
      <c r="I76" s="136">
        <f>'SO01 1 Pol'!G215</f>
        <v>0</v>
      </c>
      <c r="J76" s="132" t="str">
        <f>IF(I83=0,"",I76/I83*100)</f>
        <v/>
      </c>
    </row>
    <row r="77" spans="1:10" ht="36.75" customHeight="1">
      <c r="A77" s="123"/>
      <c r="B77" s="128" t="s">
        <v>117</v>
      </c>
      <c r="C77" s="219" t="s">
        <v>118</v>
      </c>
      <c r="D77" s="220"/>
      <c r="E77" s="220"/>
      <c r="F77" s="135" t="s">
        <v>27</v>
      </c>
      <c r="G77" s="136"/>
      <c r="H77" s="136"/>
      <c r="I77" s="136">
        <f>'SO01 1 Pol'!G223</f>
        <v>0</v>
      </c>
      <c r="J77" s="132" t="str">
        <f>IF(I83=0,"",I77/I83*100)</f>
        <v/>
      </c>
    </row>
    <row r="78" spans="1:10" ht="36.75" customHeight="1">
      <c r="A78" s="123"/>
      <c r="B78" s="128" t="s">
        <v>119</v>
      </c>
      <c r="C78" s="219" t="s">
        <v>120</v>
      </c>
      <c r="D78" s="220"/>
      <c r="E78" s="220"/>
      <c r="F78" s="135" t="s">
        <v>27</v>
      </c>
      <c r="G78" s="136"/>
      <c r="H78" s="136"/>
      <c r="I78" s="136">
        <f>'SO01 1 Pol'!G230</f>
        <v>0</v>
      </c>
      <c r="J78" s="132" t="str">
        <f>IF(I83=0,"",I78/I83*100)</f>
        <v/>
      </c>
    </row>
    <row r="79" spans="1:10" ht="36.75" customHeight="1">
      <c r="A79" s="123"/>
      <c r="B79" s="128" t="s">
        <v>121</v>
      </c>
      <c r="C79" s="219" t="s">
        <v>122</v>
      </c>
      <c r="D79" s="220"/>
      <c r="E79" s="220"/>
      <c r="F79" s="135" t="s">
        <v>28</v>
      </c>
      <c r="G79" s="136"/>
      <c r="H79" s="136"/>
      <c r="I79" s="136">
        <f>'SO01 1 Pol'!G232</f>
        <v>0</v>
      </c>
      <c r="J79" s="132" t="str">
        <f>IF(I83=0,"",I79/I83*100)</f>
        <v/>
      </c>
    </row>
    <row r="80" spans="1:10" ht="36.75" customHeight="1">
      <c r="A80" s="123"/>
      <c r="B80" s="128" t="s">
        <v>123</v>
      </c>
      <c r="C80" s="219" t="s">
        <v>90</v>
      </c>
      <c r="D80" s="220"/>
      <c r="E80" s="220"/>
      <c r="F80" s="135" t="s">
        <v>124</v>
      </c>
      <c r="G80" s="136"/>
      <c r="H80" s="136"/>
      <c r="I80" s="136">
        <f>'SO01 1 Pol'!G238</f>
        <v>0</v>
      </c>
      <c r="J80" s="132" t="str">
        <f>IF(I83=0,"",I80/I83*100)</f>
        <v/>
      </c>
    </row>
    <row r="81" spans="1:10" ht="36.75" customHeight="1">
      <c r="A81" s="123"/>
      <c r="B81" s="128" t="s">
        <v>125</v>
      </c>
      <c r="C81" s="219" t="s">
        <v>29</v>
      </c>
      <c r="D81" s="220"/>
      <c r="E81" s="220"/>
      <c r="F81" s="135" t="s">
        <v>125</v>
      </c>
      <c r="G81" s="136"/>
      <c r="H81" s="136"/>
      <c r="I81" s="136">
        <f>'00 1 Naklady'!G8</f>
        <v>0</v>
      </c>
      <c r="J81" s="132" t="str">
        <f>IF(I83=0,"",I81/I83*100)</f>
        <v/>
      </c>
    </row>
    <row r="82" spans="1:10" ht="36.75" customHeight="1">
      <c r="A82" s="123"/>
      <c r="B82" s="128" t="s">
        <v>126</v>
      </c>
      <c r="C82" s="219" t="s">
        <v>30</v>
      </c>
      <c r="D82" s="220"/>
      <c r="E82" s="220"/>
      <c r="F82" s="135" t="s">
        <v>126</v>
      </c>
      <c r="G82" s="136"/>
      <c r="H82" s="136"/>
      <c r="I82" s="136">
        <f>'00 1 Naklady'!G15</f>
        <v>0</v>
      </c>
      <c r="J82" s="132" t="str">
        <f>IF(I83=0,"",I82/I83*100)</f>
        <v/>
      </c>
    </row>
    <row r="83" spans="1:10" ht="25.5" customHeight="1">
      <c r="A83" s="124"/>
      <c r="B83" s="129" t="s">
        <v>1</v>
      </c>
      <c r="C83" s="130"/>
      <c r="D83" s="131"/>
      <c r="E83" s="131"/>
      <c r="F83" s="137"/>
      <c r="G83" s="138"/>
      <c r="H83" s="138"/>
      <c r="I83" s="138">
        <f>SUM(I57:I82)</f>
        <v>0</v>
      </c>
      <c r="J83" s="133">
        <f>SUM(J57:J82)</f>
        <v>0</v>
      </c>
    </row>
    <row r="84" spans="1:10">
      <c r="F84" s="86"/>
      <c r="G84" s="86"/>
      <c r="H84" s="86"/>
      <c r="I84" s="86"/>
      <c r="J84" s="134"/>
    </row>
    <row r="85" spans="1:10">
      <c r="F85" s="86"/>
      <c r="G85" s="86"/>
      <c r="H85" s="86"/>
      <c r="I85" s="86"/>
      <c r="J85" s="134"/>
    </row>
    <row r="86" spans="1:10">
      <c r="F86" s="86"/>
      <c r="G86" s="86"/>
      <c r="H86" s="86"/>
      <c r="I86" s="86"/>
      <c r="J86" s="134"/>
    </row>
  </sheetData>
  <sheetProtection algorithmName="SHA-512" hashValue="tscRV2hzmJATNYWkejeF9vzC7q8dSBvL/KouNNKAU3O7JI3fecYXWQo892nDqXj8kH6Iwb85iNwvW4hNX95fCw==" saltValue="6pPxbc+vkZ0QfU7u5KzKs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B51:J51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71" t="s">
        <v>7</v>
      </c>
      <c r="B1" s="271"/>
      <c r="C1" s="272"/>
      <c r="D1" s="271"/>
      <c r="E1" s="271"/>
      <c r="F1" s="271"/>
      <c r="G1" s="271"/>
    </row>
    <row r="2" spans="1:7" ht="24.95" customHeight="1">
      <c r="A2" s="49" t="s">
        <v>8</v>
      </c>
      <c r="B2" s="48"/>
      <c r="C2" s="273"/>
      <c r="D2" s="273"/>
      <c r="E2" s="273"/>
      <c r="F2" s="273"/>
      <c r="G2" s="274"/>
    </row>
    <row r="3" spans="1:7" ht="24.95" customHeight="1">
      <c r="A3" s="49" t="s">
        <v>9</v>
      </c>
      <c r="B3" s="48"/>
      <c r="C3" s="273"/>
      <c r="D3" s="273"/>
      <c r="E3" s="273"/>
      <c r="F3" s="273"/>
      <c r="G3" s="274"/>
    </row>
    <row r="4" spans="1:7" ht="24.95" customHeight="1">
      <c r="A4" s="49" t="s">
        <v>10</v>
      </c>
      <c r="B4" s="48"/>
      <c r="C4" s="273"/>
      <c r="D4" s="273"/>
      <c r="E4" s="273"/>
      <c r="F4" s="273"/>
      <c r="G4" s="274"/>
    </row>
    <row r="5" spans="1:7">
      <c r="B5" s="4"/>
      <c r="C5" s="5"/>
      <c r="D5" s="6"/>
    </row>
  </sheetData>
  <sheetProtection algorithmName="SHA-512" hashValue="k2nbfKC1z4CB7E9HO4UMBsemM+3FLRNc60f3Hs7Wu7SwT4HfWoXhNEdF1uGJV83jJKoaPbpPoQKRbaowt0hfhA==" saltValue="twAVrnF67X6U0JZaVyk1f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75" t="s">
        <v>7</v>
      </c>
      <c r="B1" s="275"/>
      <c r="C1" s="275"/>
      <c r="D1" s="275"/>
      <c r="E1" s="275"/>
      <c r="F1" s="275"/>
      <c r="G1" s="275"/>
      <c r="AG1" t="s">
        <v>127</v>
      </c>
    </row>
    <row r="2" spans="1:60" ht="25.15" customHeight="1">
      <c r="A2" s="140" t="s">
        <v>8</v>
      </c>
      <c r="B2" s="48" t="s">
        <v>43</v>
      </c>
      <c r="C2" s="276" t="s">
        <v>44</v>
      </c>
      <c r="D2" s="277"/>
      <c r="E2" s="277"/>
      <c r="F2" s="277"/>
      <c r="G2" s="278"/>
      <c r="AG2" t="s">
        <v>128</v>
      </c>
    </row>
    <row r="3" spans="1:60" ht="25.15" customHeight="1">
      <c r="A3" s="140" t="s">
        <v>9</v>
      </c>
      <c r="B3" s="48" t="s">
        <v>57</v>
      </c>
      <c r="C3" s="276" t="s">
        <v>58</v>
      </c>
      <c r="D3" s="277"/>
      <c r="E3" s="277"/>
      <c r="F3" s="277"/>
      <c r="G3" s="278"/>
      <c r="AC3" s="121" t="s">
        <v>129</v>
      </c>
      <c r="AG3" t="s">
        <v>130</v>
      </c>
    </row>
    <row r="4" spans="1:60" ht="25.15" customHeight="1">
      <c r="A4" s="141" t="s">
        <v>10</v>
      </c>
      <c r="B4" s="142" t="s">
        <v>59</v>
      </c>
      <c r="C4" s="279" t="s">
        <v>60</v>
      </c>
      <c r="D4" s="280"/>
      <c r="E4" s="280"/>
      <c r="F4" s="280"/>
      <c r="G4" s="281"/>
      <c r="AG4" t="s">
        <v>131</v>
      </c>
    </row>
    <row r="5" spans="1:60">
      <c r="D5" s="10"/>
    </row>
    <row r="6" spans="1:60" ht="38.25">
      <c r="A6" s="144" t="s">
        <v>132</v>
      </c>
      <c r="B6" s="146" t="s">
        <v>133</v>
      </c>
      <c r="C6" s="146" t="s">
        <v>134</v>
      </c>
      <c r="D6" s="145" t="s">
        <v>135</v>
      </c>
      <c r="E6" s="144" t="s">
        <v>136</v>
      </c>
      <c r="F6" s="143" t="s">
        <v>137</v>
      </c>
      <c r="G6" s="144" t="s">
        <v>31</v>
      </c>
      <c r="H6" s="147" t="s">
        <v>32</v>
      </c>
      <c r="I6" s="147" t="s">
        <v>138</v>
      </c>
      <c r="J6" s="147" t="s">
        <v>33</v>
      </c>
      <c r="K6" s="147" t="s">
        <v>139</v>
      </c>
      <c r="L6" s="147" t="s">
        <v>140</v>
      </c>
      <c r="M6" s="147" t="s">
        <v>141</v>
      </c>
      <c r="N6" s="147" t="s">
        <v>142</v>
      </c>
      <c r="O6" s="147" t="s">
        <v>143</v>
      </c>
      <c r="P6" s="147" t="s">
        <v>144</v>
      </c>
      <c r="Q6" s="147" t="s">
        <v>145</v>
      </c>
      <c r="R6" s="147" t="s">
        <v>146</v>
      </c>
      <c r="S6" s="147" t="s">
        <v>147</v>
      </c>
      <c r="T6" s="147" t="s">
        <v>148</v>
      </c>
      <c r="U6" s="147" t="s">
        <v>149</v>
      </c>
      <c r="V6" s="147" t="s">
        <v>150</v>
      </c>
      <c r="W6" s="147" t="s">
        <v>151</v>
      </c>
      <c r="X6" s="147" t="s">
        <v>152</v>
      </c>
      <c r="Y6" s="147" t="s">
        <v>153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>
      <c r="A8" s="161" t="s">
        <v>154</v>
      </c>
      <c r="B8" s="162" t="s">
        <v>125</v>
      </c>
      <c r="C8" s="176" t="s">
        <v>29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5"/>
      <c r="S8" s="165"/>
      <c r="T8" s="165"/>
      <c r="U8" s="165"/>
      <c r="V8" s="165">
        <f>SUM(V9:V14)</f>
        <v>0</v>
      </c>
      <c r="W8" s="165"/>
      <c r="X8" s="165"/>
      <c r="Y8" s="166"/>
      <c r="AG8" t="s">
        <v>155</v>
      </c>
    </row>
    <row r="9" spans="1:60" outlineLevel="1">
      <c r="A9" s="168">
        <v>1</v>
      </c>
      <c r="B9" s="169" t="s">
        <v>156</v>
      </c>
      <c r="C9" s="177" t="s">
        <v>157</v>
      </c>
      <c r="D9" s="170" t="s">
        <v>158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159</v>
      </c>
      <c r="T9" s="173" t="s">
        <v>160</v>
      </c>
      <c r="U9" s="173">
        <v>0</v>
      </c>
      <c r="V9" s="173">
        <f>ROUND(E9*U9,2)</f>
        <v>0</v>
      </c>
      <c r="W9" s="173"/>
      <c r="X9" s="173" t="s">
        <v>60</v>
      </c>
      <c r="Y9" s="174" t="s">
        <v>161</v>
      </c>
      <c r="Z9" s="148"/>
      <c r="AA9" s="148"/>
      <c r="AB9" s="148"/>
      <c r="AC9" s="148"/>
      <c r="AD9" s="148"/>
      <c r="AE9" s="148"/>
      <c r="AF9" s="148"/>
      <c r="AG9" s="148" t="s">
        <v>162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>
      <c r="A10" s="155"/>
      <c r="B10" s="156"/>
      <c r="C10" s="296" t="s">
        <v>163</v>
      </c>
      <c r="D10" s="297"/>
      <c r="E10" s="297"/>
      <c r="F10" s="297"/>
      <c r="G10" s="297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164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68">
        <v>2</v>
      </c>
      <c r="B11" s="169" t="s">
        <v>165</v>
      </c>
      <c r="C11" s="177" t="s">
        <v>166</v>
      </c>
      <c r="D11" s="170" t="s">
        <v>158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159</v>
      </c>
      <c r="T11" s="173" t="s">
        <v>160</v>
      </c>
      <c r="U11" s="173">
        <v>0</v>
      </c>
      <c r="V11" s="173">
        <f>ROUND(E11*U11,2)</f>
        <v>0</v>
      </c>
      <c r="W11" s="173"/>
      <c r="X11" s="173" t="s">
        <v>60</v>
      </c>
      <c r="Y11" s="174" t="s">
        <v>161</v>
      </c>
      <c r="Z11" s="148"/>
      <c r="AA11" s="148"/>
      <c r="AB11" s="148"/>
      <c r="AC11" s="148"/>
      <c r="AD11" s="148"/>
      <c r="AE11" s="148"/>
      <c r="AF11" s="148"/>
      <c r="AG11" s="148" t="s">
        <v>162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45" outlineLevel="2">
      <c r="A12" s="155"/>
      <c r="B12" s="156"/>
      <c r="C12" s="296" t="s">
        <v>167</v>
      </c>
      <c r="D12" s="297"/>
      <c r="E12" s="297"/>
      <c r="F12" s="297"/>
      <c r="G12" s="297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164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5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48"/>
      <c r="BC12" s="148"/>
      <c r="BD12" s="148"/>
      <c r="BE12" s="148"/>
      <c r="BF12" s="148"/>
      <c r="BG12" s="148"/>
      <c r="BH12" s="148"/>
    </row>
    <row r="13" spans="1:60" outlineLevel="1">
      <c r="A13" s="168">
        <v>3</v>
      </c>
      <c r="B13" s="169" t="s">
        <v>168</v>
      </c>
      <c r="C13" s="177" t="s">
        <v>169</v>
      </c>
      <c r="D13" s="170" t="s">
        <v>158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159</v>
      </c>
      <c r="T13" s="173" t="s">
        <v>160</v>
      </c>
      <c r="U13" s="173">
        <v>0</v>
      </c>
      <c r="V13" s="173">
        <f>ROUND(E13*U13,2)</f>
        <v>0</v>
      </c>
      <c r="W13" s="173"/>
      <c r="X13" s="173" t="s">
        <v>60</v>
      </c>
      <c r="Y13" s="174" t="s">
        <v>161</v>
      </c>
      <c r="Z13" s="148"/>
      <c r="AA13" s="148"/>
      <c r="AB13" s="148"/>
      <c r="AC13" s="148"/>
      <c r="AD13" s="148"/>
      <c r="AE13" s="148"/>
      <c r="AF13" s="148"/>
      <c r="AG13" s="148" t="s">
        <v>162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>
      <c r="A14" s="155"/>
      <c r="B14" s="156"/>
      <c r="C14" s="296" t="s">
        <v>170</v>
      </c>
      <c r="D14" s="297"/>
      <c r="E14" s="297"/>
      <c r="F14" s="297"/>
      <c r="G14" s="297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164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>
      <c r="A15" s="161" t="s">
        <v>154</v>
      </c>
      <c r="B15" s="162" t="s">
        <v>126</v>
      </c>
      <c r="C15" s="176" t="s">
        <v>30</v>
      </c>
      <c r="D15" s="163"/>
      <c r="E15" s="164"/>
      <c r="F15" s="165"/>
      <c r="G15" s="165">
        <f>SUMIF(AG16:AG21,"&lt;&gt;NOR",G16:G21)</f>
        <v>0</v>
      </c>
      <c r="H15" s="165"/>
      <c r="I15" s="165">
        <f>SUM(I16:I21)</f>
        <v>0</v>
      </c>
      <c r="J15" s="165"/>
      <c r="K15" s="165">
        <f>SUM(K16:K21)</f>
        <v>0</v>
      </c>
      <c r="L15" s="165"/>
      <c r="M15" s="165">
        <f>SUM(M16:M21)</f>
        <v>0</v>
      </c>
      <c r="N15" s="164"/>
      <c r="O15" s="164">
        <f>SUM(O16:O21)</f>
        <v>0</v>
      </c>
      <c r="P15" s="164"/>
      <c r="Q15" s="164">
        <f>SUM(Q16:Q21)</f>
        <v>0</v>
      </c>
      <c r="R15" s="165"/>
      <c r="S15" s="165"/>
      <c r="T15" s="165"/>
      <c r="U15" s="165"/>
      <c r="V15" s="165">
        <f>SUM(V16:V21)</f>
        <v>0</v>
      </c>
      <c r="W15" s="165"/>
      <c r="X15" s="165"/>
      <c r="Y15" s="166"/>
      <c r="AG15" t="s">
        <v>155</v>
      </c>
    </row>
    <row r="16" spans="1:60" outlineLevel="1">
      <c r="A16" s="168">
        <v>4</v>
      </c>
      <c r="B16" s="169" t="s">
        <v>171</v>
      </c>
      <c r="C16" s="177" t="s">
        <v>172</v>
      </c>
      <c r="D16" s="170" t="s">
        <v>158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159</v>
      </c>
      <c r="T16" s="173" t="s">
        <v>160</v>
      </c>
      <c r="U16" s="173">
        <v>0</v>
      </c>
      <c r="V16" s="173">
        <f>ROUND(E16*U16,2)</f>
        <v>0</v>
      </c>
      <c r="W16" s="173"/>
      <c r="X16" s="173" t="s">
        <v>60</v>
      </c>
      <c r="Y16" s="174" t="s">
        <v>161</v>
      </c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2">
      <c r="A17" s="155"/>
      <c r="B17" s="156"/>
      <c r="C17" s="296" t="s">
        <v>173</v>
      </c>
      <c r="D17" s="297"/>
      <c r="E17" s="297"/>
      <c r="F17" s="297"/>
      <c r="G17" s="297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164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5" t="str">
        <f>C17</f>
        <v>Náklady na vyhotovení dokumentace skutečného provedení stavby a její předání objednateli v požadované formě a požadovaném počtu.</v>
      </c>
      <c r="BB17" s="148"/>
      <c r="BC17" s="148"/>
      <c r="BD17" s="148"/>
      <c r="BE17" s="148"/>
      <c r="BF17" s="148"/>
      <c r="BG17" s="148"/>
      <c r="BH17" s="148"/>
    </row>
    <row r="18" spans="1:60" outlineLevel="1">
      <c r="A18" s="168">
        <v>5</v>
      </c>
      <c r="B18" s="169" t="s">
        <v>174</v>
      </c>
      <c r="C18" s="177" t="s">
        <v>175</v>
      </c>
      <c r="D18" s="170" t="s">
        <v>158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3"/>
      <c r="S18" s="173" t="s">
        <v>159</v>
      </c>
      <c r="T18" s="173" t="s">
        <v>160</v>
      </c>
      <c r="U18" s="173">
        <v>0</v>
      </c>
      <c r="V18" s="173">
        <f>ROUND(E18*U18,2)</f>
        <v>0</v>
      </c>
      <c r="W18" s="173"/>
      <c r="X18" s="173" t="s">
        <v>60</v>
      </c>
      <c r="Y18" s="174" t="s">
        <v>161</v>
      </c>
      <c r="Z18" s="148"/>
      <c r="AA18" s="148"/>
      <c r="AB18" s="148"/>
      <c r="AC18" s="148"/>
      <c r="AD18" s="148"/>
      <c r="AE18" s="148"/>
      <c r="AF18" s="148"/>
      <c r="AG18" s="148" t="s">
        <v>162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2">
      <c r="A19" s="155"/>
      <c r="B19" s="156"/>
      <c r="C19" s="296" t="s">
        <v>176</v>
      </c>
      <c r="D19" s="297"/>
      <c r="E19" s="297"/>
      <c r="F19" s="297"/>
      <c r="G19" s="297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164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5" t="str">
        <f>C19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9" s="148"/>
      <c r="BC19" s="148"/>
      <c r="BD19" s="148"/>
      <c r="BE19" s="148"/>
      <c r="BF19" s="148"/>
      <c r="BG19" s="148"/>
      <c r="BH19" s="148"/>
    </row>
    <row r="20" spans="1:60" outlineLevel="1">
      <c r="A20" s="168">
        <v>6</v>
      </c>
      <c r="B20" s="169" t="s">
        <v>177</v>
      </c>
      <c r="C20" s="177" t="s">
        <v>178</v>
      </c>
      <c r="D20" s="170" t="s">
        <v>158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179</v>
      </c>
      <c r="T20" s="173" t="s">
        <v>160</v>
      </c>
      <c r="U20" s="173">
        <v>0</v>
      </c>
      <c r="V20" s="173">
        <f>ROUND(E20*U20,2)</f>
        <v>0</v>
      </c>
      <c r="W20" s="173"/>
      <c r="X20" s="173" t="s">
        <v>60</v>
      </c>
      <c r="Y20" s="174" t="s">
        <v>161</v>
      </c>
      <c r="Z20" s="148"/>
      <c r="AA20" s="148"/>
      <c r="AB20" s="148"/>
      <c r="AC20" s="148"/>
      <c r="AD20" s="148"/>
      <c r="AE20" s="148"/>
      <c r="AF20" s="148"/>
      <c r="AG20" s="148" t="s">
        <v>162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2">
      <c r="A21" s="155"/>
      <c r="B21" s="156"/>
      <c r="C21" s="296" t="s">
        <v>176</v>
      </c>
      <c r="D21" s="297"/>
      <c r="E21" s="297"/>
      <c r="F21" s="297"/>
      <c r="G21" s="297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164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5" t="str">
        <f>C21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1" s="148"/>
      <c r="BC21" s="148"/>
      <c r="BD21" s="148"/>
      <c r="BE21" s="148"/>
      <c r="BF21" s="148"/>
      <c r="BG21" s="148"/>
      <c r="BH21" s="148"/>
    </row>
    <row r="22" spans="1:60">
      <c r="A22" s="3"/>
      <c r="B22" s="4"/>
      <c r="C22" s="17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140</v>
      </c>
    </row>
    <row r="23" spans="1:60">
      <c r="A23" s="151"/>
      <c r="B23" s="152" t="s">
        <v>31</v>
      </c>
      <c r="C23" s="179"/>
      <c r="D23" s="153"/>
      <c r="E23" s="154"/>
      <c r="F23" s="154"/>
      <c r="G23" s="167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180</v>
      </c>
    </row>
    <row r="24" spans="1:60">
      <c r="A24" s="3"/>
      <c r="B24" s="4"/>
      <c r="C24" s="17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>
      <c r="A25" s="3"/>
      <c r="B25" s="4"/>
      <c r="C25" s="17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>
      <c r="A26" s="282" t="s">
        <v>181</v>
      </c>
      <c r="B26" s="282"/>
      <c r="C26" s="28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>
      <c r="A27" s="284"/>
      <c r="B27" s="285"/>
      <c r="C27" s="286"/>
      <c r="D27" s="285"/>
      <c r="E27" s="285"/>
      <c r="F27" s="285"/>
      <c r="G27" s="28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182</v>
      </c>
    </row>
    <row r="28" spans="1:60">
      <c r="A28" s="288"/>
      <c r="B28" s="289"/>
      <c r="C28" s="290"/>
      <c r="D28" s="289"/>
      <c r="E28" s="289"/>
      <c r="F28" s="289"/>
      <c r="G28" s="29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>
      <c r="A29" s="288"/>
      <c r="B29" s="289"/>
      <c r="C29" s="290"/>
      <c r="D29" s="289"/>
      <c r="E29" s="289"/>
      <c r="F29" s="289"/>
      <c r="G29" s="29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>
      <c r="A30" s="288"/>
      <c r="B30" s="289"/>
      <c r="C30" s="290"/>
      <c r="D30" s="289"/>
      <c r="E30" s="289"/>
      <c r="F30" s="289"/>
      <c r="G30" s="29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>
      <c r="A31" s="292"/>
      <c r="B31" s="293"/>
      <c r="C31" s="294"/>
      <c r="D31" s="293"/>
      <c r="E31" s="293"/>
      <c r="F31" s="293"/>
      <c r="G31" s="29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>
      <c r="A32" s="3"/>
      <c r="B32" s="4"/>
      <c r="C32" s="17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>
      <c r="C33" s="180"/>
      <c r="D33" s="10"/>
      <c r="AG33" t="s">
        <v>183</v>
      </c>
    </row>
    <row r="34" spans="3:33">
      <c r="D34" s="10"/>
    </row>
    <row r="35" spans="3:33">
      <c r="D35" s="10"/>
    </row>
    <row r="36" spans="3:33">
      <c r="D36" s="10"/>
    </row>
    <row r="37" spans="3:33">
      <c r="D37" s="10"/>
    </row>
    <row r="38" spans="3:33">
      <c r="D38" s="10"/>
    </row>
    <row r="39" spans="3:33">
      <c r="D39" s="10"/>
    </row>
    <row r="40" spans="3:33">
      <c r="D40" s="10"/>
    </row>
    <row r="41" spans="3:33">
      <c r="D41" s="10"/>
    </row>
    <row r="42" spans="3:33">
      <c r="D42" s="10"/>
    </row>
    <row r="43" spans="3:33">
      <c r="D43" s="10"/>
    </row>
    <row r="44" spans="3:33">
      <c r="D44" s="10"/>
    </row>
    <row r="45" spans="3:33">
      <c r="D45" s="10"/>
    </row>
    <row r="46" spans="3:33">
      <c r="D46" s="10"/>
    </row>
    <row r="47" spans="3:33">
      <c r="D47" s="10"/>
    </row>
    <row r="48" spans="3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XL9FeH1DMQj8cwYRM2aaJl2xeNX7a+NVKOuWruCwk3TM//wPGJAWJw7TsgLK7gYrFuoN1Nvohe8Entn101UBaQ==" saltValue="MaXBGF+WfsgO+VNwAGdP2A==" spinCount="100000" sheet="1" formatRows="0"/>
  <mergeCells count="12">
    <mergeCell ref="A27:G31"/>
    <mergeCell ref="C10:G10"/>
    <mergeCell ref="C12:G12"/>
    <mergeCell ref="C14:G14"/>
    <mergeCell ref="C17:G17"/>
    <mergeCell ref="C19:G19"/>
    <mergeCell ref="C21:G2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2" activePane="bottomLeft" state="frozen"/>
      <selection pane="bottomLeft" activeCell="F238" sqref="F238"/>
    </sheetView>
  </sheetViews>
  <sheetFormatPr defaultRowHeight="12.75" outlineLevelRow="3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275" t="s">
        <v>7</v>
      </c>
      <c r="B1" s="275"/>
      <c r="C1" s="275"/>
      <c r="D1" s="275"/>
      <c r="E1" s="275"/>
      <c r="F1" s="275"/>
      <c r="G1" s="275"/>
      <c r="AG1" t="s">
        <v>127</v>
      </c>
    </row>
    <row r="2" spans="1:60" ht="25.15" customHeight="1">
      <c r="A2" s="140" t="s">
        <v>8</v>
      </c>
      <c r="B2" s="48" t="s">
        <v>43</v>
      </c>
      <c r="C2" s="276" t="s">
        <v>44</v>
      </c>
      <c r="D2" s="277"/>
      <c r="E2" s="277"/>
      <c r="F2" s="277"/>
      <c r="G2" s="278"/>
      <c r="AG2" t="s">
        <v>128</v>
      </c>
    </row>
    <row r="3" spans="1:60" ht="25.15" customHeight="1">
      <c r="A3" s="140" t="s">
        <v>9</v>
      </c>
      <c r="B3" s="48" t="s">
        <v>61</v>
      </c>
      <c r="C3" s="276" t="s">
        <v>62</v>
      </c>
      <c r="D3" s="277"/>
      <c r="E3" s="277"/>
      <c r="F3" s="277"/>
      <c r="G3" s="278"/>
      <c r="AC3" s="121" t="s">
        <v>128</v>
      </c>
      <c r="AG3" t="s">
        <v>130</v>
      </c>
    </row>
    <row r="4" spans="1:60" ht="25.15" customHeight="1">
      <c r="A4" s="141" t="s">
        <v>10</v>
      </c>
      <c r="B4" s="142" t="s">
        <v>59</v>
      </c>
      <c r="C4" s="279" t="s">
        <v>63</v>
      </c>
      <c r="D4" s="280"/>
      <c r="E4" s="280"/>
      <c r="F4" s="280"/>
      <c r="G4" s="281"/>
      <c r="AG4" t="s">
        <v>131</v>
      </c>
    </row>
    <row r="5" spans="1:60">
      <c r="D5" s="10"/>
    </row>
    <row r="6" spans="1:60" ht="38.25">
      <c r="A6" s="144" t="s">
        <v>132</v>
      </c>
      <c r="B6" s="146" t="s">
        <v>133</v>
      </c>
      <c r="C6" s="146" t="s">
        <v>134</v>
      </c>
      <c r="D6" s="145" t="s">
        <v>135</v>
      </c>
      <c r="E6" s="144" t="s">
        <v>136</v>
      </c>
      <c r="F6" s="143" t="s">
        <v>137</v>
      </c>
      <c r="G6" s="144" t="s">
        <v>31</v>
      </c>
      <c r="H6" s="147" t="s">
        <v>32</v>
      </c>
      <c r="I6" s="147" t="s">
        <v>138</v>
      </c>
      <c r="J6" s="147" t="s">
        <v>33</v>
      </c>
      <c r="K6" s="147" t="s">
        <v>139</v>
      </c>
      <c r="L6" s="147" t="s">
        <v>140</v>
      </c>
      <c r="M6" s="147" t="s">
        <v>141</v>
      </c>
      <c r="N6" s="147" t="s">
        <v>142</v>
      </c>
      <c r="O6" s="147" t="s">
        <v>143</v>
      </c>
      <c r="P6" s="147" t="s">
        <v>144</v>
      </c>
      <c r="Q6" s="147" t="s">
        <v>145</v>
      </c>
      <c r="R6" s="147" t="s">
        <v>146</v>
      </c>
      <c r="S6" s="147" t="s">
        <v>147</v>
      </c>
      <c r="T6" s="147" t="s">
        <v>148</v>
      </c>
      <c r="U6" s="147" t="s">
        <v>149</v>
      </c>
      <c r="V6" s="147" t="s">
        <v>150</v>
      </c>
      <c r="W6" s="147" t="s">
        <v>151</v>
      </c>
      <c r="X6" s="147" t="s">
        <v>152</v>
      </c>
      <c r="Y6" s="147" t="s">
        <v>153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>
      <c r="A8" s="161" t="s">
        <v>154</v>
      </c>
      <c r="B8" s="162" t="s">
        <v>77</v>
      </c>
      <c r="C8" s="176" t="s">
        <v>78</v>
      </c>
      <c r="D8" s="163"/>
      <c r="E8" s="164"/>
      <c r="F8" s="165"/>
      <c r="G8" s="165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0.32</v>
      </c>
      <c r="P8" s="164"/>
      <c r="Q8" s="164">
        <f>SUM(Q9:Q10)</f>
        <v>0</v>
      </c>
      <c r="R8" s="165"/>
      <c r="S8" s="165"/>
      <c r="T8" s="165"/>
      <c r="U8" s="165"/>
      <c r="V8" s="165">
        <f>SUM(V9:V10)</f>
        <v>3.51</v>
      </c>
      <c r="W8" s="165"/>
      <c r="X8" s="165"/>
      <c r="Y8" s="166"/>
      <c r="AG8" t="s">
        <v>155</v>
      </c>
    </row>
    <row r="9" spans="1:60" outlineLevel="1">
      <c r="A9" s="168">
        <v>1</v>
      </c>
      <c r="B9" s="169" t="s">
        <v>184</v>
      </c>
      <c r="C9" s="177" t="s">
        <v>185</v>
      </c>
      <c r="D9" s="170" t="s">
        <v>186</v>
      </c>
      <c r="E9" s="171">
        <v>8.5500000000000007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3.7670000000000002E-2</v>
      </c>
      <c r="O9" s="171">
        <f>ROUND(E9*N9,2)</f>
        <v>0.32</v>
      </c>
      <c r="P9" s="171">
        <v>0</v>
      </c>
      <c r="Q9" s="171">
        <f>ROUND(E9*P9,2)</f>
        <v>0</v>
      </c>
      <c r="R9" s="173"/>
      <c r="S9" s="173" t="s">
        <v>159</v>
      </c>
      <c r="T9" s="173" t="s">
        <v>187</v>
      </c>
      <c r="U9" s="173">
        <v>0.41</v>
      </c>
      <c r="V9" s="173">
        <f>ROUND(E9*U9,2)</f>
        <v>3.51</v>
      </c>
      <c r="W9" s="173"/>
      <c r="X9" s="173" t="s">
        <v>188</v>
      </c>
      <c r="Y9" s="174" t="s">
        <v>161</v>
      </c>
      <c r="Z9" s="148"/>
      <c r="AA9" s="148"/>
      <c r="AB9" s="148"/>
      <c r="AC9" s="148"/>
      <c r="AD9" s="148"/>
      <c r="AE9" s="148"/>
      <c r="AF9" s="148"/>
      <c r="AG9" s="148" t="s">
        <v>189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>
      <c r="A10" s="155"/>
      <c r="B10" s="156"/>
      <c r="C10" s="191" t="s">
        <v>190</v>
      </c>
      <c r="D10" s="181"/>
      <c r="E10" s="182">
        <v>8.5500000000000007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191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>
      <c r="A11" s="161" t="s">
        <v>154</v>
      </c>
      <c r="B11" s="162" t="s">
        <v>79</v>
      </c>
      <c r="C11" s="176" t="s">
        <v>80</v>
      </c>
      <c r="D11" s="163"/>
      <c r="E11" s="164"/>
      <c r="F11" s="165"/>
      <c r="G11" s="165">
        <f>SUMIF(AG12:AG21,"&lt;&gt;NOR",G12:G21)</f>
        <v>0</v>
      </c>
      <c r="H11" s="165"/>
      <c r="I11" s="165">
        <f>SUM(I12:I21)</f>
        <v>0</v>
      </c>
      <c r="J11" s="165"/>
      <c r="K11" s="165">
        <f>SUM(K12:K21)</f>
        <v>0</v>
      </c>
      <c r="L11" s="165"/>
      <c r="M11" s="165">
        <f>SUM(M12:M21)</f>
        <v>0</v>
      </c>
      <c r="N11" s="164"/>
      <c r="O11" s="164">
        <f>SUM(O12:O21)</f>
        <v>5.82</v>
      </c>
      <c r="P11" s="164"/>
      <c r="Q11" s="164">
        <f>SUM(Q12:Q21)</f>
        <v>0</v>
      </c>
      <c r="R11" s="165"/>
      <c r="S11" s="165"/>
      <c r="T11" s="165"/>
      <c r="U11" s="165"/>
      <c r="V11" s="165">
        <f>SUM(V12:V21)</f>
        <v>140.88999999999999</v>
      </c>
      <c r="W11" s="165"/>
      <c r="X11" s="165"/>
      <c r="Y11" s="166"/>
      <c r="AG11" t="s">
        <v>155</v>
      </c>
    </row>
    <row r="12" spans="1:60" outlineLevel="1">
      <c r="A12" s="168">
        <v>2</v>
      </c>
      <c r="B12" s="169" t="s">
        <v>192</v>
      </c>
      <c r="C12" s="177" t="s">
        <v>193</v>
      </c>
      <c r="D12" s="170" t="s">
        <v>186</v>
      </c>
      <c r="E12" s="171">
        <v>153.15639999999999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1.554E-2</v>
      </c>
      <c r="O12" s="171">
        <f>ROUND(E12*N12,2)</f>
        <v>2.38</v>
      </c>
      <c r="P12" s="171">
        <v>0</v>
      </c>
      <c r="Q12" s="171">
        <f>ROUND(E12*P12,2)</f>
        <v>0</v>
      </c>
      <c r="R12" s="173"/>
      <c r="S12" s="173" t="s">
        <v>159</v>
      </c>
      <c r="T12" s="173" t="s">
        <v>187</v>
      </c>
      <c r="U12" s="173">
        <v>0.23580000000000001</v>
      </c>
      <c r="V12" s="173">
        <f>ROUND(E12*U12,2)</f>
        <v>36.11</v>
      </c>
      <c r="W12" s="173"/>
      <c r="X12" s="173" t="s">
        <v>188</v>
      </c>
      <c r="Y12" s="174" t="s">
        <v>161</v>
      </c>
      <c r="Z12" s="148"/>
      <c r="AA12" s="148"/>
      <c r="AB12" s="148"/>
      <c r="AC12" s="148"/>
      <c r="AD12" s="148"/>
      <c r="AE12" s="148"/>
      <c r="AF12" s="148"/>
      <c r="AG12" s="148" t="s">
        <v>189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>
      <c r="A13" s="155"/>
      <c r="B13" s="156"/>
      <c r="C13" s="296" t="s">
        <v>194</v>
      </c>
      <c r="D13" s="297"/>
      <c r="E13" s="297"/>
      <c r="F13" s="297"/>
      <c r="G13" s="297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164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>
      <c r="A14" s="155"/>
      <c r="B14" s="156"/>
      <c r="C14" s="191" t="s">
        <v>195</v>
      </c>
      <c r="D14" s="181"/>
      <c r="E14" s="182">
        <v>153.15639999999999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191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>
      <c r="A15" s="168">
        <v>3</v>
      </c>
      <c r="B15" s="169" t="s">
        <v>196</v>
      </c>
      <c r="C15" s="177" t="s">
        <v>197</v>
      </c>
      <c r="D15" s="170" t="s">
        <v>186</v>
      </c>
      <c r="E15" s="171">
        <v>74.55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1.7680000000000001E-2</v>
      </c>
      <c r="O15" s="171">
        <f>ROUND(E15*N15,2)</f>
        <v>1.32</v>
      </c>
      <c r="P15" s="171">
        <v>0</v>
      </c>
      <c r="Q15" s="171">
        <f>ROUND(E15*P15,2)</f>
        <v>0</v>
      </c>
      <c r="R15" s="173"/>
      <c r="S15" s="173" t="s">
        <v>159</v>
      </c>
      <c r="T15" s="173" t="s">
        <v>187</v>
      </c>
      <c r="U15" s="173">
        <v>0.38716</v>
      </c>
      <c r="V15" s="173">
        <f>ROUND(E15*U15,2)</f>
        <v>28.86</v>
      </c>
      <c r="W15" s="173"/>
      <c r="X15" s="173" t="s">
        <v>188</v>
      </c>
      <c r="Y15" s="174" t="s">
        <v>161</v>
      </c>
      <c r="Z15" s="148"/>
      <c r="AA15" s="148"/>
      <c r="AB15" s="148"/>
      <c r="AC15" s="148"/>
      <c r="AD15" s="148"/>
      <c r="AE15" s="148"/>
      <c r="AF15" s="148"/>
      <c r="AG15" s="148" t="s">
        <v>189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>
      <c r="A16" s="155"/>
      <c r="B16" s="156"/>
      <c r="C16" s="296" t="s">
        <v>194</v>
      </c>
      <c r="D16" s="297"/>
      <c r="E16" s="297"/>
      <c r="F16" s="297"/>
      <c r="G16" s="297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164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>
      <c r="A17" s="155"/>
      <c r="B17" s="156"/>
      <c r="C17" s="191" t="s">
        <v>198</v>
      </c>
      <c r="D17" s="181"/>
      <c r="E17" s="182">
        <v>74.55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191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68">
        <v>4</v>
      </c>
      <c r="B18" s="169" t="s">
        <v>199</v>
      </c>
      <c r="C18" s="177" t="s">
        <v>200</v>
      </c>
      <c r="D18" s="170" t="s">
        <v>186</v>
      </c>
      <c r="E18" s="171">
        <v>153.15639999999999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1">
        <v>8.5100000000000002E-3</v>
      </c>
      <c r="O18" s="171">
        <f>ROUND(E18*N18,2)</f>
        <v>1.3</v>
      </c>
      <c r="P18" s="171">
        <v>0</v>
      </c>
      <c r="Q18" s="171">
        <f>ROUND(E18*P18,2)</f>
        <v>0</v>
      </c>
      <c r="R18" s="173"/>
      <c r="S18" s="173" t="s">
        <v>159</v>
      </c>
      <c r="T18" s="173" t="s">
        <v>187</v>
      </c>
      <c r="U18" s="173">
        <v>0.32500000000000001</v>
      </c>
      <c r="V18" s="173">
        <f>ROUND(E18*U18,2)</f>
        <v>49.78</v>
      </c>
      <c r="W18" s="173"/>
      <c r="X18" s="173" t="s">
        <v>188</v>
      </c>
      <c r="Y18" s="174" t="s">
        <v>161</v>
      </c>
      <c r="Z18" s="148"/>
      <c r="AA18" s="148"/>
      <c r="AB18" s="148"/>
      <c r="AC18" s="148"/>
      <c r="AD18" s="148"/>
      <c r="AE18" s="148"/>
      <c r="AF18" s="148"/>
      <c r="AG18" s="148" t="s">
        <v>189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>
      <c r="A19" s="155"/>
      <c r="B19" s="156"/>
      <c r="C19" s="191" t="s">
        <v>195</v>
      </c>
      <c r="D19" s="181"/>
      <c r="E19" s="182">
        <v>153.15639999999999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191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8">
        <v>5</v>
      </c>
      <c r="B20" s="169" t="s">
        <v>201</v>
      </c>
      <c r="C20" s="177" t="s">
        <v>202</v>
      </c>
      <c r="D20" s="170" t="s">
        <v>186</v>
      </c>
      <c r="E20" s="171">
        <v>15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1">
        <v>5.4969999999999998E-2</v>
      </c>
      <c r="O20" s="171">
        <f>ROUND(E20*N20,2)</f>
        <v>0.82</v>
      </c>
      <c r="P20" s="171">
        <v>0</v>
      </c>
      <c r="Q20" s="171">
        <f>ROUND(E20*P20,2)</f>
        <v>0</v>
      </c>
      <c r="R20" s="173"/>
      <c r="S20" s="173" t="s">
        <v>159</v>
      </c>
      <c r="T20" s="173" t="s">
        <v>187</v>
      </c>
      <c r="U20" s="173">
        <v>1.7428999999999999</v>
      </c>
      <c r="V20" s="173">
        <f>ROUND(E20*U20,2)</f>
        <v>26.14</v>
      </c>
      <c r="W20" s="173"/>
      <c r="X20" s="173" t="s">
        <v>188</v>
      </c>
      <c r="Y20" s="174" t="s">
        <v>161</v>
      </c>
      <c r="Z20" s="148"/>
      <c r="AA20" s="148"/>
      <c r="AB20" s="148"/>
      <c r="AC20" s="148"/>
      <c r="AD20" s="148"/>
      <c r="AE20" s="148"/>
      <c r="AF20" s="148"/>
      <c r="AG20" s="148" t="s">
        <v>189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>
      <c r="A21" s="155"/>
      <c r="B21" s="156"/>
      <c r="C21" s="191" t="s">
        <v>203</v>
      </c>
      <c r="D21" s="181"/>
      <c r="E21" s="182">
        <v>15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191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>
      <c r="A22" s="161" t="s">
        <v>154</v>
      </c>
      <c r="B22" s="162" t="s">
        <v>81</v>
      </c>
      <c r="C22" s="176" t="s">
        <v>82</v>
      </c>
      <c r="D22" s="163"/>
      <c r="E22" s="164"/>
      <c r="F22" s="165"/>
      <c r="G22" s="165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4"/>
      <c r="O22" s="164">
        <f>SUM(O23:O24)</f>
        <v>4.2300000000000004</v>
      </c>
      <c r="P22" s="164"/>
      <c r="Q22" s="164">
        <f>SUM(Q23:Q24)</f>
        <v>0</v>
      </c>
      <c r="R22" s="165"/>
      <c r="S22" s="165"/>
      <c r="T22" s="165"/>
      <c r="U22" s="165"/>
      <c r="V22" s="165">
        <f>SUM(V23:V24)</f>
        <v>25.35</v>
      </c>
      <c r="W22" s="165"/>
      <c r="X22" s="165"/>
      <c r="Y22" s="166"/>
      <c r="AG22" t="s">
        <v>155</v>
      </c>
    </row>
    <row r="23" spans="1:60" ht="22.5" outlineLevel="1">
      <c r="A23" s="168">
        <v>6</v>
      </c>
      <c r="B23" s="169" t="s">
        <v>204</v>
      </c>
      <c r="C23" s="177" t="s">
        <v>205</v>
      </c>
      <c r="D23" s="170" t="s">
        <v>186</v>
      </c>
      <c r="E23" s="171">
        <v>74.55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5.67E-2</v>
      </c>
      <c r="O23" s="171">
        <f>ROUND(E23*N23,2)</f>
        <v>4.2300000000000004</v>
      </c>
      <c r="P23" s="171">
        <v>0</v>
      </c>
      <c r="Q23" s="171">
        <f>ROUND(E23*P23,2)</f>
        <v>0</v>
      </c>
      <c r="R23" s="173"/>
      <c r="S23" s="173" t="s">
        <v>159</v>
      </c>
      <c r="T23" s="173" t="s">
        <v>187</v>
      </c>
      <c r="U23" s="173">
        <v>0.34</v>
      </c>
      <c r="V23" s="173">
        <f>ROUND(E23*U23,2)</f>
        <v>25.35</v>
      </c>
      <c r="W23" s="173"/>
      <c r="X23" s="173" t="s">
        <v>188</v>
      </c>
      <c r="Y23" s="174" t="s">
        <v>161</v>
      </c>
      <c r="Z23" s="148"/>
      <c r="AA23" s="148"/>
      <c r="AB23" s="148"/>
      <c r="AC23" s="148"/>
      <c r="AD23" s="148"/>
      <c r="AE23" s="148"/>
      <c r="AF23" s="148"/>
      <c r="AG23" s="148" t="s">
        <v>189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>
      <c r="A24" s="155"/>
      <c r="B24" s="156"/>
      <c r="C24" s="191" t="s">
        <v>198</v>
      </c>
      <c r="D24" s="181"/>
      <c r="E24" s="182">
        <v>74.55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191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>
      <c r="A25" s="161" t="s">
        <v>154</v>
      </c>
      <c r="B25" s="162" t="s">
        <v>83</v>
      </c>
      <c r="C25" s="176" t="s">
        <v>84</v>
      </c>
      <c r="D25" s="163"/>
      <c r="E25" s="164"/>
      <c r="F25" s="165"/>
      <c r="G25" s="165">
        <f>SUMIF(AG26:AG28,"&lt;&gt;NOR",G26:G28)</f>
        <v>0</v>
      </c>
      <c r="H25" s="165"/>
      <c r="I25" s="165">
        <f>SUM(I26:I28)</f>
        <v>0</v>
      </c>
      <c r="J25" s="165"/>
      <c r="K25" s="165">
        <f>SUM(K26:K28)</f>
        <v>0</v>
      </c>
      <c r="L25" s="165"/>
      <c r="M25" s="165">
        <f>SUM(M26:M28)</f>
        <v>0</v>
      </c>
      <c r="N25" s="164"/>
      <c r="O25" s="164">
        <f>SUM(O26:O28)</f>
        <v>0</v>
      </c>
      <c r="P25" s="164"/>
      <c r="Q25" s="164">
        <f>SUM(Q26:Q28)</f>
        <v>0</v>
      </c>
      <c r="R25" s="165"/>
      <c r="S25" s="165"/>
      <c r="T25" s="165"/>
      <c r="U25" s="165"/>
      <c r="V25" s="165">
        <f>SUM(V26:V28)</f>
        <v>3.2</v>
      </c>
      <c r="W25" s="165"/>
      <c r="X25" s="165"/>
      <c r="Y25" s="166"/>
      <c r="AG25" t="s">
        <v>155</v>
      </c>
    </row>
    <row r="26" spans="1:60" ht="22.5" outlineLevel="1">
      <c r="A26" s="183">
        <v>7</v>
      </c>
      <c r="B26" s="184" t="s">
        <v>206</v>
      </c>
      <c r="C26" s="192" t="s">
        <v>207</v>
      </c>
      <c r="D26" s="185" t="s">
        <v>208</v>
      </c>
      <c r="E26" s="186">
        <v>2</v>
      </c>
      <c r="F26" s="187"/>
      <c r="G26" s="188">
        <f>ROUND(E26*F26,2)</f>
        <v>0</v>
      </c>
      <c r="H26" s="187"/>
      <c r="I26" s="188">
        <f>ROUND(E26*H26,2)</f>
        <v>0</v>
      </c>
      <c r="J26" s="187"/>
      <c r="K26" s="188">
        <f>ROUND(E26*J26,2)</f>
        <v>0</v>
      </c>
      <c r="L26" s="188">
        <v>21</v>
      </c>
      <c r="M26" s="188">
        <f>G26*(1+L26/100)</f>
        <v>0</v>
      </c>
      <c r="N26" s="186">
        <v>0</v>
      </c>
      <c r="O26" s="186">
        <f>ROUND(E26*N26,2)</f>
        <v>0</v>
      </c>
      <c r="P26" s="186">
        <v>0</v>
      </c>
      <c r="Q26" s="186">
        <f>ROUND(E26*P26,2)</f>
        <v>0</v>
      </c>
      <c r="R26" s="188"/>
      <c r="S26" s="188" t="s">
        <v>159</v>
      </c>
      <c r="T26" s="188" t="s">
        <v>187</v>
      </c>
      <c r="U26" s="188">
        <v>1.6</v>
      </c>
      <c r="V26" s="188">
        <f>ROUND(E26*U26,2)</f>
        <v>3.2</v>
      </c>
      <c r="W26" s="188"/>
      <c r="X26" s="188" t="s">
        <v>188</v>
      </c>
      <c r="Y26" s="189" t="s">
        <v>161</v>
      </c>
      <c r="Z26" s="148"/>
      <c r="AA26" s="148"/>
      <c r="AB26" s="148"/>
      <c r="AC26" s="148"/>
      <c r="AD26" s="148"/>
      <c r="AE26" s="148"/>
      <c r="AF26" s="148"/>
      <c r="AG26" s="148" t="s">
        <v>189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>
      <c r="A27" s="183">
        <v>8</v>
      </c>
      <c r="B27" s="184" t="s">
        <v>209</v>
      </c>
      <c r="C27" s="192" t="s">
        <v>210</v>
      </c>
      <c r="D27" s="185" t="s">
        <v>211</v>
      </c>
      <c r="E27" s="186">
        <v>60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21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159</v>
      </c>
      <c r="T27" s="188" t="s">
        <v>187</v>
      </c>
      <c r="U27" s="188">
        <v>0</v>
      </c>
      <c r="V27" s="188">
        <f>ROUND(E27*U27,2)</f>
        <v>0</v>
      </c>
      <c r="W27" s="188"/>
      <c r="X27" s="188" t="s">
        <v>188</v>
      </c>
      <c r="Y27" s="189" t="s">
        <v>161</v>
      </c>
      <c r="Z27" s="148"/>
      <c r="AA27" s="148"/>
      <c r="AB27" s="148"/>
      <c r="AC27" s="148"/>
      <c r="AD27" s="148"/>
      <c r="AE27" s="148"/>
      <c r="AF27" s="148"/>
      <c r="AG27" s="148" t="s">
        <v>189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83">
        <v>9</v>
      </c>
      <c r="B28" s="184" t="s">
        <v>212</v>
      </c>
      <c r="C28" s="192" t="s">
        <v>213</v>
      </c>
      <c r="D28" s="185" t="s">
        <v>214</v>
      </c>
      <c r="E28" s="186">
        <v>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159</v>
      </c>
      <c r="T28" s="188" t="s">
        <v>187</v>
      </c>
      <c r="U28" s="188">
        <v>0</v>
      </c>
      <c r="V28" s="188">
        <f>ROUND(E28*U28,2)</f>
        <v>0</v>
      </c>
      <c r="W28" s="188"/>
      <c r="X28" s="188" t="s">
        <v>188</v>
      </c>
      <c r="Y28" s="189" t="s">
        <v>161</v>
      </c>
      <c r="Z28" s="148"/>
      <c r="AA28" s="148"/>
      <c r="AB28" s="148"/>
      <c r="AC28" s="148"/>
      <c r="AD28" s="148"/>
      <c r="AE28" s="148"/>
      <c r="AF28" s="148"/>
      <c r="AG28" s="148" t="s">
        <v>189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5.5">
      <c r="A29" s="161" t="s">
        <v>154</v>
      </c>
      <c r="B29" s="162" t="s">
        <v>85</v>
      </c>
      <c r="C29" s="176" t="s">
        <v>86</v>
      </c>
      <c r="D29" s="163"/>
      <c r="E29" s="164"/>
      <c r="F29" s="165"/>
      <c r="G29" s="165">
        <f>SUMIF(AG30:AG41,"&lt;&gt;NOR",G30:G41)</f>
        <v>0</v>
      </c>
      <c r="H29" s="165"/>
      <c r="I29" s="165">
        <f>SUM(I30:I41)</f>
        <v>0</v>
      </c>
      <c r="J29" s="165"/>
      <c r="K29" s="165">
        <f>SUM(K30:K41)</f>
        <v>0</v>
      </c>
      <c r="L29" s="165"/>
      <c r="M29" s="165">
        <f>SUM(M30:M41)</f>
        <v>0</v>
      </c>
      <c r="N29" s="164"/>
      <c r="O29" s="164">
        <f>SUM(O30:O41)</f>
        <v>0.21000000000000002</v>
      </c>
      <c r="P29" s="164"/>
      <c r="Q29" s="164">
        <f>SUM(Q30:Q41)</f>
        <v>0</v>
      </c>
      <c r="R29" s="165"/>
      <c r="S29" s="165"/>
      <c r="T29" s="165"/>
      <c r="U29" s="165"/>
      <c r="V29" s="165">
        <f>SUM(V30:V41)</f>
        <v>40.53</v>
      </c>
      <c r="W29" s="165"/>
      <c r="X29" s="165"/>
      <c r="Y29" s="166"/>
      <c r="AG29" t="s">
        <v>155</v>
      </c>
    </row>
    <row r="30" spans="1:60" outlineLevel="1">
      <c r="A30" s="168">
        <v>10</v>
      </c>
      <c r="B30" s="169" t="s">
        <v>215</v>
      </c>
      <c r="C30" s="177" t="s">
        <v>216</v>
      </c>
      <c r="D30" s="170" t="s">
        <v>217</v>
      </c>
      <c r="E30" s="171">
        <v>36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4.7699999999999999E-3</v>
      </c>
      <c r="O30" s="171">
        <f>ROUND(E30*N30,2)</f>
        <v>0.17</v>
      </c>
      <c r="P30" s="171">
        <v>0</v>
      </c>
      <c r="Q30" s="171">
        <f>ROUND(E30*P30,2)</f>
        <v>0</v>
      </c>
      <c r="R30" s="173"/>
      <c r="S30" s="173" t="s">
        <v>159</v>
      </c>
      <c r="T30" s="173" t="s">
        <v>187</v>
      </c>
      <c r="U30" s="173">
        <v>0.48799999999999999</v>
      </c>
      <c r="V30" s="173">
        <f>ROUND(E30*U30,2)</f>
        <v>17.57</v>
      </c>
      <c r="W30" s="173"/>
      <c r="X30" s="173" t="s">
        <v>188</v>
      </c>
      <c r="Y30" s="174" t="s">
        <v>161</v>
      </c>
      <c r="Z30" s="148"/>
      <c r="AA30" s="148"/>
      <c r="AB30" s="148"/>
      <c r="AC30" s="148"/>
      <c r="AD30" s="148"/>
      <c r="AE30" s="148"/>
      <c r="AF30" s="148"/>
      <c r="AG30" s="148" t="s">
        <v>189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>
      <c r="A31" s="155"/>
      <c r="B31" s="156"/>
      <c r="C31" s="296" t="s">
        <v>218</v>
      </c>
      <c r="D31" s="297"/>
      <c r="E31" s="297"/>
      <c r="F31" s="297"/>
      <c r="G31" s="297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164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>
      <c r="A32" s="155"/>
      <c r="B32" s="156"/>
      <c r="C32" s="191" t="s">
        <v>219</v>
      </c>
      <c r="D32" s="181"/>
      <c r="E32" s="182">
        <v>16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191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>
      <c r="A33" s="155"/>
      <c r="B33" s="156"/>
      <c r="C33" s="191" t="s">
        <v>220</v>
      </c>
      <c r="D33" s="181"/>
      <c r="E33" s="182">
        <v>20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191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68">
        <v>11</v>
      </c>
      <c r="B34" s="169" t="s">
        <v>221</v>
      </c>
      <c r="C34" s="177" t="s">
        <v>222</v>
      </c>
      <c r="D34" s="170" t="s">
        <v>208</v>
      </c>
      <c r="E34" s="171">
        <v>16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 t="s">
        <v>223</v>
      </c>
      <c r="S34" s="173" t="s">
        <v>159</v>
      </c>
      <c r="T34" s="173" t="s">
        <v>187</v>
      </c>
      <c r="U34" s="173">
        <v>0</v>
      </c>
      <c r="V34" s="173">
        <f>ROUND(E34*U34,2)</f>
        <v>0</v>
      </c>
      <c r="W34" s="173"/>
      <c r="X34" s="173" t="s">
        <v>224</v>
      </c>
      <c r="Y34" s="174" t="s">
        <v>161</v>
      </c>
      <c r="Z34" s="148"/>
      <c r="AA34" s="148"/>
      <c r="AB34" s="148"/>
      <c r="AC34" s="148"/>
      <c r="AD34" s="148"/>
      <c r="AE34" s="148"/>
      <c r="AF34" s="148"/>
      <c r="AG34" s="148" t="s">
        <v>225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>
      <c r="A35" s="155"/>
      <c r="B35" s="156"/>
      <c r="C35" s="191" t="s">
        <v>226</v>
      </c>
      <c r="D35" s="181"/>
      <c r="E35" s="182">
        <v>16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191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>
      <c r="A36" s="168">
        <v>12</v>
      </c>
      <c r="B36" s="169" t="s">
        <v>227</v>
      </c>
      <c r="C36" s="177" t="s">
        <v>228</v>
      </c>
      <c r="D36" s="170" t="s">
        <v>229</v>
      </c>
      <c r="E36" s="171">
        <v>4.0480000000000002E-2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1</v>
      </c>
      <c r="O36" s="171">
        <f>ROUND(E36*N36,2)</f>
        <v>0.04</v>
      </c>
      <c r="P36" s="171">
        <v>0</v>
      </c>
      <c r="Q36" s="171">
        <f>ROUND(E36*P36,2)</f>
        <v>0</v>
      </c>
      <c r="R36" s="173" t="s">
        <v>223</v>
      </c>
      <c r="S36" s="173" t="s">
        <v>159</v>
      </c>
      <c r="T36" s="173" t="s">
        <v>187</v>
      </c>
      <c r="U36" s="173">
        <v>0</v>
      </c>
      <c r="V36" s="173">
        <f>ROUND(E36*U36,2)</f>
        <v>0</v>
      </c>
      <c r="W36" s="173"/>
      <c r="X36" s="173" t="s">
        <v>224</v>
      </c>
      <c r="Y36" s="174" t="s">
        <v>161</v>
      </c>
      <c r="Z36" s="148"/>
      <c r="AA36" s="148"/>
      <c r="AB36" s="148"/>
      <c r="AC36" s="148"/>
      <c r="AD36" s="148"/>
      <c r="AE36" s="148"/>
      <c r="AF36" s="148"/>
      <c r="AG36" s="148" t="s">
        <v>225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>
      <c r="A37" s="155"/>
      <c r="B37" s="156"/>
      <c r="C37" s="191" t="s">
        <v>230</v>
      </c>
      <c r="D37" s="181"/>
      <c r="E37" s="182">
        <v>4.0480000000000002E-2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191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>
      <c r="A38" s="168">
        <v>13</v>
      </c>
      <c r="B38" s="169" t="s">
        <v>231</v>
      </c>
      <c r="C38" s="177" t="s">
        <v>232</v>
      </c>
      <c r="D38" s="170" t="s">
        <v>233</v>
      </c>
      <c r="E38" s="171">
        <v>8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179</v>
      </c>
      <c r="T38" s="173" t="s">
        <v>160</v>
      </c>
      <c r="U38" s="173">
        <v>0</v>
      </c>
      <c r="V38" s="173">
        <f>ROUND(E38*U38,2)</f>
        <v>0</v>
      </c>
      <c r="W38" s="173"/>
      <c r="X38" s="173" t="s">
        <v>224</v>
      </c>
      <c r="Y38" s="174" t="s">
        <v>161</v>
      </c>
      <c r="Z38" s="148"/>
      <c r="AA38" s="148"/>
      <c r="AB38" s="148"/>
      <c r="AC38" s="148"/>
      <c r="AD38" s="148"/>
      <c r="AE38" s="148"/>
      <c r="AF38" s="148"/>
      <c r="AG38" s="148" t="s">
        <v>225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>
      <c r="A39" s="155"/>
      <c r="B39" s="156"/>
      <c r="C39" s="191" t="s">
        <v>234</v>
      </c>
      <c r="D39" s="181"/>
      <c r="E39" s="182">
        <v>8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191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68">
        <v>14</v>
      </c>
      <c r="B40" s="169" t="s">
        <v>235</v>
      </c>
      <c r="C40" s="177" t="s">
        <v>236</v>
      </c>
      <c r="D40" s="170" t="s">
        <v>186</v>
      </c>
      <c r="E40" s="171">
        <v>74.55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4.0000000000000003E-5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159</v>
      </c>
      <c r="T40" s="173" t="s">
        <v>187</v>
      </c>
      <c r="U40" s="173">
        <v>0.308</v>
      </c>
      <c r="V40" s="173">
        <f>ROUND(E40*U40,2)</f>
        <v>22.96</v>
      </c>
      <c r="W40" s="173"/>
      <c r="X40" s="173" t="s">
        <v>188</v>
      </c>
      <c r="Y40" s="174" t="s">
        <v>161</v>
      </c>
      <c r="Z40" s="148"/>
      <c r="AA40" s="148"/>
      <c r="AB40" s="148"/>
      <c r="AC40" s="148"/>
      <c r="AD40" s="148"/>
      <c r="AE40" s="148"/>
      <c r="AF40" s="148"/>
      <c r="AG40" s="148" t="s">
        <v>189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>
      <c r="A41" s="155"/>
      <c r="B41" s="156"/>
      <c r="C41" s="191" t="s">
        <v>198</v>
      </c>
      <c r="D41" s="181"/>
      <c r="E41" s="182">
        <v>74.55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191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>
      <c r="A42" s="161" t="s">
        <v>154</v>
      </c>
      <c r="B42" s="162" t="s">
        <v>87</v>
      </c>
      <c r="C42" s="176" t="s">
        <v>88</v>
      </c>
      <c r="D42" s="163"/>
      <c r="E42" s="164"/>
      <c r="F42" s="165"/>
      <c r="G42" s="165">
        <f>SUMIF(AG43:AG52,"&lt;&gt;NOR",G43:G52)</f>
        <v>0</v>
      </c>
      <c r="H42" s="165"/>
      <c r="I42" s="165">
        <f>SUM(I43:I52)</f>
        <v>0</v>
      </c>
      <c r="J42" s="165"/>
      <c r="K42" s="165">
        <f>SUM(K43:K52)</f>
        <v>0</v>
      </c>
      <c r="L42" s="165"/>
      <c r="M42" s="165">
        <f>SUM(M43:M52)</f>
        <v>0</v>
      </c>
      <c r="N42" s="164"/>
      <c r="O42" s="164">
        <f>SUM(O43:O52)</f>
        <v>0</v>
      </c>
      <c r="P42" s="164"/>
      <c r="Q42" s="164">
        <f>SUM(Q43:Q52)</f>
        <v>2.2799999999999998</v>
      </c>
      <c r="R42" s="165"/>
      <c r="S42" s="165"/>
      <c r="T42" s="165"/>
      <c r="U42" s="165"/>
      <c r="V42" s="165">
        <f>SUM(V43:V52)</f>
        <v>18.399999999999999</v>
      </c>
      <c r="W42" s="165"/>
      <c r="X42" s="165"/>
      <c r="Y42" s="166"/>
      <c r="AG42" t="s">
        <v>155</v>
      </c>
    </row>
    <row r="43" spans="1:60" ht="22.5" outlineLevel="1">
      <c r="A43" s="168">
        <v>15</v>
      </c>
      <c r="B43" s="169" t="s">
        <v>237</v>
      </c>
      <c r="C43" s="177" t="s">
        <v>238</v>
      </c>
      <c r="D43" s="170" t="s">
        <v>186</v>
      </c>
      <c r="E43" s="171">
        <v>227.7064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0.01</v>
      </c>
      <c r="Q43" s="171">
        <f>ROUND(E43*P43,2)</f>
        <v>2.2799999999999998</v>
      </c>
      <c r="R43" s="173"/>
      <c r="S43" s="173" t="s">
        <v>159</v>
      </c>
      <c r="T43" s="173" t="s">
        <v>187</v>
      </c>
      <c r="U43" s="173">
        <v>0.08</v>
      </c>
      <c r="V43" s="173">
        <f>ROUND(E43*U43,2)</f>
        <v>18.22</v>
      </c>
      <c r="W43" s="173"/>
      <c r="X43" s="173" t="s">
        <v>188</v>
      </c>
      <c r="Y43" s="174" t="s">
        <v>161</v>
      </c>
      <c r="Z43" s="148"/>
      <c r="AA43" s="148"/>
      <c r="AB43" s="148"/>
      <c r="AC43" s="148"/>
      <c r="AD43" s="148"/>
      <c r="AE43" s="148"/>
      <c r="AF43" s="148"/>
      <c r="AG43" s="148" t="s">
        <v>189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>
      <c r="A44" s="155"/>
      <c r="B44" s="156"/>
      <c r="C44" s="191" t="s">
        <v>239</v>
      </c>
      <c r="D44" s="181"/>
      <c r="E44" s="182">
        <v>227.7064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191</v>
      </c>
      <c r="AH44" s="148">
        <v>5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>
      <c r="A45" s="183">
        <v>16</v>
      </c>
      <c r="B45" s="184" t="s">
        <v>240</v>
      </c>
      <c r="C45" s="192" t="s">
        <v>241</v>
      </c>
      <c r="D45" s="185" t="s">
        <v>217</v>
      </c>
      <c r="E45" s="186">
        <v>3</v>
      </c>
      <c r="F45" s="187"/>
      <c r="G45" s="188">
        <f t="shared" ref="G45:G52" si="0">ROUND(E45*F45,2)</f>
        <v>0</v>
      </c>
      <c r="H45" s="187"/>
      <c r="I45" s="188">
        <f t="shared" ref="I45:I52" si="1">ROUND(E45*H45,2)</f>
        <v>0</v>
      </c>
      <c r="J45" s="187"/>
      <c r="K45" s="188">
        <f t="shared" ref="K45:K52" si="2">ROUND(E45*J45,2)</f>
        <v>0</v>
      </c>
      <c r="L45" s="188">
        <v>21</v>
      </c>
      <c r="M45" s="188">
        <f t="shared" ref="M45:M52" si="3">G45*(1+L45/100)</f>
        <v>0</v>
      </c>
      <c r="N45" s="186">
        <v>0</v>
      </c>
      <c r="O45" s="186">
        <f t="shared" ref="O45:O52" si="4">ROUND(E45*N45,2)</f>
        <v>0</v>
      </c>
      <c r="P45" s="186">
        <v>0</v>
      </c>
      <c r="Q45" s="186">
        <f t="shared" ref="Q45:Q52" si="5">ROUND(E45*P45,2)</f>
        <v>0</v>
      </c>
      <c r="R45" s="188"/>
      <c r="S45" s="188" t="s">
        <v>159</v>
      </c>
      <c r="T45" s="188" t="s">
        <v>187</v>
      </c>
      <c r="U45" s="188">
        <v>0.06</v>
      </c>
      <c r="V45" s="188">
        <f t="shared" ref="V45:V52" si="6">ROUND(E45*U45,2)</f>
        <v>0.18</v>
      </c>
      <c r="W45" s="188"/>
      <c r="X45" s="188" t="s">
        <v>188</v>
      </c>
      <c r="Y45" s="189" t="s">
        <v>161</v>
      </c>
      <c r="Z45" s="148"/>
      <c r="AA45" s="148"/>
      <c r="AB45" s="148"/>
      <c r="AC45" s="148"/>
      <c r="AD45" s="148"/>
      <c r="AE45" s="148"/>
      <c r="AF45" s="148"/>
      <c r="AG45" s="148" t="s">
        <v>189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>
      <c r="A46" s="183">
        <v>17</v>
      </c>
      <c r="B46" s="184" t="s">
        <v>242</v>
      </c>
      <c r="C46" s="192" t="s">
        <v>243</v>
      </c>
      <c r="D46" s="185" t="s">
        <v>244</v>
      </c>
      <c r="E46" s="186">
        <v>1</v>
      </c>
      <c r="F46" s="187"/>
      <c r="G46" s="188">
        <f t="shared" si="0"/>
        <v>0</v>
      </c>
      <c r="H46" s="187"/>
      <c r="I46" s="188">
        <f t="shared" si="1"/>
        <v>0</v>
      </c>
      <c r="J46" s="187"/>
      <c r="K46" s="188">
        <f t="shared" si="2"/>
        <v>0</v>
      </c>
      <c r="L46" s="188">
        <v>21</v>
      </c>
      <c r="M46" s="188">
        <f t="shared" si="3"/>
        <v>0</v>
      </c>
      <c r="N46" s="186">
        <v>0</v>
      </c>
      <c r="O46" s="186">
        <f t="shared" si="4"/>
        <v>0</v>
      </c>
      <c r="P46" s="186">
        <v>0</v>
      </c>
      <c r="Q46" s="186">
        <f t="shared" si="5"/>
        <v>0</v>
      </c>
      <c r="R46" s="188"/>
      <c r="S46" s="188" t="s">
        <v>179</v>
      </c>
      <c r="T46" s="188" t="s">
        <v>160</v>
      </c>
      <c r="U46" s="188">
        <v>0</v>
      </c>
      <c r="V46" s="188">
        <f t="shared" si="6"/>
        <v>0</v>
      </c>
      <c r="W46" s="188"/>
      <c r="X46" s="188" t="s">
        <v>188</v>
      </c>
      <c r="Y46" s="189" t="s">
        <v>161</v>
      </c>
      <c r="Z46" s="148"/>
      <c r="AA46" s="148"/>
      <c r="AB46" s="148"/>
      <c r="AC46" s="148"/>
      <c r="AD46" s="148"/>
      <c r="AE46" s="148"/>
      <c r="AF46" s="148"/>
      <c r="AG46" s="148" t="s">
        <v>189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>
      <c r="A47" s="183">
        <v>18</v>
      </c>
      <c r="B47" s="184" t="s">
        <v>245</v>
      </c>
      <c r="C47" s="192" t="s">
        <v>246</v>
      </c>
      <c r="D47" s="185" t="s">
        <v>244</v>
      </c>
      <c r="E47" s="186">
        <v>1</v>
      </c>
      <c r="F47" s="187"/>
      <c r="G47" s="188">
        <f t="shared" si="0"/>
        <v>0</v>
      </c>
      <c r="H47" s="187"/>
      <c r="I47" s="188">
        <f t="shared" si="1"/>
        <v>0</v>
      </c>
      <c r="J47" s="187"/>
      <c r="K47" s="188">
        <f t="shared" si="2"/>
        <v>0</v>
      </c>
      <c r="L47" s="188">
        <v>21</v>
      </c>
      <c r="M47" s="188">
        <f t="shared" si="3"/>
        <v>0</v>
      </c>
      <c r="N47" s="186">
        <v>0</v>
      </c>
      <c r="O47" s="186">
        <f t="shared" si="4"/>
        <v>0</v>
      </c>
      <c r="P47" s="186">
        <v>0</v>
      </c>
      <c r="Q47" s="186">
        <f t="shared" si="5"/>
        <v>0</v>
      </c>
      <c r="R47" s="188"/>
      <c r="S47" s="188" t="s">
        <v>179</v>
      </c>
      <c r="T47" s="188" t="s">
        <v>160</v>
      </c>
      <c r="U47" s="188">
        <v>0</v>
      </c>
      <c r="V47" s="188">
        <f t="shared" si="6"/>
        <v>0</v>
      </c>
      <c r="W47" s="188"/>
      <c r="X47" s="188" t="s">
        <v>188</v>
      </c>
      <c r="Y47" s="189" t="s">
        <v>161</v>
      </c>
      <c r="Z47" s="148"/>
      <c r="AA47" s="148"/>
      <c r="AB47" s="148"/>
      <c r="AC47" s="148"/>
      <c r="AD47" s="148"/>
      <c r="AE47" s="148"/>
      <c r="AF47" s="148"/>
      <c r="AG47" s="148" t="s">
        <v>189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>
      <c r="A48" s="183">
        <v>19</v>
      </c>
      <c r="B48" s="184" t="s">
        <v>247</v>
      </c>
      <c r="C48" s="192" t="s">
        <v>248</v>
      </c>
      <c r="D48" s="185" t="s">
        <v>244</v>
      </c>
      <c r="E48" s="186">
        <v>1</v>
      </c>
      <c r="F48" s="187"/>
      <c r="G48" s="188">
        <f t="shared" si="0"/>
        <v>0</v>
      </c>
      <c r="H48" s="187"/>
      <c r="I48" s="188">
        <f t="shared" si="1"/>
        <v>0</v>
      </c>
      <c r="J48" s="187"/>
      <c r="K48" s="188">
        <f t="shared" si="2"/>
        <v>0</v>
      </c>
      <c r="L48" s="188">
        <v>21</v>
      </c>
      <c r="M48" s="188">
        <f t="shared" si="3"/>
        <v>0</v>
      </c>
      <c r="N48" s="186">
        <v>0</v>
      </c>
      <c r="O48" s="186">
        <f t="shared" si="4"/>
        <v>0</v>
      </c>
      <c r="P48" s="186">
        <v>0</v>
      </c>
      <c r="Q48" s="186">
        <f t="shared" si="5"/>
        <v>0</v>
      </c>
      <c r="R48" s="188"/>
      <c r="S48" s="188" t="s">
        <v>179</v>
      </c>
      <c r="T48" s="188" t="s">
        <v>160</v>
      </c>
      <c r="U48" s="188">
        <v>0</v>
      </c>
      <c r="V48" s="188">
        <f t="shared" si="6"/>
        <v>0</v>
      </c>
      <c r="W48" s="188"/>
      <c r="X48" s="188" t="s">
        <v>188</v>
      </c>
      <c r="Y48" s="189" t="s">
        <v>161</v>
      </c>
      <c r="Z48" s="148"/>
      <c r="AA48" s="148"/>
      <c r="AB48" s="148"/>
      <c r="AC48" s="148"/>
      <c r="AD48" s="148"/>
      <c r="AE48" s="148"/>
      <c r="AF48" s="148"/>
      <c r="AG48" s="148" t="s">
        <v>189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>
      <c r="A49" s="183">
        <v>20</v>
      </c>
      <c r="B49" s="184" t="s">
        <v>249</v>
      </c>
      <c r="C49" s="192" t="s">
        <v>250</v>
      </c>
      <c r="D49" s="185" t="s">
        <v>244</v>
      </c>
      <c r="E49" s="186">
        <v>1</v>
      </c>
      <c r="F49" s="187"/>
      <c r="G49" s="188">
        <f t="shared" si="0"/>
        <v>0</v>
      </c>
      <c r="H49" s="187"/>
      <c r="I49" s="188">
        <f t="shared" si="1"/>
        <v>0</v>
      </c>
      <c r="J49" s="187"/>
      <c r="K49" s="188">
        <f t="shared" si="2"/>
        <v>0</v>
      </c>
      <c r="L49" s="188">
        <v>21</v>
      </c>
      <c r="M49" s="188">
        <f t="shared" si="3"/>
        <v>0</v>
      </c>
      <c r="N49" s="186">
        <v>0</v>
      </c>
      <c r="O49" s="186">
        <f t="shared" si="4"/>
        <v>0</v>
      </c>
      <c r="P49" s="186">
        <v>0</v>
      </c>
      <c r="Q49" s="186">
        <f t="shared" si="5"/>
        <v>0</v>
      </c>
      <c r="R49" s="188"/>
      <c r="S49" s="188" t="s">
        <v>179</v>
      </c>
      <c r="T49" s="188" t="s">
        <v>160</v>
      </c>
      <c r="U49" s="188">
        <v>0</v>
      </c>
      <c r="V49" s="188">
        <f t="shared" si="6"/>
        <v>0</v>
      </c>
      <c r="W49" s="188"/>
      <c r="X49" s="188" t="s">
        <v>188</v>
      </c>
      <c r="Y49" s="189" t="s">
        <v>161</v>
      </c>
      <c r="Z49" s="148"/>
      <c r="AA49" s="148"/>
      <c r="AB49" s="148"/>
      <c r="AC49" s="148"/>
      <c r="AD49" s="148"/>
      <c r="AE49" s="148"/>
      <c r="AF49" s="148"/>
      <c r="AG49" s="148" t="s">
        <v>189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>
      <c r="A50" s="183">
        <v>21</v>
      </c>
      <c r="B50" s="184" t="s">
        <v>251</v>
      </c>
      <c r="C50" s="192" t="s">
        <v>252</v>
      </c>
      <c r="D50" s="185" t="s">
        <v>244</v>
      </c>
      <c r="E50" s="186">
        <v>1</v>
      </c>
      <c r="F50" s="187"/>
      <c r="G50" s="188">
        <f t="shared" si="0"/>
        <v>0</v>
      </c>
      <c r="H50" s="187"/>
      <c r="I50" s="188">
        <f t="shared" si="1"/>
        <v>0</v>
      </c>
      <c r="J50" s="187"/>
      <c r="K50" s="188">
        <f t="shared" si="2"/>
        <v>0</v>
      </c>
      <c r="L50" s="188">
        <v>21</v>
      </c>
      <c r="M50" s="188">
        <f t="shared" si="3"/>
        <v>0</v>
      </c>
      <c r="N50" s="186">
        <v>0</v>
      </c>
      <c r="O50" s="186">
        <f t="shared" si="4"/>
        <v>0</v>
      </c>
      <c r="P50" s="186">
        <v>0</v>
      </c>
      <c r="Q50" s="186">
        <f t="shared" si="5"/>
        <v>0</v>
      </c>
      <c r="R50" s="188"/>
      <c r="S50" s="188" t="s">
        <v>179</v>
      </c>
      <c r="T50" s="188" t="s">
        <v>160</v>
      </c>
      <c r="U50" s="188">
        <v>0</v>
      </c>
      <c r="V50" s="188">
        <f t="shared" si="6"/>
        <v>0</v>
      </c>
      <c r="W50" s="188"/>
      <c r="X50" s="188" t="s">
        <v>188</v>
      </c>
      <c r="Y50" s="189" t="s">
        <v>161</v>
      </c>
      <c r="Z50" s="148"/>
      <c r="AA50" s="148"/>
      <c r="AB50" s="148"/>
      <c r="AC50" s="148"/>
      <c r="AD50" s="148"/>
      <c r="AE50" s="148"/>
      <c r="AF50" s="148"/>
      <c r="AG50" s="148" t="s">
        <v>189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83">
        <v>22</v>
      </c>
      <c r="B51" s="184" t="s">
        <v>253</v>
      </c>
      <c r="C51" s="192" t="s">
        <v>254</v>
      </c>
      <c r="D51" s="185" t="s">
        <v>244</v>
      </c>
      <c r="E51" s="186">
        <v>1</v>
      </c>
      <c r="F51" s="187"/>
      <c r="G51" s="188">
        <f t="shared" si="0"/>
        <v>0</v>
      </c>
      <c r="H51" s="187"/>
      <c r="I51" s="188">
        <f t="shared" si="1"/>
        <v>0</v>
      </c>
      <c r="J51" s="187"/>
      <c r="K51" s="188">
        <f t="shared" si="2"/>
        <v>0</v>
      </c>
      <c r="L51" s="188">
        <v>21</v>
      </c>
      <c r="M51" s="188">
        <f t="shared" si="3"/>
        <v>0</v>
      </c>
      <c r="N51" s="186">
        <v>0</v>
      </c>
      <c r="O51" s="186">
        <f t="shared" si="4"/>
        <v>0</v>
      </c>
      <c r="P51" s="186">
        <v>0</v>
      </c>
      <c r="Q51" s="186">
        <f t="shared" si="5"/>
        <v>0</v>
      </c>
      <c r="R51" s="188"/>
      <c r="S51" s="188" t="s">
        <v>179</v>
      </c>
      <c r="T51" s="188" t="s">
        <v>160</v>
      </c>
      <c r="U51" s="188">
        <v>0</v>
      </c>
      <c r="V51" s="188">
        <f t="shared" si="6"/>
        <v>0</v>
      </c>
      <c r="W51" s="188"/>
      <c r="X51" s="188" t="s">
        <v>188</v>
      </c>
      <c r="Y51" s="189" t="s">
        <v>161</v>
      </c>
      <c r="Z51" s="148"/>
      <c r="AA51" s="148"/>
      <c r="AB51" s="148"/>
      <c r="AC51" s="148"/>
      <c r="AD51" s="148"/>
      <c r="AE51" s="148"/>
      <c r="AF51" s="148"/>
      <c r="AG51" s="148" t="s">
        <v>189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>
      <c r="A52" s="183">
        <v>23</v>
      </c>
      <c r="B52" s="184" t="s">
        <v>255</v>
      </c>
      <c r="C52" s="192" t="s">
        <v>256</v>
      </c>
      <c r="D52" s="185" t="s">
        <v>244</v>
      </c>
      <c r="E52" s="186">
        <v>1</v>
      </c>
      <c r="F52" s="187"/>
      <c r="G52" s="188">
        <f t="shared" si="0"/>
        <v>0</v>
      </c>
      <c r="H52" s="187"/>
      <c r="I52" s="188">
        <f t="shared" si="1"/>
        <v>0</v>
      </c>
      <c r="J52" s="187"/>
      <c r="K52" s="188">
        <f t="shared" si="2"/>
        <v>0</v>
      </c>
      <c r="L52" s="188">
        <v>21</v>
      </c>
      <c r="M52" s="188">
        <f t="shared" si="3"/>
        <v>0</v>
      </c>
      <c r="N52" s="186">
        <v>0</v>
      </c>
      <c r="O52" s="186">
        <f t="shared" si="4"/>
        <v>0</v>
      </c>
      <c r="P52" s="186">
        <v>0</v>
      </c>
      <c r="Q52" s="186">
        <f t="shared" si="5"/>
        <v>0</v>
      </c>
      <c r="R52" s="188"/>
      <c r="S52" s="188" t="s">
        <v>179</v>
      </c>
      <c r="T52" s="188" t="s">
        <v>160</v>
      </c>
      <c r="U52" s="188">
        <v>0</v>
      </c>
      <c r="V52" s="188">
        <f t="shared" si="6"/>
        <v>0</v>
      </c>
      <c r="W52" s="188"/>
      <c r="X52" s="188" t="s">
        <v>188</v>
      </c>
      <c r="Y52" s="189" t="s">
        <v>161</v>
      </c>
      <c r="Z52" s="148"/>
      <c r="AA52" s="148"/>
      <c r="AB52" s="148"/>
      <c r="AC52" s="148"/>
      <c r="AD52" s="148"/>
      <c r="AE52" s="148"/>
      <c r="AF52" s="148"/>
      <c r="AG52" s="148" t="s">
        <v>189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>
      <c r="A53" s="161" t="s">
        <v>154</v>
      </c>
      <c r="B53" s="162" t="s">
        <v>89</v>
      </c>
      <c r="C53" s="176" t="s">
        <v>90</v>
      </c>
      <c r="D53" s="163"/>
      <c r="E53" s="164"/>
      <c r="F53" s="165"/>
      <c r="G53" s="165">
        <f>SUMIF(AG54:AG54,"&lt;&gt;NOR",G54:G54)</f>
        <v>0</v>
      </c>
      <c r="H53" s="165"/>
      <c r="I53" s="165">
        <f>SUM(I54:I54)</f>
        <v>0</v>
      </c>
      <c r="J53" s="165"/>
      <c r="K53" s="165">
        <f>SUM(K54:K54)</f>
        <v>0</v>
      </c>
      <c r="L53" s="165"/>
      <c r="M53" s="165">
        <f>SUM(M54:M54)</f>
        <v>0</v>
      </c>
      <c r="N53" s="164"/>
      <c r="O53" s="164">
        <f>SUM(O54:O54)</f>
        <v>0</v>
      </c>
      <c r="P53" s="164"/>
      <c r="Q53" s="164">
        <f>SUM(Q54:Q54)</f>
        <v>0.28999999999999998</v>
      </c>
      <c r="R53" s="165"/>
      <c r="S53" s="165"/>
      <c r="T53" s="165"/>
      <c r="U53" s="165"/>
      <c r="V53" s="165">
        <f>SUM(V54:V54)</f>
        <v>17.66</v>
      </c>
      <c r="W53" s="165"/>
      <c r="X53" s="165"/>
      <c r="Y53" s="166"/>
      <c r="AG53" t="s">
        <v>155</v>
      </c>
    </row>
    <row r="54" spans="1:60" outlineLevel="1">
      <c r="A54" s="183">
        <v>24</v>
      </c>
      <c r="B54" s="184" t="s">
        <v>257</v>
      </c>
      <c r="C54" s="192" t="s">
        <v>258</v>
      </c>
      <c r="D54" s="185" t="s">
        <v>259</v>
      </c>
      <c r="E54" s="186">
        <v>100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21</v>
      </c>
      <c r="M54" s="188">
        <f>G54*(1+L54/100)</f>
        <v>0</v>
      </c>
      <c r="N54" s="186">
        <v>0</v>
      </c>
      <c r="O54" s="186">
        <f>ROUND(E54*N54,2)</f>
        <v>0</v>
      </c>
      <c r="P54" s="186">
        <v>2.9299999999999999E-3</v>
      </c>
      <c r="Q54" s="186">
        <f>ROUND(E54*P54,2)</f>
        <v>0.28999999999999998</v>
      </c>
      <c r="R54" s="188"/>
      <c r="S54" s="188" t="s">
        <v>159</v>
      </c>
      <c r="T54" s="188" t="s">
        <v>187</v>
      </c>
      <c r="U54" s="188">
        <v>0.17660000000000001</v>
      </c>
      <c r="V54" s="188">
        <f>ROUND(E54*U54,2)</f>
        <v>17.66</v>
      </c>
      <c r="W54" s="188"/>
      <c r="X54" s="188" t="s">
        <v>188</v>
      </c>
      <c r="Y54" s="189" t="s">
        <v>161</v>
      </c>
      <c r="Z54" s="148"/>
      <c r="AA54" s="148"/>
      <c r="AB54" s="148"/>
      <c r="AC54" s="148"/>
      <c r="AD54" s="148"/>
      <c r="AE54" s="148"/>
      <c r="AF54" s="148"/>
      <c r="AG54" s="148" t="s">
        <v>189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>
      <c r="A55" s="161" t="s">
        <v>154</v>
      </c>
      <c r="B55" s="162" t="s">
        <v>91</v>
      </c>
      <c r="C55" s="176" t="s">
        <v>92</v>
      </c>
      <c r="D55" s="163"/>
      <c r="E55" s="164"/>
      <c r="F55" s="165"/>
      <c r="G55" s="165">
        <f>SUMIF(AG56:AG56,"&lt;&gt;NOR",G56:G56)</f>
        <v>0</v>
      </c>
      <c r="H55" s="165"/>
      <c r="I55" s="165">
        <f>SUM(I56:I56)</f>
        <v>0</v>
      </c>
      <c r="J55" s="165"/>
      <c r="K55" s="165">
        <f>SUM(K56:K56)</f>
        <v>0</v>
      </c>
      <c r="L55" s="165"/>
      <c r="M55" s="165">
        <f>SUM(M56:M56)</f>
        <v>0</v>
      </c>
      <c r="N55" s="164"/>
      <c r="O55" s="164">
        <f>SUM(O56:O56)</f>
        <v>0</v>
      </c>
      <c r="P55" s="164"/>
      <c r="Q55" s="164">
        <f>SUM(Q56:Q56)</f>
        <v>0</v>
      </c>
      <c r="R55" s="165"/>
      <c r="S55" s="165"/>
      <c r="T55" s="165"/>
      <c r="U55" s="165"/>
      <c r="V55" s="165">
        <f>SUM(V56:V56)</f>
        <v>20.04</v>
      </c>
      <c r="W55" s="165"/>
      <c r="X55" s="165"/>
      <c r="Y55" s="166"/>
      <c r="AG55" t="s">
        <v>155</v>
      </c>
    </row>
    <row r="56" spans="1:60" outlineLevel="1">
      <c r="A56" s="183">
        <v>25</v>
      </c>
      <c r="B56" s="184" t="s">
        <v>260</v>
      </c>
      <c r="C56" s="192" t="s">
        <v>261</v>
      </c>
      <c r="D56" s="185" t="s">
        <v>229</v>
      </c>
      <c r="E56" s="186">
        <v>10.590249999999999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21</v>
      </c>
      <c r="M56" s="188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8"/>
      <c r="S56" s="188" t="s">
        <v>159</v>
      </c>
      <c r="T56" s="188" t="s">
        <v>187</v>
      </c>
      <c r="U56" s="188">
        <v>1.8919999999999999</v>
      </c>
      <c r="V56" s="188">
        <f>ROUND(E56*U56,2)</f>
        <v>20.04</v>
      </c>
      <c r="W56" s="188"/>
      <c r="X56" s="188" t="s">
        <v>262</v>
      </c>
      <c r="Y56" s="189" t="s">
        <v>161</v>
      </c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>
      <c r="A57" s="161" t="s">
        <v>154</v>
      </c>
      <c r="B57" s="162" t="s">
        <v>93</v>
      </c>
      <c r="C57" s="176" t="s">
        <v>94</v>
      </c>
      <c r="D57" s="163"/>
      <c r="E57" s="164"/>
      <c r="F57" s="165"/>
      <c r="G57" s="165">
        <f>SUMIF(AG58:AG66,"&lt;&gt;NOR",G58:G66)</f>
        <v>0</v>
      </c>
      <c r="H57" s="165"/>
      <c r="I57" s="165">
        <f>SUM(I58:I66)</f>
        <v>0</v>
      </c>
      <c r="J57" s="165"/>
      <c r="K57" s="165">
        <f>SUM(K58:K66)</f>
        <v>0</v>
      </c>
      <c r="L57" s="165"/>
      <c r="M57" s="165">
        <f>SUM(M58:M66)</f>
        <v>0</v>
      </c>
      <c r="N57" s="164"/>
      <c r="O57" s="164">
        <f>SUM(O58:O66)</f>
        <v>0</v>
      </c>
      <c r="P57" s="164"/>
      <c r="Q57" s="164">
        <f>SUM(Q58:Q66)</f>
        <v>0</v>
      </c>
      <c r="R57" s="165"/>
      <c r="S57" s="165"/>
      <c r="T57" s="165"/>
      <c r="U57" s="165"/>
      <c r="V57" s="165">
        <f>SUM(V58:V66)</f>
        <v>4.9399999999999995</v>
      </c>
      <c r="W57" s="165"/>
      <c r="X57" s="165"/>
      <c r="Y57" s="166"/>
      <c r="AG57" t="s">
        <v>155</v>
      </c>
    </row>
    <row r="58" spans="1:60" outlineLevel="1">
      <c r="A58" s="183">
        <v>26</v>
      </c>
      <c r="B58" s="184" t="s">
        <v>264</v>
      </c>
      <c r="C58" s="192" t="s">
        <v>265</v>
      </c>
      <c r="D58" s="185" t="s">
        <v>244</v>
      </c>
      <c r="E58" s="186">
        <v>1</v>
      </c>
      <c r="F58" s="187"/>
      <c r="G58" s="188">
        <f>ROUND(E58*F58,2)</f>
        <v>0</v>
      </c>
      <c r="H58" s="187"/>
      <c r="I58" s="188">
        <f>ROUND(E58*H58,2)</f>
        <v>0</v>
      </c>
      <c r="J58" s="187"/>
      <c r="K58" s="188">
        <f>ROUND(E58*J58,2)</f>
        <v>0</v>
      </c>
      <c r="L58" s="188">
        <v>21</v>
      </c>
      <c r="M58" s="188">
        <f>G58*(1+L58/100)</f>
        <v>0</v>
      </c>
      <c r="N58" s="186">
        <v>0</v>
      </c>
      <c r="O58" s="186">
        <f>ROUND(E58*N58,2)</f>
        <v>0</v>
      </c>
      <c r="P58" s="186">
        <v>0</v>
      </c>
      <c r="Q58" s="186">
        <f>ROUND(E58*P58,2)</f>
        <v>0</v>
      </c>
      <c r="R58" s="188"/>
      <c r="S58" s="188" t="s">
        <v>179</v>
      </c>
      <c r="T58" s="188" t="s">
        <v>160</v>
      </c>
      <c r="U58" s="188">
        <v>0</v>
      </c>
      <c r="V58" s="188">
        <f>ROUND(E58*U58,2)</f>
        <v>0</v>
      </c>
      <c r="W58" s="188"/>
      <c r="X58" s="188" t="s">
        <v>188</v>
      </c>
      <c r="Y58" s="189" t="s">
        <v>161</v>
      </c>
      <c r="Z58" s="148"/>
      <c r="AA58" s="148"/>
      <c r="AB58" s="148"/>
      <c r="AC58" s="148"/>
      <c r="AD58" s="148"/>
      <c r="AE58" s="148"/>
      <c r="AF58" s="148"/>
      <c r="AG58" s="148" t="s">
        <v>189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68">
        <v>27</v>
      </c>
      <c r="B59" s="169" t="s">
        <v>266</v>
      </c>
      <c r="C59" s="177" t="s">
        <v>267</v>
      </c>
      <c r="D59" s="170" t="s">
        <v>259</v>
      </c>
      <c r="E59" s="171">
        <v>1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3.8000000000000002E-4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159</v>
      </c>
      <c r="T59" s="173" t="s">
        <v>187</v>
      </c>
      <c r="U59" s="173">
        <v>0.32</v>
      </c>
      <c r="V59" s="173">
        <f>ROUND(E59*U59,2)</f>
        <v>0.32</v>
      </c>
      <c r="W59" s="173"/>
      <c r="X59" s="173" t="s">
        <v>188</v>
      </c>
      <c r="Y59" s="174" t="s">
        <v>161</v>
      </c>
      <c r="Z59" s="148"/>
      <c r="AA59" s="148"/>
      <c r="AB59" s="148"/>
      <c r="AC59" s="148"/>
      <c r="AD59" s="148"/>
      <c r="AE59" s="148"/>
      <c r="AF59" s="148"/>
      <c r="AG59" s="148" t="s">
        <v>189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>
      <c r="A60" s="155"/>
      <c r="B60" s="156"/>
      <c r="C60" s="296" t="s">
        <v>268</v>
      </c>
      <c r="D60" s="297"/>
      <c r="E60" s="297"/>
      <c r="F60" s="297"/>
      <c r="G60" s="297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164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68">
        <v>28</v>
      </c>
      <c r="B61" s="169" t="s">
        <v>269</v>
      </c>
      <c r="C61" s="177" t="s">
        <v>270</v>
      </c>
      <c r="D61" s="170" t="s">
        <v>259</v>
      </c>
      <c r="E61" s="171">
        <v>10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4.6999999999999999E-4</v>
      </c>
      <c r="O61" s="171">
        <f>ROUND(E61*N61,2)</f>
        <v>0</v>
      </c>
      <c r="P61" s="171">
        <v>0</v>
      </c>
      <c r="Q61" s="171">
        <f>ROUND(E61*P61,2)</f>
        <v>0</v>
      </c>
      <c r="R61" s="173"/>
      <c r="S61" s="173" t="s">
        <v>159</v>
      </c>
      <c r="T61" s="173" t="s">
        <v>187</v>
      </c>
      <c r="U61" s="173">
        <v>0.35899999999999999</v>
      </c>
      <c r="V61" s="173">
        <f>ROUND(E61*U61,2)</f>
        <v>3.59</v>
      </c>
      <c r="W61" s="173"/>
      <c r="X61" s="173" t="s">
        <v>188</v>
      </c>
      <c r="Y61" s="174" t="s">
        <v>161</v>
      </c>
      <c r="Z61" s="148"/>
      <c r="AA61" s="148"/>
      <c r="AB61" s="148"/>
      <c r="AC61" s="148"/>
      <c r="AD61" s="148"/>
      <c r="AE61" s="148"/>
      <c r="AF61" s="148"/>
      <c r="AG61" s="148" t="s">
        <v>189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>
      <c r="A62" s="155"/>
      <c r="B62" s="156"/>
      <c r="C62" s="296" t="s">
        <v>268</v>
      </c>
      <c r="D62" s="297"/>
      <c r="E62" s="297"/>
      <c r="F62" s="297"/>
      <c r="G62" s="297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164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>
      <c r="A63" s="168">
        <v>29</v>
      </c>
      <c r="B63" s="169" t="s">
        <v>271</v>
      </c>
      <c r="C63" s="177" t="s">
        <v>272</v>
      </c>
      <c r="D63" s="170" t="s">
        <v>259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6.9999999999999999E-4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159</v>
      </c>
      <c r="T63" s="173" t="s">
        <v>187</v>
      </c>
      <c r="U63" s="173">
        <v>0.45200000000000001</v>
      </c>
      <c r="V63" s="173">
        <f>ROUND(E63*U63,2)</f>
        <v>0.45</v>
      </c>
      <c r="W63" s="173"/>
      <c r="X63" s="173" t="s">
        <v>188</v>
      </c>
      <c r="Y63" s="174" t="s">
        <v>161</v>
      </c>
      <c r="Z63" s="148"/>
      <c r="AA63" s="148"/>
      <c r="AB63" s="148"/>
      <c r="AC63" s="148"/>
      <c r="AD63" s="148"/>
      <c r="AE63" s="148"/>
      <c r="AF63" s="148"/>
      <c r="AG63" s="148" t="s">
        <v>189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>
      <c r="A64" s="155"/>
      <c r="B64" s="156"/>
      <c r="C64" s="296" t="s">
        <v>268</v>
      </c>
      <c r="D64" s="297"/>
      <c r="E64" s="297"/>
      <c r="F64" s="297"/>
      <c r="G64" s="297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164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68">
        <v>30</v>
      </c>
      <c r="B65" s="169" t="s">
        <v>273</v>
      </c>
      <c r="C65" s="177" t="s">
        <v>274</v>
      </c>
      <c r="D65" s="170" t="s">
        <v>259</v>
      </c>
      <c r="E65" s="171">
        <v>12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/>
      <c r="S65" s="173" t="s">
        <v>159</v>
      </c>
      <c r="T65" s="173" t="s">
        <v>187</v>
      </c>
      <c r="U65" s="173">
        <v>4.8000000000000001E-2</v>
      </c>
      <c r="V65" s="173">
        <f>ROUND(E65*U65,2)</f>
        <v>0.57999999999999996</v>
      </c>
      <c r="W65" s="173"/>
      <c r="X65" s="173" t="s">
        <v>188</v>
      </c>
      <c r="Y65" s="174" t="s">
        <v>161</v>
      </c>
      <c r="Z65" s="148"/>
      <c r="AA65" s="148"/>
      <c r="AB65" s="148"/>
      <c r="AC65" s="148"/>
      <c r="AD65" s="148"/>
      <c r="AE65" s="148"/>
      <c r="AF65" s="148"/>
      <c r="AG65" s="148" t="s">
        <v>189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>
        <v>31</v>
      </c>
      <c r="B66" s="156" t="s">
        <v>275</v>
      </c>
      <c r="C66" s="193" t="s">
        <v>276</v>
      </c>
      <c r="D66" s="157" t="s">
        <v>0</v>
      </c>
      <c r="E66" s="190"/>
      <c r="F66" s="160"/>
      <c r="G66" s="15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9"/>
      <c r="S66" s="159" t="s">
        <v>159</v>
      </c>
      <c r="T66" s="159" t="s">
        <v>187</v>
      </c>
      <c r="U66" s="159">
        <v>0</v>
      </c>
      <c r="V66" s="159">
        <f>ROUND(E66*U66,2)</f>
        <v>0</v>
      </c>
      <c r="W66" s="159"/>
      <c r="X66" s="159" t="s">
        <v>262</v>
      </c>
      <c r="Y66" s="159" t="s">
        <v>161</v>
      </c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>
      <c r="A67" s="161" t="s">
        <v>154</v>
      </c>
      <c r="B67" s="162" t="s">
        <v>95</v>
      </c>
      <c r="C67" s="176" t="s">
        <v>96</v>
      </c>
      <c r="D67" s="163"/>
      <c r="E67" s="164"/>
      <c r="F67" s="165"/>
      <c r="G67" s="165">
        <f>SUMIF(AG68:AG90,"&lt;&gt;NOR",G68:G90)</f>
        <v>0</v>
      </c>
      <c r="H67" s="165"/>
      <c r="I67" s="165">
        <f>SUM(I68:I90)</f>
        <v>0</v>
      </c>
      <c r="J67" s="165"/>
      <c r="K67" s="165">
        <f>SUM(K68:K90)</f>
        <v>0</v>
      </c>
      <c r="L67" s="165"/>
      <c r="M67" s="165">
        <f>SUM(M68:M90)</f>
        <v>0</v>
      </c>
      <c r="N67" s="164"/>
      <c r="O67" s="164">
        <f>SUM(O68:O90)</f>
        <v>0</v>
      </c>
      <c r="P67" s="164"/>
      <c r="Q67" s="164">
        <f>SUM(Q68:Q90)</f>
        <v>0.03</v>
      </c>
      <c r="R67" s="165"/>
      <c r="S67" s="165"/>
      <c r="T67" s="165"/>
      <c r="U67" s="165"/>
      <c r="V67" s="165">
        <f>SUM(V68:V90)</f>
        <v>12.32</v>
      </c>
      <c r="W67" s="165"/>
      <c r="X67" s="165"/>
      <c r="Y67" s="166"/>
      <c r="AG67" t="s">
        <v>155</v>
      </c>
    </row>
    <row r="68" spans="1:60" ht="22.5" outlineLevel="1">
      <c r="A68" s="168">
        <v>32</v>
      </c>
      <c r="B68" s="169" t="s">
        <v>277</v>
      </c>
      <c r="C68" s="177" t="s">
        <v>278</v>
      </c>
      <c r="D68" s="170" t="s">
        <v>259</v>
      </c>
      <c r="E68" s="171">
        <v>4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1">
        <v>4.2999999999999999E-4</v>
      </c>
      <c r="O68" s="171">
        <f>ROUND(E68*N68,2)</f>
        <v>0</v>
      </c>
      <c r="P68" s="171">
        <v>0</v>
      </c>
      <c r="Q68" s="171">
        <f>ROUND(E68*P68,2)</f>
        <v>0</v>
      </c>
      <c r="R68" s="173"/>
      <c r="S68" s="173" t="s">
        <v>159</v>
      </c>
      <c r="T68" s="173" t="s">
        <v>187</v>
      </c>
      <c r="U68" s="173">
        <v>0.27889999999999998</v>
      </c>
      <c r="V68" s="173">
        <f>ROUND(E68*U68,2)</f>
        <v>1.1200000000000001</v>
      </c>
      <c r="W68" s="173"/>
      <c r="X68" s="173" t="s">
        <v>188</v>
      </c>
      <c r="Y68" s="174" t="s">
        <v>161</v>
      </c>
      <c r="Z68" s="148"/>
      <c r="AA68" s="148"/>
      <c r="AB68" s="148"/>
      <c r="AC68" s="148"/>
      <c r="AD68" s="148"/>
      <c r="AE68" s="148"/>
      <c r="AF68" s="148"/>
      <c r="AG68" s="148" t="s">
        <v>189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>
      <c r="A69" s="155"/>
      <c r="B69" s="156"/>
      <c r="C69" s="296" t="s">
        <v>279</v>
      </c>
      <c r="D69" s="297"/>
      <c r="E69" s="297"/>
      <c r="F69" s="297"/>
      <c r="G69" s="297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164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>
      <c r="A70" s="168">
        <v>33</v>
      </c>
      <c r="B70" s="169" t="s">
        <v>280</v>
      </c>
      <c r="C70" s="177" t="s">
        <v>281</v>
      </c>
      <c r="D70" s="170" t="s">
        <v>259</v>
      </c>
      <c r="E70" s="171">
        <v>8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5.2999999999999998E-4</v>
      </c>
      <c r="O70" s="171">
        <f>ROUND(E70*N70,2)</f>
        <v>0</v>
      </c>
      <c r="P70" s="171">
        <v>0</v>
      </c>
      <c r="Q70" s="171">
        <f>ROUND(E70*P70,2)</f>
        <v>0</v>
      </c>
      <c r="R70" s="173"/>
      <c r="S70" s="173" t="s">
        <v>159</v>
      </c>
      <c r="T70" s="173" t="s">
        <v>187</v>
      </c>
      <c r="U70" s="173">
        <v>0.29730000000000001</v>
      </c>
      <c r="V70" s="173">
        <f>ROUND(E70*U70,2)</f>
        <v>2.38</v>
      </c>
      <c r="W70" s="173"/>
      <c r="X70" s="173" t="s">
        <v>188</v>
      </c>
      <c r="Y70" s="174" t="s">
        <v>161</v>
      </c>
      <c r="Z70" s="148"/>
      <c r="AA70" s="148"/>
      <c r="AB70" s="148"/>
      <c r="AC70" s="148"/>
      <c r="AD70" s="148"/>
      <c r="AE70" s="148"/>
      <c r="AF70" s="148"/>
      <c r="AG70" s="148" t="s">
        <v>189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>
      <c r="A71" s="155"/>
      <c r="B71" s="156"/>
      <c r="C71" s="296" t="s">
        <v>282</v>
      </c>
      <c r="D71" s="297"/>
      <c r="E71" s="297"/>
      <c r="F71" s="297"/>
      <c r="G71" s="297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164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>
      <c r="A72" s="155"/>
      <c r="B72" s="156"/>
      <c r="C72" s="298" t="s">
        <v>279</v>
      </c>
      <c r="D72" s="299"/>
      <c r="E72" s="299"/>
      <c r="F72" s="299"/>
      <c r="G72" s="29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164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>
      <c r="A73" s="168">
        <v>34</v>
      </c>
      <c r="B73" s="169" t="s">
        <v>283</v>
      </c>
      <c r="C73" s="177" t="s">
        <v>284</v>
      </c>
      <c r="D73" s="170" t="s">
        <v>259</v>
      </c>
      <c r="E73" s="171">
        <v>4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3.0000000000000001E-5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159</v>
      </c>
      <c r="T73" s="173" t="s">
        <v>187</v>
      </c>
      <c r="U73" s="173">
        <v>0.129</v>
      </c>
      <c r="V73" s="173">
        <f>ROUND(E73*U73,2)</f>
        <v>0.52</v>
      </c>
      <c r="W73" s="173"/>
      <c r="X73" s="173" t="s">
        <v>188</v>
      </c>
      <c r="Y73" s="174" t="s">
        <v>161</v>
      </c>
      <c r="Z73" s="148"/>
      <c r="AA73" s="148"/>
      <c r="AB73" s="148"/>
      <c r="AC73" s="148"/>
      <c r="AD73" s="148"/>
      <c r="AE73" s="148"/>
      <c r="AF73" s="148"/>
      <c r="AG73" s="148" t="s">
        <v>189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>
      <c r="A74" s="155"/>
      <c r="B74" s="156"/>
      <c r="C74" s="296" t="s">
        <v>285</v>
      </c>
      <c r="D74" s="297"/>
      <c r="E74" s="297"/>
      <c r="F74" s="297"/>
      <c r="G74" s="297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164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>
      <c r="A75" s="168">
        <v>35</v>
      </c>
      <c r="B75" s="169" t="s">
        <v>286</v>
      </c>
      <c r="C75" s="177" t="s">
        <v>287</v>
      </c>
      <c r="D75" s="170" t="s">
        <v>259</v>
      </c>
      <c r="E75" s="171">
        <v>8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4.0000000000000003E-5</v>
      </c>
      <c r="O75" s="171">
        <f>ROUND(E75*N75,2)</f>
        <v>0</v>
      </c>
      <c r="P75" s="171">
        <v>0</v>
      </c>
      <c r="Q75" s="171">
        <f>ROUND(E75*P75,2)</f>
        <v>0</v>
      </c>
      <c r="R75" s="173"/>
      <c r="S75" s="173" t="s">
        <v>159</v>
      </c>
      <c r="T75" s="173" t="s">
        <v>187</v>
      </c>
      <c r="U75" s="173">
        <v>0.129</v>
      </c>
      <c r="V75" s="173">
        <f>ROUND(E75*U75,2)</f>
        <v>1.03</v>
      </c>
      <c r="W75" s="173"/>
      <c r="X75" s="173" t="s">
        <v>188</v>
      </c>
      <c r="Y75" s="174" t="s">
        <v>161</v>
      </c>
      <c r="Z75" s="148"/>
      <c r="AA75" s="148"/>
      <c r="AB75" s="148"/>
      <c r="AC75" s="148"/>
      <c r="AD75" s="148"/>
      <c r="AE75" s="148"/>
      <c r="AF75" s="148"/>
      <c r="AG75" s="148" t="s">
        <v>189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>
      <c r="A76" s="155"/>
      <c r="B76" s="156"/>
      <c r="C76" s="296" t="s">
        <v>285</v>
      </c>
      <c r="D76" s="297"/>
      <c r="E76" s="297"/>
      <c r="F76" s="297"/>
      <c r="G76" s="297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164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>
      <c r="A77" s="168">
        <v>36</v>
      </c>
      <c r="B77" s="169" t="s">
        <v>288</v>
      </c>
      <c r="C77" s="177" t="s">
        <v>289</v>
      </c>
      <c r="D77" s="170" t="s">
        <v>259</v>
      </c>
      <c r="E77" s="171">
        <v>4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3.0000000000000001E-5</v>
      </c>
      <c r="O77" s="171">
        <f>ROUND(E77*N77,2)</f>
        <v>0</v>
      </c>
      <c r="P77" s="171">
        <v>0</v>
      </c>
      <c r="Q77" s="171">
        <f>ROUND(E77*P77,2)</f>
        <v>0</v>
      </c>
      <c r="R77" s="173"/>
      <c r="S77" s="173" t="s">
        <v>159</v>
      </c>
      <c r="T77" s="173" t="s">
        <v>187</v>
      </c>
      <c r="U77" s="173">
        <v>0.129</v>
      </c>
      <c r="V77" s="173">
        <f>ROUND(E77*U77,2)</f>
        <v>0.52</v>
      </c>
      <c r="W77" s="173"/>
      <c r="X77" s="173" t="s">
        <v>188</v>
      </c>
      <c r="Y77" s="174" t="s">
        <v>161</v>
      </c>
      <c r="Z77" s="148"/>
      <c r="AA77" s="148"/>
      <c r="AB77" s="148"/>
      <c r="AC77" s="148"/>
      <c r="AD77" s="148"/>
      <c r="AE77" s="148"/>
      <c r="AF77" s="148"/>
      <c r="AG77" s="148" t="s">
        <v>189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>
      <c r="A78" s="155"/>
      <c r="B78" s="156"/>
      <c r="C78" s="296" t="s">
        <v>285</v>
      </c>
      <c r="D78" s="297"/>
      <c r="E78" s="297"/>
      <c r="F78" s="297"/>
      <c r="G78" s="297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164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>
      <c r="A79" s="168">
        <v>37</v>
      </c>
      <c r="B79" s="169" t="s">
        <v>290</v>
      </c>
      <c r="C79" s="177" t="s">
        <v>291</v>
      </c>
      <c r="D79" s="170" t="s">
        <v>259</v>
      </c>
      <c r="E79" s="171">
        <v>8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4.0000000000000003E-5</v>
      </c>
      <c r="O79" s="171">
        <f>ROUND(E79*N79,2)</f>
        <v>0</v>
      </c>
      <c r="P79" s="171">
        <v>0</v>
      </c>
      <c r="Q79" s="171">
        <f>ROUND(E79*P79,2)</f>
        <v>0</v>
      </c>
      <c r="R79" s="173"/>
      <c r="S79" s="173" t="s">
        <v>159</v>
      </c>
      <c r="T79" s="173" t="s">
        <v>187</v>
      </c>
      <c r="U79" s="173">
        <v>0.129</v>
      </c>
      <c r="V79" s="173">
        <f>ROUND(E79*U79,2)</f>
        <v>1.03</v>
      </c>
      <c r="W79" s="173"/>
      <c r="X79" s="173" t="s">
        <v>188</v>
      </c>
      <c r="Y79" s="174" t="s">
        <v>161</v>
      </c>
      <c r="Z79" s="148"/>
      <c r="AA79" s="148"/>
      <c r="AB79" s="148"/>
      <c r="AC79" s="148"/>
      <c r="AD79" s="148"/>
      <c r="AE79" s="148"/>
      <c r="AF79" s="148"/>
      <c r="AG79" s="148" t="s">
        <v>189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>
      <c r="A80" s="155"/>
      <c r="B80" s="156"/>
      <c r="C80" s="296" t="s">
        <v>285</v>
      </c>
      <c r="D80" s="297"/>
      <c r="E80" s="297"/>
      <c r="F80" s="297"/>
      <c r="G80" s="297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164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>
      <c r="A81" s="183">
        <v>38</v>
      </c>
      <c r="B81" s="184" t="s">
        <v>292</v>
      </c>
      <c r="C81" s="192" t="s">
        <v>293</v>
      </c>
      <c r="D81" s="185" t="s">
        <v>217</v>
      </c>
      <c r="E81" s="186">
        <v>2</v>
      </c>
      <c r="F81" s="187"/>
      <c r="G81" s="188">
        <f>ROUND(E81*F81,2)</f>
        <v>0</v>
      </c>
      <c r="H81" s="187"/>
      <c r="I81" s="188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6">
        <v>4.0000000000000002E-4</v>
      </c>
      <c r="O81" s="186">
        <f>ROUND(E81*N81,2)</f>
        <v>0</v>
      </c>
      <c r="P81" s="186">
        <v>0</v>
      </c>
      <c r="Q81" s="186">
        <f>ROUND(E81*P81,2)</f>
        <v>0</v>
      </c>
      <c r="R81" s="188"/>
      <c r="S81" s="188" t="s">
        <v>159</v>
      </c>
      <c r="T81" s="188" t="s">
        <v>187</v>
      </c>
      <c r="U81" s="188">
        <v>0.20699999999999999</v>
      </c>
      <c r="V81" s="188">
        <f>ROUND(E81*U81,2)</f>
        <v>0.41</v>
      </c>
      <c r="W81" s="188"/>
      <c r="X81" s="188" t="s">
        <v>188</v>
      </c>
      <c r="Y81" s="189" t="s">
        <v>161</v>
      </c>
      <c r="Z81" s="148"/>
      <c r="AA81" s="148"/>
      <c r="AB81" s="148"/>
      <c r="AC81" s="148"/>
      <c r="AD81" s="148"/>
      <c r="AE81" s="148"/>
      <c r="AF81" s="148"/>
      <c r="AG81" s="148" t="s">
        <v>189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>
      <c r="A82" s="183">
        <v>39</v>
      </c>
      <c r="B82" s="184" t="s">
        <v>294</v>
      </c>
      <c r="C82" s="192" t="s">
        <v>295</v>
      </c>
      <c r="D82" s="185" t="s">
        <v>217</v>
      </c>
      <c r="E82" s="186">
        <v>1</v>
      </c>
      <c r="F82" s="187"/>
      <c r="G82" s="188">
        <f>ROUND(E82*F82,2)</f>
        <v>0</v>
      </c>
      <c r="H82" s="187"/>
      <c r="I82" s="188">
        <f>ROUND(E82*H82,2)</f>
        <v>0</v>
      </c>
      <c r="J82" s="187"/>
      <c r="K82" s="188">
        <f>ROUND(E82*J82,2)</f>
        <v>0</v>
      </c>
      <c r="L82" s="188">
        <v>21</v>
      </c>
      <c r="M82" s="188">
        <f>G82*(1+L82/100)</f>
        <v>0</v>
      </c>
      <c r="N82" s="186">
        <v>2.0000000000000001E-4</v>
      </c>
      <c r="O82" s="186">
        <f>ROUND(E82*N82,2)</f>
        <v>0</v>
      </c>
      <c r="P82" s="186">
        <v>0</v>
      </c>
      <c r="Q82" s="186">
        <f>ROUND(E82*P82,2)</f>
        <v>0</v>
      </c>
      <c r="R82" s="188"/>
      <c r="S82" s="188" t="s">
        <v>159</v>
      </c>
      <c r="T82" s="188" t="s">
        <v>187</v>
      </c>
      <c r="U82" s="188">
        <v>0.20699999999999999</v>
      </c>
      <c r="V82" s="188">
        <f>ROUND(E82*U82,2)</f>
        <v>0.21</v>
      </c>
      <c r="W82" s="188"/>
      <c r="X82" s="188" t="s">
        <v>188</v>
      </c>
      <c r="Y82" s="189" t="s">
        <v>161</v>
      </c>
      <c r="Z82" s="148"/>
      <c r="AA82" s="148"/>
      <c r="AB82" s="148"/>
      <c r="AC82" s="148"/>
      <c r="AD82" s="148"/>
      <c r="AE82" s="148"/>
      <c r="AF82" s="148"/>
      <c r="AG82" s="148" t="s">
        <v>189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>
      <c r="A83" s="183">
        <v>40</v>
      </c>
      <c r="B83" s="184" t="s">
        <v>296</v>
      </c>
      <c r="C83" s="192" t="s">
        <v>297</v>
      </c>
      <c r="D83" s="185" t="s">
        <v>217</v>
      </c>
      <c r="E83" s="186">
        <v>2</v>
      </c>
      <c r="F83" s="187"/>
      <c r="G83" s="188">
        <f>ROUND(E83*F83,2)</f>
        <v>0</v>
      </c>
      <c r="H83" s="187"/>
      <c r="I83" s="188">
        <f>ROUND(E83*H83,2)</f>
        <v>0</v>
      </c>
      <c r="J83" s="187"/>
      <c r="K83" s="188">
        <f>ROUND(E83*J83,2)</f>
        <v>0</v>
      </c>
      <c r="L83" s="188">
        <v>21</v>
      </c>
      <c r="M83" s="188">
        <f>G83*(1+L83/100)</f>
        <v>0</v>
      </c>
      <c r="N83" s="186">
        <v>2.5000000000000001E-4</v>
      </c>
      <c r="O83" s="186">
        <f>ROUND(E83*N83,2)</f>
        <v>0</v>
      </c>
      <c r="P83" s="186">
        <v>0</v>
      </c>
      <c r="Q83" s="186">
        <f>ROUND(E83*P83,2)</f>
        <v>0</v>
      </c>
      <c r="R83" s="188"/>
      <c r="S83" s="188" t="s">
        <v>159</v>
      </c>
      <c r="T83" s="188" t="s">
        <v>187</v>
      </c>
      <c r="U83" s="188">
        <v>0.114</v>
      </c>
      <c r="V83" s="188">
        <f>ROUND(E83*U83,2)</f>
        <v>0.23</v>
      </c>
      <c r="W83" s="188"/>
      <c r="X83" s="188" t="s">
        <v>188</v>
      </c>
      <c r="Y83" s="189" t="s">
        <v>161</v>
      </c>
      <c r="Z83" s="148"/>
      <c r="AA83" s="148"/>
      <c r="AB83" s="148"/>
      <c r="AC83" s="148"/>
      <c r="AD83" s="148"/>
      <c r="AE83" s="148"/>
      <c r="AF83" s="148"/>
      <c r="AG83" s="148" t="s">
        <v>189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>
      <c r="A84" s="168">
        <v>41</v>
      </c>
      <c r="B84" s="169" t="s">
        <v>298</v>
      </c>
      <c r="C84" s="177" t="s">
        <v>299</v>
      </c>
      <c r="D84" s="170" t="s">
        <v>259</v>
      </c>
      <c r="E84" s="171">
        <v>24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1.0000000000000001E-5</v>
      </c>
      <c r="O84" s="171">
        <f>ROUND(E84*N84,2)</f>
        <v>0</v>
      </c>
      <c r="P84" s="171">
        <v>0</v>
      </c>
      <c r="Q84" s="171">
        <f>ROUND(E84*P84,2)</f>
        <v>0</v>
      </c>
      <c r="R84" s="173"/>
      <c r="S84" s="173" t="s">
        <v>159</v>
      </c>
      <c r="T84" s="173" t="s">
        <v>187</v>
      </c>
      <c r="U84" s="173">
        <v>6.2E-2</v>
      </c>
      <c r="V84" s="173">
        <f>ROUND(E84*U84,2)</f>
        <v>1.49</v>
      </c>
      <c r="W84" s="173"/>
      <c r="X84" s="173" t="s">
        <v>188</v>
      </c>
      <c r="Y84" s="174" t="s">
        <v>161</v>
      </c>
      <c r="Z84" s="148"/>
      <c r="AA84" s="148"/>
      <c r="AB84" s="148"/>
      <c r="AC84" s="148"/>
      <c r="AD84" s="148"/>
      <c r="AE84" s="148"/>
      <c r="AF84" s="148"/>
      <c r="AG84" s="148" t="s">
        <v>189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>
      <c r="A85" s="155"/>
      <c r="B85" s="156"/>
      <c r="C85" s="296" t="s">
        <v>300</v>
      </c>
      <c r="D85" s="297"/>
      <c r="E85" s="297"/>
      <c r="F85" s="297"/>
      <c r="G85" s="297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164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>
      <c r="A86" s="168">
        <v>42</v>
      </c>
      <c r="B86" s="169" t="s">
        <v>301</v>
      </c>
      <c r="C86" s="177" t="s">
        <v>302</v>
      </c>
      <c r="D86" s="170" t="s">
        <v>259</v>
      </c>
      <c r="E86" s="171">
        <v>24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3"/>
      <c r="S86" s="173" t="s">
        <v>159</v>
      </c>
      <c r="T86" s="173" t="s">
        <v>187</v>
      </c>
      <c r="U86" s="173">
        <v>2.9000000000000001E-2</v>
      </c>
      <c r="V86" s="173">
        <f>ROUND(E86*U86,2)</f>
        <v>0.7</v>
      </c>
      <c r="W86" s="173"/>
      <c r="X86" s="173" t="s">
        <v>188</v>
      </c>
      <c r="Y86" s="174" t="s">
        <v>161</v>
      </c>
      <c r="Z86" s="148"/>
      <c r="AA86" s="148"/>
      <c r="AB86" s="148"/>
      <c r="AC86" s="148"/>
      <c r="AD86" s="148"/>
      <c r="AE86" s="148"/>
      <c r="AF86" s="148"/>
      <c r="AG86" s="148" t="s">
        <v>189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>
      <c r="A87" s="155"/>
      <c r="B87" s="156"/>
      <c r="C87" s="296" t="s">
        <v>303</v>
      </c>
      <c r="D87" s="297"/>
      <c r="E87" s="297"/>
      <c r="F87" s="297"/>
      <c r="G87" s="297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164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>
      <c r="A88" s="183">
        <v>43</v>
      </c>
      <c r="B88" s="184" t="s">
        <v>304</v>
      </c>
      <c r="C88" s="192" t="s">
        <v>305</v>
      </c>
      <c r="D88" s="185" t="s">
        <v>259</v>
      </c>
      <c r="E88" s="186">
        <v>15</v>
      </c>
      <c r="F88" s="187"/>
      <c r="G88" s="188">
        <f>ROUND(E88*F88,2)</f>
        <v>0</v>
      </c>
      <c r="H88" s="187"/>
      <c r="I88" s="188">
        <f>ROUND(E88*H88,2)</f>
        <v>0</v>
      </c>
      <c r="J88" s="187"/>
      <c r="K88" s="188">
        <f>ROUND(E88*J88,2)</f>
        <v>0</v>
      </c>
      <c r="L88" s="188">
        <v>21</v>
      </c>
      <c r="M88" s="188">
        <f>G88*(1+L88/100)</f>
        <v>0</v>
      </c>
      <c r="N88" s="186">
        <v>0</v>
      </c>
      <c r="O88" s="186">
        <f>ROUND(E88*N88,2)</f>
        <v>0</v>
      </c>
      <c r="P88" s="186">
        <v>2.1299999999999999E-3</v>
      </c>
      <c r="Q88" s="186">
        <f>ROUND(E88*P88,2)</f>
        <v>0.03</v>
      </c>
      <c r="R88" s="188"/>
      <c r="S88" s="188" t="s">
        <v>159</v>
      </c>
      <c r="T88" s="188" t="s">
        <v>187</v>
      </c>
      <c r="U88" s="188">
        <v>0.17299999999999999</v>
      </c>
      <c r="V88" s="188">
        <f>ROUND(E88*U88,2)</f>
        <v>2.6</v>
      </c>
      <c r="W88" s="188"/>
      <c r="X88" s="188" t="s">
        <v>188</v>
      </c>
      <c r="Y88" s="189" t="s">
        <v>161</v>
      </c>
      <c r="Z88" s="148"/>
      <c r="AA88" s="148"/>
      <c r="AB88" s="148"/>
      <c r="AC88" s="148"/>
      <c r="AD88" s="148"/>
      <c r="AE88" s="148"/>
      <c r="AF88" s="148"/>
      <c r="AG88" s="148" t="s">
        <v>189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>
      <c r="A89" s="168">
        <v>44</v>
      </c>
      <c r="B89" s="169" t="s">
        <v>306</v>
      </c>
      <c r="C89" s="177" t="s">
        <v>307</v>
      </c>
      <c r="D89" s="170" t="s">
        <v>217</v>
      </c>
      <c r="E89" s="171">
        <v>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6.8999999999999997E-4</v>
      </c>
      <c r="Q89" s="171">
        <f>ROUND(E89*P89,2)</f>
        <v>0</v>
      </c>
      <c r="R89" s="173"/>
      <c r="S89" s="173" t="s">
        <v>159</v>
      </c>
      <c r="T89" s="173" t="s">
        <v>187</v>
      </c>
      <c r="U89" s="173">
        <v>4.1000000000000002E-2</v>
      </c>
      <c r="V89" s="173">
        <f>ROUND(E89*U89,2)</f>
        <v>0.08</v>
      </c>
      <c r="W89" s="173"/>
      <c r="X89" s="173" t="s">
        <v>188</v>
      </c>
      <c r="Y89" s="174" t="s">
        <v>161</v>
      </c>
      <c r="Z89" s="148"/>
      <c r="AA89" s="148"/>
      <c r="AB89" s="148"/>
      <c r="AC89" s="148"/>
      <c r="AD89" s="148"/>
      <c r="AE89" s="148"/>
      <c r="AF89" s="148"/>
      <c r="AG89" s="148" t="s">
        <v>189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>
      <c r="A90" s="155">
        <v>45</v>
      </c>
      <c r="B90" s="156" t="s">
        <v>308</v>
      </c>
      <c r="C90" s="193" t="s">
        <v>309</v>
      </c>
      <c r="D90" s="157" t="s">
        <v>0</v>
      </c>
      <c r="E90" s="190"/>
      <c r="F90" s="160"/>
      <c r="G90" s="159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9"/>
      <c r="S90" s="159" t="s">
        <v>159</v>
      </c>
      <c r="T90" s="159" t="s">
        <v>187</v>
      </c>
      <c r="U90" s="159">
        <v>0</v>
      </c>
      <c r="V90" s="159">
        <f>ROUND(E90*U90,2)</f>
        <v>0</v>
      </c>
      <c r="W90" s="159"/>
      <c r="X90" s="159" t="s">
        <v>262</v>
      </c>
      <c r="Y90" s="159" t="s">
        <v>161</v>
      </c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>
      <c r="A91" s="161" t="s">
        <v>154</v>
      </c>
      <c r="B91" s="162" t="s">
        <v>97</v>
      </c>
      <c r="C91" s="176" t="s">
        <v>98</v>
      </c>
      <c r="D91" s="163"/>
      <c r="E91" s="164"/>
      <c r="F91" s="165"/>
      <c r="G91" s="165">
        <f>SUMIF(AG92:AG110,"&lt;&gt;NOR",G92:G110)</f>
        <v>0</v>
      </c>
      <c r="H91" s="165"/>
      <c r="I91" s="165">
        <f>SUM(I92:I110)</f>
        <v>0</v>
      </c>
      <c r="J91" s="165"/>
      <c r="K91" s="165">
        <f>SUM(K92:K110)</f>
        <v>0</v>
      </c>
      <c r="L91" s="165"/>
      <c r="M91" s="165">
        <f>SUM(M92:M110)</f>
        <v>0</v>
      </c>
      <c r="N91" s="164"/>
      <c r="O91" s="164">
        <f>SUM(O92:O110)</f>
        <v>0.31000000000000005</v>
      </c>
      <c r="P91" s="164"/>
      <c r="Q91" s="164">
        <f>SUM(Q92:Q110)</f>
        <v>0.09</v>
      </c>
      <c r="R91" s="165"/>
      <c r="S91" s="165"/>
      <c r="T91" s="165"/>
      <c r="U91" s="165"/>
      <c r="V91" s="165">
        <f>SUM(V92:V110)</f>
        <v>25.21</v>
      </c>
      <c r="W91" s="165"/>
      <c r="X91" s="165"/>
      <c r="Y91" s="166"/>
      <c r="AG91" t="s">
        <v>155</v>
      </c>
    </row>
    <row r="92" spans="1:60" ht="22.5" outlineLevel="1">
      <c r="A92" s="168">
        <v>46</v>
      </c>
      <c r="B92" s="169" t="s">
        <v>310</v>
      </c>
      <c r="C92" s="177" t="s">
        <v>311</v>
      </c>
      <c r="D92" s="170" t="s">
        <v>259</v>
      </c>
      <c r="E92" s="171">
        <v>16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5.0899999999999999E-3</v>
      </c>
      <c r="O92" s="171">
        <f>ROUND(E92*N92,2)</f>
        <v>0.08</v>
      </c>
      <c r="P92" s="171">
        <v>0</v>
      </c>
      <c r="Q92" s="171">
        <f>ROUND(E92*P92,2)</f>
        <v>0</v>
      </c>
      <c r="R92" s="173"/>
      <c r="S92" s="173" t="s">
        <v>159</v>
      </c>
      <c r="T92" s="173" t="s">
        <v>187</v>
      </c>
      <c r="U92" s="173">
        <v>0.53100000000000003</v>
      </c>
      <c r="V92" s="173">
        <f>ROUND(E92*U92,2)</f>
        <v>8.5</v>
      </c>
      <c r="W92" s="173"/>
      <c r="X92" s="173" t="s">
        <v>188</v>
      </c>
      <c r="Y92" s="174" t="s">
        <v>161</v>
      </c>
      <c r="Z92" s="148"/>
      <c r="AA92" s="148"/>
      <c r="AB92" s="148"/>
      <c r="AC92" s="148"/>
      <c r="AD92" s="148"/>
      <c r="AE92" s="148"/>
      <c r="AF92" s="148"/>
      <c r="AG92" s="148" t="s">
        <v>189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>
      <c r="A93" s="155"/>
      <c r="B93" s="156"/>
      <c r="C93" s="296" t="s">
        <v>282</v>
      </c>
      <c r="D93" s="297"/>
      <c r="E93" s="297"/>
      <c r="F93" s="297"/>
      <c r="G93" s="297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164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>
      <c r="A94" s="155"/>
      <c r="B94" s="156"/>
      <c r="C94" s="298" t="s">
        <v>279</v>
      </c>
      <c r="D94" s="299"/>
      <c r="E94" s="299"/>
      <c r="F94" s="299"/>
      <c r="G94" s="29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164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>
      <c r="A95" s="168">
        <v>47</v>
      </c>
      <c r="B95" s="169" t="s">
        <v>312</v>
      </c>
      <c r="C95" s="177" t="s">
        <v>313</v>
      </c>
      <c r="D95" s="170" t="s">
        <v>259</v>
      </c>
      <c r="E95" s="171">
        <v>16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1.2489999999999999E-2</v>
      </c>
      <c r="O95" s="171">
        <f>ROUND(E95*N95,2)</f>
        <v>0.2</v>
      </c>
      <c r="P95" s="171">
        <v>0</v>
      </c>
      <c r="Q95" s="171">
        <f>ROUND(E95*P95,2)</f>
        <v>0</v>
      </c>
      <c r="R95" s="173"/>
      <c r="S95" s="173" t="s">
        <v>159</v>
      </c>
      <c r="T95" s="173" t="s">
        <v>187</v>
      </c>
      <c r="U95" s="173">
        <v>0.70399999999999996</v>
      </c>
      <c r="V95" s="173">
        <f>ROUND(E95*U95,2)</f>
        <v>11.26</v>
      </c>
      <c r="W95" s="173"/>
      <c r="X95" s="173" t="s">
        <v>188</v>
      </c>
      <c r="Y95" s="174" t="s">
        <v>161</v>
      </c>
      <c r="Z95" s="148"/>
      <c r="AA95" s="148"/>
      <c r="AB95" s="148"/>
      <c r="AC95" s="148"/>
      <c r="AD95" s="148"/>
      <c r="AE95" s="148"/>
      <c r="AF95" s="148"/>
      <c r="AG95" s="148" t="s">
        <v>189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>
      <c r="A96" s="155"/>
      <c r="B96" s="156"/>
      <c r="C96" s="296" t="s">
        <v>282</v>
      </c>
      <c r="D96" s="297"/>
      <c r="E96" s="297"/>
      <c r="F96" s="297"/>
      <c r="G96" s="297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164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>
      <c r="A97" s="155"/>
      <c r="B97" s="156"/>
      <c r="C97" s="298" t="s">
        <v>279</v>
      </c>
      <c r="D97" s="299"/>
      <c r="E97" s="299"/>
      <c r="F97" s="299"/>
      <c r="G97" s="29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164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>
      <c r="A98" s="183">
        <v>48</v>
      </c>
      <c r="B98" s="184" t="s">
        <v>314</v>
      </c>
      <c r="C98" s="192" t="s">
        <v>315</v>
      </c>
      <c r="D98" s="185" t="s">
        <v>259</v>
      </c>
      <c r="E98" s="186">
        <v>1</v>
      </c>
      <c r="F98" s="187"/>
      <c r="G98" s="188">
        <f t="shared" ref="G98:G105" si="7">ROUND(E98*F98,2)</f>
        <v>0</v>
      </c>
      <c r="H98" s="187"/>
      <c r="I98" s="188">
        <f t="shared" ref="I98:I105" si="8">ROUND(E98*H98,2)</f>
        <v>0</v>
      </c>
      <c r="J98" s="187"/>
      <c r="K98" s="188">
        <f t="shared" ref="K98:K105" si="9">ROUND(E98*J98,2)</f>
        <v>0</v>
      </c>
      <c r="L98" s="188">
        <v>21</v>
      </c>
      <c r="M98" s="188">
        <f t="shared" ref="M98:M105" si="10">G98*(1+L98/100)</f>
        <v>0</v>
      </c>
      <c r="N98" s="186">
        <v>3.0100000000000001E-3</v>
      </c>
      <c r="O98" s="186">
        <f t="shared" ref="O98:O105" si="11">ROUND(E98*N98,2)</f>
        <v>0</v>
      </c>
      <c r="P98" s="186">
        <v>0</v>
      </c>
      <c r="Q98" s="186">
        <f t="shared" ref="Q98:Q105" si="12">ROUND(E98*P98,2)</f>
        <v>0</v>
      </c>
      <c r="R98" s="188"/>
      <c r="S98" s="188" t="s">
        <v>159</v>
      </c>
      <c r="T98" s="188" t="s">
        <v>187</v>
      </c>
      <c r="U98" s="188">
        <v>0.28999999999999998</v>
      </c>
      <c r="V98" s="188">
        <f t="shared" ref="V98:V105" si="13">ROUND(E98*U98,2)</f>
        <v>0.28999999999999998</v>
      </c>
      <c r="W98" s="188"/>
      <c r="X98" s="188" t="s">
        <v>188</v>
      </c>
      <c r="Y98" s="189" t="s">
        <v>161</v>
      </c>
      <c r="Z98" s="148"/>
      <c r="AA98" s="148"/>
      <c r="AB98" s="148"/>
      <c r="AC98" s="148"/>
      <c r="AD98" s="148"/>
      <c r="AE98" s="148"/>
      <c r="AF98" s="148"/>
      <c r="AG98" s="148" t="s">
        <v>189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>
      <c r="A99" s="183">
        <v>49</v>
      </c>
      <c r="B99" s="184" t="s">
        <v>316</v>
      </c>
      <c r="C99" s="192" t="s">
        <v>317</v>
      </c>
      <c r="D99" s="185" t="s">
        <v>217</v>
      </c>
      <c r="E99" s="186">
        <v>1</v>
      </c>
      <c r="F99" s="187"/>
      <c r="G99" s="188">
        <f t="shared" si="7"/>
        <v>0</v>
      </c>
      <c r="H99" s="187"/>
      <c r="I99" s="188">
        <f t="shared" si="8"/>
        <v>0</v>
      </c>
      <c r="J99" s="187"/>
      <c r="K99" s="188">
        <f t="shared" si="9"/>
        <v>0</v>
      </c>
      <c r="L99" s="188">
        <v>21</v>
      </c>
      <c r="M99" s="188">
        <f t="shared" si="10"/>
        <v>0</v>
      </c>
      <c r="N99" s="186">
        <v>2.4000000000000001E-4</v>
      </c>
      <c r="O99" s="186">
        <f t="shared" si="11"/>
        <v>0</v>
      </c>
      <c r="P99" s="186">
        <v>0</v>
      </c>
      <c r="Q99" s="186">
        <f t="shared" si="12"/>
        <v>0</v>
      </c>
      <c r="R99" s="188"/>
      <c r="S99" s="188" t="s">
        <v>159</v>
      </c>
      <c r="T99" s="188" t="s">
        <v>187</v>
      </c>
      <c r="U99" s="188">
        <v>0.16600000000000001</v>
      </c>
      <c r="V99" s="188">
        <f t="shared" si="13"/>
        <v>0.17</v>
      </c>
      <c r="W99" s="188"/>
      <c r="X99" s="188" t="s">
        <v>188</v>
      </c>
      <c r="Y99" s="189" t="s">
        <v>161</v>
      </c>
      <c r="Z99" s="148"/>
      <c r="AA99" s="148"/>
      <c r="AB99" s="148"/>
      <c r="AC99" s="148"/>
      <c r="AD99" s="148"/>
      <c r="AE99" s="148"/>
      <c r="AF99" s="148"/>
      <c r="AG99" s="148" t="s">
        <v>189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>
      <c r="A100" s="183">
        <v>50</v>
      </c>
      <c r="B100" s="184" t="s">
        <v>318</v>
      </c>
      <c r="C100" s="192" t="s">
        <v>319</v>
      </c>
      <c r="D100" s="185" t="s">
        <v>217</v>
      </c>
      <c r="E100" s="186">
        <v>1</v>
      </c>
      <c r="F100" s="187"/>
      <c r="G100" s="188">
        <f t="shared" si="7"/>
        <v>0</v>
      </c>
      <c r="H100" s="187"/>
      <c r="I100" s="188">
        <f t="shared" si="8"/>
        <v>0</v>
      </c>
      <c r="J100" s="187"/>
      <c r="K100" s="188">
        <f t="shared" si="9"/>
        <v>0</v>
      </c>
      <c r="L100" s="188">
        <v>21</v>
      </c>
      <c r="M100" s="188">
        <f t="shared" si="10"/>
        <v>0</v>
      </c>
      <c r="N100" s="186">
        <v>6.0999999999999997E-4</v>
      </c>
      <c r="O100" s="186">
        <f t="shared" si="11"/>
        <v>0</v>
      </c>
      <c r="P100" s="186">
        <v>0</v>
      </c>
      <c r="Q100" s="186">
        <f t="shared" si="12"/>
        <v>0</v>
      </c>
      <c r="R100" s="188"/>
      <c r="S100" s="188" t="s">
        <v>159</v>
      </c>
      <c r="T100" s="188" t="s">
        <v>187</v>
      </c>
      <c r="U100" s="188">
        <v>0.23</v>
      </c>
      <c r="V100" s="188">
        <f t="shared" si="13"/>
        <v>0.23</v>
      </c>
      <c r="W100" s="188"/>
      <c r="X100" s="188" t="s">
        <v>188</v>
      </c>
      <c r="Y100" s="189" t="s">
        <v>161</v>
      </c>
      <c r="Z100" s="148"/>
      <c r="AA100" s="148"/>
      <c r="AB100" s="148"/>
      <c r="AC100" s="148"/>
      <c r="AD100" s="148"/>
      <c r="AE100" s="148"/>
      <c r="AF100" s="148"/>
      <c r="AG100" s="148" t="s">
        <v>189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>
      <c r="A101" s="183">
        <v>51</v>
      </c>
      <c r="B101" s="184" t="s">
        <v>320</v>
      </c>
      <c r="C101" s="192" t="s">
        <v>321</v>
      </c>
      <c r="D101" s="185" t="s">
        <v>322</v>
      </c>
      <c r="E101" s="186">
        <v>11</v>
      </c>
      <c r="F101" s="187"/>
      <c r="G101" s="188">
        <f t="shared" si="7"/>
        <v>0</v>
      </c>
      <c r="H101" s="187"/>
      <c r="I101" s="188">
        <f t="shared" si="8"/>
        <v>0</v>
      </c>
      <c r="J101" s="187"/>
      <c r="K101" s="188">
        <f t="shared" si="9"/>
        <v>0</v>
      </c>
      <c r="L101" s="188">
        <v>21</v>
      </c>
      <c r="M101" s="188">
        <f t="shared" si="10"/>
        <v>0</v>
      </c>
      <c r="N101" s="186">
        <v>2E-3</v>
      </c>
      <c r="O101" s="186">
        <f t="shared" si="11"/>
        <v>0.02</v>
      </c>
      <c r="P101" s="186">
        <v>0</v>
      </c>
      <c r="Q101" s="186">
        <f t="shared" si="12"/>
        <v>0</v>
      </c>
      <c r="R101" s="188"/>
      <c r="S101" s="188" t="s">
        <v>159</v>
      </c>
      <c r="T101" s="188" t="s">
        <v>187</v>
      </c>
      <c r="U101" s="188">
        <v>0.12</v>
      </c>
      <c r="V101" s="188">
        <f t="shared" si="13"/>
        <v>1.32</v>
      </c>
      <c r="W101" s="188"/>
      <c r="X101" s="188" t="s">
        <v>188</v>
      </c>
      <c r="Y101" s="189" t="s">
        <v>161</v>
      </c>
      <c r="Z101" s="148"/>
      <c r="AA101" s="148"/>
      <c r="AB101" s="148"/>
      <c r="AC101" s="148"/>
      <c r="AD101" s="148"/>
      <c r="AE101" s="148"/>
      <c r="AF101" s="148"/>
      <c r="AG101" s="148" t="s">
        <v>189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>
      <c r="A102" s="183">
        <v>52</v>
      </c>
      <c r="B102" s="184" t="s">
        <v>323</v>
      </c>
      <c r="C102" s="192" t="s">
        <v>324</v>
      </c>
      <c r="D102" s="185" t="s">
        <v>217</v>
      </c>
      <c r="E102" s="186">
        <v>1</v>
      </c>
      <c r="F102" s="187"/>
      <c r="G102" s="188">
        <f t="shared" si="7"/>
        <v>0</v>
      </c>
      <c r="H102" s="187"/>
      <c r="I102" s="188">
        <f t="shared" si="8"/>
        <v>0</v>
      </c>
      <c r="J102" s="187"/>
      <c r="K102" s="188">
        <f t="shared" si="9"/>
        <v>0</v>
      </c>
      <c r="L102" s="188">
        <v>21</v>
      </c>
      <c r="M102" s="188">
        <f t="shared" si="10"/>
        <v>0</v>
      </c>
      <c r="N102" s="186">
        <v>3.0000000000000001E-5</v>
      </c>
      <c r="O102" s="186">
        <f t="shared" si="11"/>
        <v>0</v>
      </c>
      <c r="P102" s="186">
        <v>0</v>
      </c>
      <c r="Q102" s="186">
        <f t="shared" si="12"/>
        <v>0</v>
      </c>
      <c r="R102" s="188"/>
      <c r="S102" s="188" t="s">
        <v>159</v>
      </c>
      <c r="T102" s="188" t="s">
        <v>187</v>
      </c>
      <c r="U102" s="188">
        <v>0.20599999999999999</v>
      </c>
      <c r="V102" s="188">
        <f t="shared" si="13"/>
        <v>0.21</v>
      </c>
      <c r="W102" s="188"/>
      <c r="X102" s="188" t="s">
        <v>188</v>
      </c>
      <c r="Y102" s="189" t="s">
        <v>161</v>
      </c>
      <c r="Z102" s="148"/>
      <c r="AA102" s="148"/>
      <c r="AB102" s="148"/>
      <c r="AC102" s="148"/>
      <c r="AD102" s="148"/>
      <c r="AE102" s="148"/>
      <c r="AF102" s="148"/>
      <c r="AG102" s="148" t="s">
        <v>189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>
      <c r="A103" s="183">
        <v>53</v>
      </c>
      <c r="B103" s="184" t="s">
        <v>325</v>
      </c>
      <c r="C103" s="192" t="s">
        <v>326</v>
      </c>
      <c r="D103" s="185" t="s">
        <v>217</v>
      </c>
      <c r="E103" s="186">
        <v>1</v>
      </c>
      <c r="F103" s="187"/>
      <c r="G103" s="188">
        <f t="shared" si="7"/>
        <v>0</v>
      </c>
      <c r="H103" s="187"/>
      <c r="I103" s="188">
        <f t="shared" si="8"/>
        <v>0</v>
      </c>
      <c r="J103" s="187"/>
      <c r="K103" s="188">
        <f t="shared" si="9"/>
        <v>0</v>
      </c>
      <c r="L103" s="188">
        <v>21</v>
      </c>
      <c r="M103" s="188">
        <f t="shared" si="10"/>
        <v>0</v>
      </c>
      <c r="N103" s="186">
        <v>8.4999999999999995E-4</v>
      </c>
      <c r="O103" s="186">
        <f t="shared" si="11"/>
        <v>0</v>
      </c>
      <c r="P103" s="186">
        <v>0</v>
      </c>
      <c r="Q103" s="186">
        <f t="shared" si="12"/>
        <v>0</v>
      </c>
      <c r="R103" s="188"/>
      <c r="S103" s="188" t="s">
        <v>179</v>
      </c>
      <c r="T103" s="188" t="s">
        <v>160</v>
      </c>
      <c r="U103" s="188">
        <v>0</v>
      </c>
      <c r="V103" s="188">
        <f t="shared" si="13"/>
        <v>0</v>
      </c>
      <c r="W103" s="188"/>
      <c r="X103" s="188" t="s">
        <v>224</v>
      </c>
      <c r="Y103" s="189" t="s">
        <v>161</v>
      </c>
      <c r="Z103" s="148"/>
      <c r="AA103" s="148"/>
      <c r="AB103" s="148"/>
      <c r="AC103" s="148"/>
      <c r="AD103" s="148"/>
      <c r="AE103" s="148"/>
      <c r="AF103" s="148"/>
      <c r="AG103" s="148" t="s">
        <v>225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>
      <c r="A104" s="183">
        <v>54</v>
      </c>
      <c r="B104" s="184" t="s">
        <v>327</v>
      </c>
      <c r="C104" s="192" t="s">
        <v>328</v>
      </c>
      <c r="D104" s="185" t="s">
        <v>217</v>
      </c>
      <c r="E104" s="186">
        <v>1</v>
      </c>
      <c r="F104" s="187"/>
      <c r="G104" s="188">
        <f t="shared" si="7"/>
        <v>0</v>
      </c>
      <c r="H104" s="187"/>
      <c r="I104" s="188">
        <f t="shared" si="8"/>
        <v>0</v>
      </c>
      <c r="J104" s="187"/>
      <c r="K104" s="188">
        <f t="shared" si="9"/>
        <v>0</v>
      </c>
      <c r="L104" s="188">
        <v>21</v>
      </c>
      <c r="M104" s="188">
        <f t="shared" si="10"/>
        <v>0</v>
      </c>
      <c r="N104" s="186">
        <v>2.5999999999999998E-4</v>
      </c>
      <c r="O104" s="186">
        <f t="shared" si="11"/>
        <v>0</v>
      </c>
      <c r="P104" s="186">
        <v>0</v>
      </c>
      <c r="Q104" s="186">
        <f t="shared" si="12"/>
        <v>0</v>
      </c>
      <c r="R104" s="188"/>
      <c r="S104" s="188" t="s">
        <v>179</v>
      </c>
      <c r="T104" s="188" t="s">
        <v>160</v>
      </c>
      <c r="U104" s="188">
        <v>0</v>
      </c>
      <c r="V104" s="188">
        <f t="shared" si="13"/>
        <v>0</v>
      </c>
      <c r="W104" s="188"/>
      <c r="X104" s="188" t="s">
        <v>224</v>
      </c>
      <c r="Y104" s="189" t="s">
        <v>161</v>
      </c>
      <c r="Z104" s="148"/>
      <c r="AA104" s="148"/>
      <c r="AB104" s="148"/>
      <c r="AC104" s="148"/>
      <c r="AD104" s="148"/>
      <c r="AE104" s="148"/>
      <c r="AF104" s="148"/>
      <c r="AG104" s="148" t="s">
        <v>225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>
      <c r="A105" s="168">
        <v>55</v>
      </c>
      <c r="B105" s="169" t="s">
        <v>329</v>
      </c>
      <c r="C105" s="177" t="s">
        <v>330</v>
      </c>
      <c r="D105" s="170" t="s">
        <v>259</v>
      </c>
      <c r="E105" s="171">
        <v>26</v>
      </c>
      <c r="F105" s="172"/>
      <c r="G105" s="173">
        <f t="shared" si="7"/>
        <v>0</v>
      </c>
      <c r="H105" s="172"/>
      <c r="I105" s="173">
        <f t="shared" si="8"/>
        <v>0</v>
      </c>
      <c r="J105" s="172"/>
      <c r="K105" s="173">
        <f t="shared" si="9"/>
        <v>0</v>
      </c>
      <c r="L105" s="173">
        <v>21</v>
      </c>
      <c r="M105" s="173">
        <f t="shared" si="10"/>
        <v>0</v>
      </c>
      <c r="N105" s="171">
        <v>3.8999999999999999E-4</v>
      </c>
      <c r="O105" s="171">
        <f t="shared" si="11"/>
        <v>0.01</v>
      </c>
      <c r="P105" s="171">
        <v>3.4199999999999999E-3</v>
      </c>
      <c r="Q105" s="171">
        <f t="shared" si="12"/>
        <v>0.09</v>
      </c>
      <c r="R105" s="173"/>
      <c r="S105" s="173" t="s">
        <v>159</v>
      </c>
      <c r="T105" s="173" t="s">
        <v>187</v>
      </c>
      <c r="U105" s="173">
        <v>4.3999999999999997E-2</v>
      </c>
      <c r="V105" s="173">
        <f t="shared" si="13"/>
        <v>1.1399999999999999</v>
      </c>
      <c r="W105" s="173"/>
      <c r="X105" s="173" t="s">
        <v>188</v>
      </c>
      <c r="Y105" s="174" t="s">
        <v>161</v>
      </c>
      <c r="Z105" s="148"/>
      <c r="AA105" s="148"/>
      <c r="AB105" s="148"/>
      <c r="AC105" s="148"/>
      <c r="AD105" s="148"/>
      <c r="AE105" s="148"/>
      <c r="AF105" s="148"/>
      <c r="AG105" s="148" t="s">
        <v>189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>
      <c r="A106" s="155"/>
      <c r="B106" s="156"/>
      <c r="C106" s="191" t="s">
        <v>331</v>
      </c>
      <c r="D106" s="181"/>
      <c r="E106" s="182">
        <v>26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191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>
      <c r="A107" s="183">
        <v>56</v>
      </c>
      <c r="B107" s="184" t="s">
        <v>332</v>
      </c>
      <c r="C107" s="192" t="s">
        <v>333</v>
      </c>
      <c r="D107" s="185" t="s">
        <v>259</v>
      </c>
      <c r="E107" s="186">
        <v>26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21</v>
      </c>
      <c r="M107" s="188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8"/>
      <c r="S107" s="188" t="s">
        <v>159</v>
      </c>
      <c r="T107" s="188" t="s">
        <v>187</v>
      </c>
      <c r="U107" s="188">
        <v>6.2E-2</v>
      </c>
      <c r="V107" s="188">
        <f>ROUND(E107*U107,2)</f>
        <v>1.61</v>
      </c>
      <c r="W107" s="188"/>
      <c r="X107" s="188" t="s">
        <v>188</v>
      </c>
      <c r="Y107" s="189" t="s">
        <v>161</v>
      </c>
      <c r="Z107" s="148"/>
      <c r="AA107" s="148"/>
      <c r="AB107" s="148"/>
      <c r="AC107" s="148"/>
      <c r="AD107" s="148"/>
      <c r="AE107" s="148"/>
      <c r="AF107" s="148"/>
      <c r="AG107" s="148" t="s">
        <v>189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>
      <c r="A108" s="183">
        <v>57</v>
      </c>
      <c r="B108" s="184" t="s">
        <v>334</v>
      </c>
      <c r="C108" s="192" t="s">
        <v>335</v>
      </c>
      <c r="D108" s="185" t="s">
        <v>217</v>
      </c>
      <c r="E108" s="186">
        <v>1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21</v>
      </c>
      <c r="M108" s="188">
        <f>G108*(1+L108/100)</f>
        <v>0</v>
      </c>
      <c r="N108" s="186">
        <v>0</v>
      </c>
      <c r="O108" s="186">
        <f>ROUND(E108*N108,2)</f>
        <v>0</v>
      </c>
      <c r="P108" s="186">
        <v>0</v>
      </c>
      <c r="Q108" s="186">
        <f>ROUND(E108*P108,2)</f>
        <v>0</v>
      </c>
      <c r="R108" s="188"/>
      <c r="S108" s="188" t="s">
        <v>159</v>
      </c>
      <c r="T108" s="188" t="s">
        <v>187</v>
      </c>
      <c r="U108" s="188">
        <v>0.48199999999999998</v>
      </c>
      <c r="V108" s="188">
        <f>ROUND(E108*U108,2)</f>
        <v>0.48</v>
      </c>
      <c r="W108" s="188"/>
      <c r="X108" s="188" t="s">
        <v>188</v>
      </c>
      <c r="Y108" s="189" t="s">
        <v>161</v>
      </c>
      <c r="Z108" s="148"/>
      <c r="AA108" s="148"/>
      <c r="AB108" s="148"/>
      <c r="AC108" s="148"/>
      <c r="AD108" s="148"/>
      <c r="AE108" s="148"/>
      <c r="AF108" s="148"/>
      <c r="AG108" s="148" t="s">
        <v>189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>
      <c r="A109" s="168">
        <v>58</v>
      </c>
      <c r="B109" s="169" t="s">
        <v>336</v>
      </c>
      <c r="C109" s="177" t="s">
        <v>337</v>
      </c>
      <c r="D109" s="170" t="s">
        <v>244</v>
      </c>
      <c r="E109" s="171">
        <v>1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3"/>
      <c r="S109" s="173" t="s">
        <v>179</v>
      </c>
      <c r="T109" s="173" t="s">
        <v>160</v>
      </c>
      <c r="U109" s="173">
        <v>0</v>
      </c>
      <c r="V109" s="173">
        <f>ROUND(E109*U109,2)</f>
        <v>0</v>
      </c>
      <c r="W109" s="173"/>
      <c r="X109" s="173" t="s">
        <v>188</v>
      </c>
      <c r="Y109" s="174" t="s">
        <v>161</v>
      </c>
      <c r="Z109" s="148"/>
      <c r="AA109" s="148"/>
      <c r="AB109" s="148"/>
      <c r="AC109" s="148"/>
      <c r="AD109" s="148"/>
      <c r="AE109" s="148"/>
      <c r="AF109" s="148"/>
      <c r="AG109" s="148" t="s">
        <v>189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>
      <c r="A110" s="155">
        <v>59</v>
      </c>
      <c r="B110" s="156" t="s">
        <v>338</v>
      </c>
      <c r="C110" s="193" t="s">
        <v>339</v>
      </c>
      <c r="D110" s="157" t="s">
        <v>0</v>
      </c>
      <c r="E110" s="190"/>
      <c r="F110" s="160"/>
      <c r="G110" s="159">
        <f>ROUND(E110*F110,2)</f>
        <v>0</v>
      </c>
      <c r="H110" s="160"/>
      <c r="I110" s="159">
        <f>ROUND(E110*H110,2)</f>
        <v>0</v>
      </c>
      <c r="J110" s="160"/>
      <c r="K110" s="159">
        <f>ROUND(E110*J110,2)</f>
        <v>0</v>
      </c>
      <c r="L110" s="159">
        <v>21</v>
      </c>
      <c r="M110" s="159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9"/>
      <c r="S110" s="159" t="s">
        <v>159</v>
      </c>
      <c r="T110" s="159" t="s">
        <v>187</v>
      </c>
      <c r="U110" s="159">
        <v>0</v>
      </c>
      <c r="V110" s="159">
        <f>ROUND(E110*U110,2)</f>
        <v>0</v>
      </c>
      <c r="W110" s="159"/>
      <c r="X110" s="159" t="s">
        <v>262</v>
      </c>
      <c r="Y110" s="159" t="s">
        <v>161</v>
      </c>
      <c r="Z110" s="148"/>
      <c r="AA110" s="148"/>
      <c r="AB110" s="148"/>
      <c r="AC110" s="148"/>
      <c r="AD110" s="148"/>
      <c r="AE110" s="148"/>
      <c r="AF110" s="148"/>
      <c r="AG110" s="148" t="s">
        <v>263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>
      <c r="A111" s="161" t="s">
        <v>154</v>
      </c>
      <c r="B111" s="162" t="s">
        <v>99</v>
      </c>
      <c r="C111" s="176" t="s">
        <v>100</v>
      </c>
      <c r="D111" s="163"/>
      <c r="E111" s="164"/>
      <c r="F111" s="165"/>
      <c r="G111" s="165">
        <f>SUMIF(AG112:AG125,"&lt;&gt;NOR",G112:G125)</f>
        <v>0</v>
      </c>
      <c r="H111" s="165"/>
      <c r="I111" s="165">
        <f>SUM(I112:I125)</f>
        <v>0</v>
      </c>
      <c r="J111" s="165"/>
      <c r="K111" s="165">
        <f>SUM(K112:K125)</f>
        <v>0</v>
      </c>
      <c r="L111" s="165"/>
      <c r="M111" s="165">
        <f>SUM(M112:M125)</f>
        <v>0</v>
      </c>
      <c r="N111" s="164"/>
      <c r="O111" s="164">
        <f>SUM(O112:O125)</f>
        <v>0.11</v>
      </c>
      <c r="P111" s="164"/>
      <c r="Q111" s="164">
        <f>SUM(Q112:Q125)</f>
        <v>0.71</v>
      </c>
      <c r="R111" s="165"/>
      <c r="S111" s="165"/>
      <c r="T111" s="165"/>
      <c r="U111" s="165"/>
      <c r="V111" s="165">
        <f>SUM(V112:V125)</f>
        <v>10.180000000000003</v>
      </c>
      <c r="W111" s="165"/>
      <c r="X111" s="165"/>
      <c r="Y111" s="166"/>
      <c r="AG111" t="s">
        <v>155</v>
      </c>
    </row>
    <row r="112" spans="1:60" outlineLevel="1">
      <c r="A112" s="183">
        <v>60</v>
      </c>
      <c r="B112" s="184" t="s">
        <v>340</v>
      </c>
      <c r="C112" s="192" t="s">
        <v>341</v>
      </c>
      <c r="D112" s="185" t="s">
        <v>322</v>
      </c>
      <c r="E112" s="186">
        <v>12</v>
      </c>
      <c r="F112" s="187"/>
      <c r="G112" s="188">
        <f>ROUND(E112*F112,2)</f>
        <v>0</v>
      </c>
      <c r="H112" s="187"/>
      <c r="I112" s="188">
        <f>ROUND(E112*H112,2)</f>
        <v>0</v>
      </c>
      <c r="J112" s="187"/>
      <c r="K112" s="188">
        <f>ROUND(E112*J112,2)</f>
        <v>0</v>
      </c>
      <c r="L112" s="188">
        <v>21</v>
      </c>
      <c r="M112" s="188">
        <f>G112*(1+L112/100)</f>
        <v>0</v>
      </c>
      <c r="N112" s="186">
        <v>2.4000000000000001E-4</v>
      </c>
      <c r="O112" s="186">
        <f>ROUND(E112*N112,2)</f>
        <v>0</v>
      </c>
      <c r="P112" s="186">
        <v>0</v>
      </c>
      <c r="Q112" s="186">
        <f>ROUND(E112*P112,2)</f>
        <v>0</v>
      </c>
      <c r="R112" s="188"/>
      <c r="S112" s="188" t="s">
        <v>159</v>
      </c>
      <c r="T112" s="188" t="s">
        <v>187</v>
      </c>
      <c r="U112" s="188">
        <v>0.124</v>
      </c>
      <c r="V112" s="188">
        <f>ROUND(E112*U112,2)</f>
        <v>1.49</v>
      </c>
      <c r="W112" s="188"/>
      <c r="X112" s="188" t="s">
        <v>188</v>
      </c>
      <c r="Y112" s="189" t="s">
        <v>161</v>
      </c>
      <c r="Z112" s="148"/>
      <c r="AA112" s="148"/>
      <c r="AB112" s="148"/>
      <c r="AC112" s="148"/>
      <c r="AD112" s="148"/>
      <c r="AE112" s="148"/>
      <c r="AF112" s="148"/>
      <c r="AG112" s="148" t="s">
        <v>189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>
      <c r="A113" s="183">
        <v>61</v>
      </c>
      <c r="B113" s="184" t="s">
        <v>342</v>
      </c>
      <c r="C113" s="192" t="s">
        <v>343</v>
      </c>
      <c r="D113" s="185" t="s">
        <v>217</v>
      </c>
      <c r="E113" s="186">
        <v>1</v>
      </c>
      <c r="F113" s="187"/>
      <c r="G113" s="188">
        <f>ROUND(E113*F113,2)</f>
        <v>0</v>
      </c>
      <c r="H113" s="187"/>
      <c r="I113" s="188">
        <f>ROUND(E113*H113,2)</f>
        <v>0</v>
      </c>
      <c r="J113" s="187"/>
      <c r="K113" s="188">
        <f>ROUND(E113*J113,2)</f>
        <v>0</v>
      </c>
      <c r="L113" s="188">
        <v>21</v>
      </c>
      <c r="M113" s="188">
        <f>G113*(1+L113/100)</f>
        <v>0</v>
      </c>
      <c r="N113" s="186">
        <v>7.2999999999999996E-4</v>
      </c>
      <c r="O113" s="186">
        <f>ROUND(E113*N113,2)</f>
        <v>0</v>
      </c>
      <c r="P113" s="186">
        <v>0</v>
      </c>
      <c r="Q113" s="186">
        <f>ROUND(E113*P113,2)</f>
        <v>0</v>
      </c>
      <c r="R113" s="188"/>
      <c r="S113" s="188" t="s">
        <v>159</v>
      </c>
      <c r="T113" s="188" t="s">
        <v>187</v>
      </c>
      <c r="U113" s="188">
        <v>0.32100000000000001</v>
      </c>
      <c r="V113" s="188">
        <f>ROUND(E113*U113,2)</f>
        <v>0.32</v>
      </c>
      <c r="W113" s="188"/>
      <c r="X113" s="188" t="s">
        <v>188</v>
      </c>
      <c r="Y113" s="189" t="s">
        <v>161</v>
      </c>
      <c r="Z113" s="148"/>
      <c r="AA113" s="148"/>
      <c r="AB113" s="148"/>
      <c r="AC113" s="148"/>
      <c r="AD113" s="148"/>
      <c r="AE113" s="148"/>
      <c r="AF113" s="148"/>
      <c r="AG113" s="148" t="s">
        <v>189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>
      <c r="A114" s="183">
        <v>62</v>
      </c>
      <c r="B114" s="184" t="s">
        <v>344</v>
      </c>
      <c r="C114" s="192" t="s">
        <v>345</v>
      </c>
      <c r="D114" s="185" t="s">
        <v>322</v>
      </c>
      <c r="E114" s="186">
        <v>1</v>
      </c>
      <c r="F114" s="187"/>
      <c r="G114" s="188">
        <f>ROUND(E114*F114,2)</f>
        <v>0</v>
      </c>
      <c r="H114" s="187"/>
      <c r="I114" s="188">
        <f>ROUND(E114*H114,2)</f>
        <v>0</v>
      </c>
      <c r="J114" s="187"/>
      <c r="K114" s="188">
        <f>ROUND(E114*J114,2)</f>
        <v>0</v>
      </c>
      <c r="L114" s="188">
        <v>21</v>
      </c>
      <c r="M114" s="188">
        <f>G114*(1+L114/100)</f>
        <v>0</v>
      </c>
      <c r="N114" s="186">
        <v>1.651E-2</v>
      </c>
      <c r="O114" s="186">
        <f>ROUND(E114*N114,2)</f>
        <v>0.02</v>
      </c>
      <c r="P114" s="186">
        <v>0</v>
      </c>
      <c r="Q114" s="186">
        <f>ROUND(E114*P114,2)</f>
        <v>0</v>
      </c>
      <c r="R114" s="188"/>
      <c r="S114" s="188" t="s">
        <v>159</v>
      </c>
      <c r="T114" s="188" t="s">
        <v>187</v>
      </c>
      <c r="U114" s="188">
        <v>1.1890000000000001</v>
      </c>
      <c r="V114" s="188">
        <f>ROUND(E114*U114,2)</f>
        <v>1.19</v>
      </c>
      <c r="W114" s="188"/>
      <c r="X114" s="188" t="s">
        <v>188</v>
      </c>
      <c r="Y114" s="189" t="s">
        <v>161</v>
      </c>
      <c r="Z114" s="148"/>
      <c r="AA114" s="148"/>
      <c r="AB114" s="148"/>
      <c r="AC114" s="148"/>
      <c r="AD114" s="148"/>
      <c r="AE114" s="148"/>
      <c r="AF114" s="148"/>
      <c r="AG114" s="148" t="s">
        <v>189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>
      <c r="A115" s="183">
        <v>63</v>
      </c>
      <c r="B115" s="184" t="s">
        <v>346</v>
      </c>
      <c r="C115" s="192" t="s">
        <v>347</v>
      </c>
      <c r="D115" s="185" t="s">
        <v>217</v>
      </c>
      <c r="E115" s="186">
        <v>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21</v>
      </c>
      <c r="M115" s="188">
        <f>G115*(1+L115/100)</f>
        <v>0</v>
      </c>
      <c r="N115" s="186">
        <v>0</v>
      </c>
      <c r="O115" s="186">
        <f>ROUND(E115*N115,2)</f>
        <v>0</v>
      </c>
      <c r="P115" s="186">
        <v>0</v>
      </c>
      <c r="Q115" s="186">
        <f>ROUND(E115*P115,2)</f>
        <v>0</v>
      </c>
      <c r="R115" s="188"/>
      <c r="S115" s="188" t="s">
        <v>159</v>
      </c>
      <c r="T115" s="188" t="s">
        <v>187</v>
      </c>
      <c r="U115" s="188">
        <v>0.246</v>
      </c>
      <c r="V115" s="188">
        <f>ROUND(E115*U115,2)</f>
        <v>0.25</v>
      </c>
      <c r="W115" s="188"/>
      <c r="X115" s="188" t="s">
        <v>188</v>
      </c>
      <c r="Y115" s="189" t="s">
        <v>161</v>
      </c>
      <c r="Z115" s="148"/>
      <c r="AA115" s="148"/>
      <c r="AB115" s="148"/>
      <c r="AC115" s="148"/>
      <c r="AD115" s="148"/>
      <c r="AE115" s="148"/>
      <c r="AF115" s="148"/>
      <c r="AG115" s="148" t="s">
        <v>189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>
      <c r="A116" s="168">
        <v>64</v>
      </c>
      <c r="B116" s="169" t="s">
        <v>348</v>
      </c>
      <c r="C116" s="177" t="s">
        <v>349</v>
      </c>
      <c r="D116" s="170" t="s">
        <v>322</v>
      </c>
      <c r="E116" s="171">
        <v>1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8.6819999999999994E-2</v>
      </c>
      <c r="O116" s="171">
        <f>ROUND(E116*N116,2)</f>
        <v>0.09</v>
      </c>
      <c r="P116" s="171">
        <v>0</v>
      </c>
      <c r="Q116" s="171">
        <f>ROUND(E116*P116,2)</f>
        <v>0</v>
      </c>
      <c r="R116" s="173"/>
      <c r="S116" s="173" t="s">
        <v>159</v>
      </c>
      <c r="T116" s="173" t="s">
        <v>187</v>
      </c>
      <c r="U116" s="173">
        <v>3.1440000000000001</v>
      </c>
      <c r="V116" s="173">
        <f>ROUND(E116*U116,2)</f>
        <v>3.14</v>
      </c>
      <c r="W116" s="173"/>
      <c r="X116" s="173" t="s">
        <v>188</v>
      </c>
      <c r="Y116" s="174" t="s">
        <v>161</v>
      </c>
      <c r="Z116" s="148"/>
      <c r="AA116" s="148"/>
      <c r="AB116" s="148"/>
      <c r="AC116" s="148"/>
      <c r="AD116" s="148"/>
      <c r="AE116" s="148"/>
      <c r="AF116" s="148"/>
      <c r="AG116" s="148" t="s">
        <v>189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>
      <c r="A117" s="155"/>
      <c r="B117" s="156"/>
      <c r="C117" s="296" t="s">
        <v>350</v>
      </c>
      <c r="D117" s="297"/>
      <c r="E117" s="297"/>
      <c r="F117" s="297"/>
      <c r="G117" s="297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164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>
      <c r="A118" s="183">
        <v>65</v>
      </c>
      <c r="B118" s="184" t="s">
        <v>351</v>
      </c>
      <c r="C118" s="192" t="s">
        <v>352</v>
      </c>
      <c r="D118" s="185" t="s">
        <v>217</v>
      </c>
      <c r="E118" s="186">
        <v>1</v>
      </c>
      <c r="F118" s="187"/>
      <c r="G118" s="188">
        <f>ROUND(E118*F118,2)</f>
        <v>0</v>
      </c>
      <c r="H118" s="187"/>
      <c r="I118" s="188">
        <f>ROUND(E118*H118,2)</f>
        <v>0</v>
      </c>
      <c r="J118" s="187"/>
      <c r="K118" s="188">
        <f>ROUND(E118*J118,2)</f>
        <v>0</v>
      </c>
      <c r="L118" s="188">
        <v>21</v>
      </c>
      <c r="M118" s="188">
        <f>G118*(1+L118/100)</f>
        <v>0</v>
      </c>
      <c r="N118" s="186">
        <v>8.4999999999999995E-4</v>
      </c>
      <c r="O118" s="186">
        <f>ROUND(E118*N118,2)</f>
        <v>0</v>
      </c>
      <c r="P118" s="186">
        <v>0</v>
      </c>
      <c r="Q118" s="186">
        <f>ROUND(E118*P118,2)</f>
        <v>0</v>
      </c>
      <c r="R118" s="188"/>
      <c r="S118" s="188" t="s">
        <v>159</v>
      </c>
      <c r="T118" s="188" t="s">
        <v>187</v>
      </c>
      <c r="U118" s="188">
        <v>0.48499999999999999</v>
      </c>
      <c r="V118" s="188">
        <f>ROUND(E118*U118,2)</f>
        <v>0.49</v>
      </c>
      <c r="W118" s="188"/>
      <c r="X118" s="188" t="s">
        <v>188</v>
      </c>
      <c r="Y118" s="189" t="s">
        <v>161</v>
      </c>
      <c r="Z118" s="148"/>
      <c r="AA118" s="148"/>
      <c r="AB118" s="148"/>
      <c r="AC118" s="148"/>
      <c r="AD118" s="148"/>
      <c r="AE118" s="148"/>
      <c r="AF118" s="148"/>
      <c r="AG118" s="148" t="s">
        <v>189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>
      <c r="A119" s="183">
        <v>66</v>
      </c>
      <c r="B119" s="184" t="s">
        <v>353</v>
      </c>
      <c r="C119" s="192" t="s">
        <v>354</v>
      </c>
      <c r="D119" s="185" t="s">
        <v>322</v>
      </c>
      <c r="E119" s="186">
        <v>1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21</v>
      </c>
      <c r="M119" s="188">
        <f>G119*(1+L119/100)</f>
        <v>0</v>
      </c>
      <c r="N119" s="186">
        <v>0</v>
      </c>
      <c r="O119" s="186">
        <f>ROUND(E119*N119,2)</f>
        <v>0</v>
      </c>
      <c r="P119" s="186">
        <v>0.69347000000000003</v>
      </c>
      <c r="Q119" s="186">
        <f>ROUND(E119*P119,2)</f>
        <v>0.69</v>
      </c>
      <c r="R119" s="188"/>
      <c r="S119" s="188" t="s">
        <v>159</v>
      </c>
      <c r="T119" s="188" t="s">
        <v>187</v>
      </c>
      <c r="U119" s="188">
        <v>2.6989999999999998</v>
      </c>
      <c r="V119" s="188">
        <f>ROUND(E119*U119,2)</f>
        <v>2.7</v>
      </c>
      <c r="W119" s="188"/>
      <c r="X119" s="188" t="s">
        <v>188</v>
      </c>
      <c r="Y119" s="189" t="s">
        <v>161</v>
      </c>
      <c r="Z119" s="148"/>
      <c r="AA119" s="148"/>
      <c r="AB119" s="148"/>
      <c r="AC119" s="148"/>
      <c r="AD119" s="148"/>
      <c r="AE119" s="148"/>
      <c r="AF119" s="148"/>
      <c r="AG119" s="148" t="s">
        <v>189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>
      <c r="A120" s="168">
        <v>67</v>
      </c>
      <c r="B120" s="169" t="s">
        <v>355</v>
      </c>
      <c r="C120" s="177" t="s">
        <v>356</v>
      </c>
      <c r="D120" s="170" t="s">
        <v>322</v>
      </c>
      <c r="E120" s="171">
        <v>1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1.9460000000000002E-2</v>
      </c>
      <c r="Q120" s="171">
        <f>ROUND(E120*P120,2)</f>
        <v>0.02</v>
      </c>
      <c r="R120" s="173"/>
      <c r="S120" s="173" t="s">
        <v>159</v>
      </c>
      <c r="T120" s="173" t="s">
        <v>187</v>
      </c>
      <c r="U120" s="173">
        <v>0.38200000000000001</v>
      </c>
      <c r="V120" s="173">
        <f>ROUND(E120*U120,2)</f>
        <v>0.38</v>
      </c>
      <c r="W120" s="173"/>
      <c r="X120" s="173" t="s">
        <v>188</v>
      </c>
      <c r="Y120" s="174" t="s">
        <v>161</v>
      </c>
      <c r="Z120" s="148"/>
      <c r="AA120" s="148"/>
      <c r="AB120" s="148"/>
      <c r="AC120" s="148"/>
      <c r="AD120" s="148"/>
      <c r="AE120" s="148"/>
      <c r="AF120" s="148"/>
      <c r="AG120" s="148" t="s">
        <v>189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>
      <c r="A121" s="155"/>
      <c r="B121" s="156"/>
      <c r="C121" s="191" t="s">
        <v>357</v>
      </c>
      <c r="D121" s="181"/>
      <c r="E121" s="182">
        <v>1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191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>
      <c r="A122" s="183">
        <v>68</v>
      </c>
      <c r="B122" s="184" t="s">
        <v>358</v>
      </c>
      <c r="C122" s="192" t="s">
        <v>359</v>
      </c>
      <c r="D122" s="185" t="s">
        <v>322</v>
      </c>
      <c r="E122" s="186">
        <v>1</v>
      </c>
      <c r="F122" s="187"/>
      <c r="G122" s="188">
        <f>ROUND(E122*F122,2)</f>
        <v>0</v>
      </c>
      <c r="H122" s="187"/>
      <c r="I122" s="188">
        <f>ROUND(E122*H122,2)</f>
        <v>0</v>
      </c>
      <c r="J122" s="187"/>
      <c r="K122" s="188">
        <f>ROUND(E122*J122,2)</f>
        <v>0</v>
      </c>
      <c r="L122" s="188">
        <v>21</v>
      </c>
      <c r="M122" s="188">
        <f>G122*(1+L122/100)</f>
        <v>0</v>
      </c>
      <c r="N122" s="186">
        <v>0</v>
      </c>
      <c r="O122" s="186">
        <f>ROUND(E122*N122,2)</f>
        <v>0</v>
      </c>
      <c r="P122" s="186">
        <v>1.56E-3</v>
      </c>
      <c r="Q122" s="186">
        <f>ROUND(E122*P122,2)</f>
        <v>0</v>
      </c>
      <c r="R122" s="188"/>
      <c r="S122" s="188" t="s">
        <v>159</v>
      </c>
      <c r="T122" s="188" t="s">
        <v>187</v>
      </c>
      <c r="U122" s="188">
        <v>0.217</v>
      </c>
      <c r="V122" s="188">
        <f>ROUND(E122*U122,2)</f>
        <v>0.22</v>
      </c>
      <c r="W122" s="188"/>
      <c r="X122" s="188" t="s">
        <v>188</v>
      </c>
      <c r="Y122" s="189" t="s">
        <v>161</v>
      </c>
      <c r="Z122" s="148"/>
      <c r="AA122" s="148"/>
      <c r="AB122" s="148"/>
      <c r="AC122" s="148"/>
      <c r="AD122" s="148"/>
      <c r="AE122" s="148"/>
      <c r="AF122" s="148"/>
      <c r="AG122" s="148" t="s">
        <v>189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>
      <c r="A123" s="183">
        <v>69</v>
      </c>
      <c r="B123" s="184" t="s">
        <v>360</v>
      </c>
      <c r="C123" s="192" t="s">
        <v>361</v>
      </c>
      <c r="D123" s="185" t="s">
        <v>244</v>
      </c>
      <c r="E123" s="186">
        <v>4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21</v>
      </c>
      <c r="M123" s="188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8"/>
      <c r="S123" s="188" t="s">
        <v>179</v>
      </c>
      <c r="T123" s="188" t="s">
        <v>160</v>
      </c>
      <c r="U123" s="188">
        <v>0</v>
      </c>
      <c r="V123" s="188">
        <f>ROUND(E123*U123,2)</f>
        <v>0</v>
      </c>
      <c r="W123" s="188"/>
      <c r="X123" s="188" t="s">
        <v>188</v>
      </c>
      <c r="Y123" s="189" t="s">
        <v>161</v>
      </c>
      <c r="Z123" s="148"/>
      <c r="AA123" s="148"/>
      <c r="AB123" s="148"/>
      <c r="AC123" s="148"/>
      <c r="AD123" s="148"/>
      <c r="AE123" s="148"/>
      <c r="AF123" s="148"/>
      <c r="AG123" s="148" t="s">
        <v>189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>
      <c r="A124" s="168">
        <v>70</v>
      </c>
      <c r="B124" s="169" t="s">
        <v>362</v>
      </c>
      <c r="C124" s="177" t="s">
        <v>363</v>
      </c>
      <c r="D124" s="170" t="s">
        <v>244</v>
      </c>
      <c r="E124" s="171">
        <v>10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/>
      <c r="S124" s="173" t="s">
        <v>179</v>
      </c>
      <c r="T124" s="173" t="s">
        <v>160</v>
      </c>
      <c r="U124" s="173">
        <v>0</v>
      </c>
      <c r="V124" s="173">
        <f>ROUND(E124*U124,2)</f>
        <v>0</v>
      </c>
      <c r="W124" s="173"/>
      <c r="X124" s="173" t="s">
        <v>188</v>
      </c>
      <c r="Y124" s="174" t="s">
        <v>161</v>
      </c>
      <c r="Z124" s="148"/>
      <c r="AA124" s="148"/>
      <c r="AB124" s="148"/>
      <c r="AC124" s="148"/>
      <c r="AD124" s="148"/>
      <c r="AE124" s="148"/>
      <c r="AF124" s="148"/>
      <c r="AG124" s="148" t="s">
        <v>189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>
      <c r="A125" s="155">
        <v>71</v>
      </c>
      <c r="B125" s="156" t="s">
        <v>364</v>
      </c>
      <c r="C125" s="193" t="s">
        <v>365</v>
      </c>
      <c r="D125" s="157" t="s">
        <v>0</v>
      </c>
      <c r="E125" s="190"/>
      <c r="F125" s="160"/>
      <c r="G125" s="159">
        <f>ROUND(E125*F125,2)</f>
        <v>0</v>
      </c>
      <c r="H125" s="160"/>
      <c r="I125" s="159">
        <f>ROUND(E125*H125,2)</f>
        <v>0</v>
      </c>
      <c r="J125" s="160"/>
      <c r="K125" s="159">
        <f>ROUND(E125*J125,2)</f>
        <v>0</v>
      </c>
      <c r="L125" s="159">
        <v>21</v>
      </c>
      <c r="M125" s="159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9"/>
      <c r="S125" s="159" t="s">
        <v>159</v>
      </c>
      <c r="T125" s="159" t="s">
        <v>187</v>
      </c>
      <c r="U125" s="159">
        <v>0</v>
      </c>
      <c r="V125" s="159">
        <f>ROUND(E125*U125,2)</f>
        <v>0</v>
      </c>
      <c r="W125" s="159"/>
      <c r="X125" s="159" t="s">
        <v>262</v>
      </c>
      <c r="Y125" s="159" t="s">
        <v>161</v>
      </c>
      <c r="Z125" s="148"/>
      <c r="AA125" s="148"/>
      <c r="AB125" s="148"/>
      <c r="AC125" s="148"/>
      <c r="AD125" s="148"/>
      <c r="AE125" s="148"/>
      <c r="AF125" s="148"/>
      <c r="AG125" s="148" t="s">
        <v>263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>
      <c r="A126" s="161" t="s">
        <v>154</v>
      </c>
      <c r="B126" s="162" t="s">
        <v>101</v>
      </c>
      <c r="C126" s="176" t="s">
        <v>102</v>
      </c>
      <c r="D126" s="163"/>
      <c r="E126" s="164"/>
      <c r="F126" s="165"/>
      <c r="G126" s="165">
        <f>SUMIF(AG127:AG128,"&lt;&gt;NOR",G127:G128)</f>
        <v>0</v>
      </c>
      <c r="H126" s="165"/>
      <c r="I126" s="165">
        <f>SUM(I127:I128)</f>
        <v>0</v>
      </c>
      <c r="J126" s="165"/>
      <c r="K126" s="165">
        <f>SUM(K127:K128)</f>
        <v>0</v>
      </c>
      <c r="L126" s="165"/>
      <c r="M126" s="165">
        <f>SUM(M127:M128)</f>
        <v>0</v>
      </c>
      <c r="N126" s="164"/>
      <c r="O126" s="164">
        <f>SUM(O127:O128)</f>
        <v>0</v>
      </c>
      <c r="P126" s="164"/>
      <c r="Q126" s="164">
        <f>SUM(Q127:Q128)</f>
        <v>0</v>
      </c>
      <c r="R126" s="165"/>
      <c r="S126" s="165"/>
      <c r="T126" s="165"/>
      <c r="U126" s="165"/>
      <c r="V126" s="165">
        <f>SUM(V127:V128)</f>
        <v>1.1499999999999999</v>
      </c>
      <c r="W126" s="165"/>
      <c r="X126" s="165"/>
      <c r="Y126" s="166"/>
      <c r="AG126" t="s">
        <v>155</v>
      </c>
    </row>
    <row r="127" spans="1:60" ht="22.5" outlineLevel="1">
      <c r="A127" s="168">
        <v>72</v>
      </c>
      <c r="B127" s="169" t="s">
        <v>366</v>
      </c>
      <c r="C127" s="177" t="s">
        <v>367</v>
      </c>
      <c r="D127" s="170" t="s">
        <v>217</v>
      </c>
      <c r="E127" s="171">
        <v>4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4.0000000000000002E-4</v>
      </c>
      <c r="O127" s="171">
        <f>ROUND(E127*N127,2)</f>
        <v>0</v>
      </c>
      <c r="P127" s="171">
        <v>0</v>
      </c>
      <c r="Q127" s="171">
        <f>ROUND(E127*P127,2)</f>
        <v>0</v>
      </c>
      <c r="R127" s="173"/>
      <c r="S127" s="173" t="s">
        <v>159</v>
      </c>
      <c r="T127" s="173" t="s">
        <v>187</v>
      </c>
      <c r="U127" s="173">
        <v>0.28799999999999998</v>
      </c>
      <c r="V127" s="173">
        <f>ROUND(E127*U127,2)</f>
        <v>1.1499999999999999</v>
      </c>
      <c r="W127" s="173"/>
      <c r="X127" s="173" t="s">
        <v>188</v>
      </c>
      <c r="Y127" s="174" t="s">
        <v>161</v>
      </c>
      <c r="Z127" s="148"/>
      <c r="AA127" s="148"/>
      <c r="AB127" s="148"/>
      <c r="AC127" s="148"/>
      <c r="AD127" s="148"/>
      <c r="AE127" s="148"/>
      <c r="AF127" s="148"/>
      <c r="AG127" s="148" t="s">
        <v>189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>
      <c r="A128" s="155">
        <v>73</v>
      </c>
      <c r="B128" s="156" t="s">
        <v>368</v>
      </c>
      <c r="C128" s="193" t="s">
        <v>369</v>
      </c>
      <c r="D128" s="157" t="s">
        <v>0</v>
      </c>
      <c r="E128" s="190"/>
      <c r="F128" s="160"/>
      <c r="G128" s="159">
        <f>ROUND(E128*F128,2)</f>
        <v>0</v>
      </c>
      <c r="H128" s="160"/>
      <c r="I128" s="159">
        <f>ROUND(E128*H128,2)</f>
        <v>0</v>
      </c>
      <c r="J128" s="160"/>
      <c r="K128" s="159">
        <f>ROUND(E128*J128,2)</f>
        <v>0</v>
      </c>
      <c r="L128" s="159">
        <v>21</v>
      </c>
      <c r="M128" s="159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9"/>
      <c r="S128" s="159" t="s">
        <v>159</v>
      </c>
      <c r="T128" s="159" t="s">
        <v>187</v>
      </c>
      <c r="U128" s="159">
        <v>0</v>
      </c>
      <c r="V128" s="159">
        <f>ROUND(E128*U128,2)</f>
        <v>0</v>
      </c>
      <c r="W128" s="159"/>
      <c r="X128" s="159" t="s">
        <v>262</v>
      </c>
      <c r="Y128" s="159" t="s">
        <v>161</v>
      </c>
      <c r="Z128" s="148"/>
      <c r="AA128" s="148"/>
      <c r="AB128" s="148"/>
      <c r="AC128" s="148"/>
      <c r="AD128" s="148"/>
      <c r="AE128" s="148"/>
      <c r="AF128" s="148"/>
      <c r="AG128" s="148" t="s">
        <v>263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>
      <c r="A129" s="161" t="s">
        <v>154</v>
      </c>
      <c r="B129" s="162" t="s">
        <v>103</v>
      </c>
      <c r="C129" s="176" t="s">
        <v>104</v>
      </c>
      <c r="D129" s="163"/>
      <c r="E129" s="164"/>
      <c r="F129" s="165"/>
      <c r="G129" s="165">
        <f>SUMIF(AG130:AG136,"&lt;&gt;NOR",G130:G136)</f>
        <v>0</v>
      </c>
      <c r="H129" s="165"/>
      <c r="I129" s="165">
        <f>SUM(I130:I136)</f>
        <v>0</v>
      </c>
      <c r="J129" s="165"/>
      <c r="K129" s="165">
        <f>SUM(K130:K136)</f>
        <v>0</v>
      </c>
      <c r="L129" s="165"/>
      <c r="M129" s="165">
        <f>SUM(M130:M136)</f>
        <v>0</v>
      </c>
      <c r="N129" s="164"/>
      <c r="O129" s="164">
        <f>SUM(O130:O136)</f>
        <v>0.15</v>
      </c>
      <c r="P129" s="164"/>
      <c r="Q129" s="164">
        <f>SUM(Q130:Q136)</f>
        <v>0.05</v>
      </c>
      <c r="R129" s="165"/>
      <c r="S129" s="165"/>
      <c r="T129" s="165"/>
      <c r="U129" s="165"/>
      <c r="V129" s="165">
        <f>SUM(V130:V136)</f>
        <v>4.83</v>
      </c>
      <c r="W129" s="165"/>
      <c r="X129" s="165"/>
      <c r="Y129" s="166"/>
      <c r="AG129" t="s">
        <v>155</v>
      </c>
    </row>
    <row r="130" spans="1:60" outlineLevel="1">
      <c r="A130" s="168">
        <v>74</v>
      </c>
      <c r="B130" s="169" t="s">
        <v>370</v>
      </c>
      <c r="C130" s="177" t="s">
        <v>371</v>
      </c>
      <c r="D130" s="170" t="s">
        <v>186</v>
      </c>
      <c r="E130" s="171">
        <v>4.8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1.057E-2</v>
      </c>
      <c r="Q130" s="171">
        <f>ROUND(E130*P130,2)</f>
        <v>0.05</v>
      </c>
      <c r="R130" s="173"/>
      <c r="S130" s="173" t="s">
        <v>159</v>
      </c>
      <c r="T130" s="173" t="s">
        <v>187</v>
      </c>
      <c r="U130" s="173">
        <v>8.2000000000000003E-2</v>
      </c>
      <c r="V130" s="173">
        <f>ROUND(E130*U130,2)</f>
        <v>0.39</v>
      </c>
      <c r="W130" s="173"/>
      <c r="X130" s="173" t="s">
        <v>188</v>
      </c>
      <c r="Y130" s="174" t="s">
        <v>161</v>
      </c>
      <c r="Z130" s="148"/>
      <c r="AA130" s="148"/>
      <c r="AB130" s="148"/>
      <c r="AC130" s="148"/>
      <c r="AD130" s="148"/>
      <c r="AE130" s="148"/>
      <c r="AF130" s="148"/>
      <c r="AG130" s="148" t="s">
        <v>189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>
      <c r="A131" s="155"/>
      <c r="B131" s="156"/>
      <c r="C131" s="191" t="s">
        <v>372</v>
      </c>
      <c r="D131" s="181"/>
      <c r="E131" s="182">
        <v>4.8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191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>
      <c r="A132" s="183">
        <v>75</v>
      </c>
      <c r="B132" s="184" t="s">
        <v>373</v>
      </c>
      <c r="C132" s="192" t="s">
        <v>374</v>
      </c>
      <c r="D132" s="185" t="s">
        <v>217</v>
      </c>
      <c r="E132" s="186">
        <v>4</v>
      </c>
      <c r="F132" s="187"/>
      <c r="G132" s="188">
        <f>ROUND(E132*F132,2)</f>
        <v>0</v>
      </c>
      <c r="H132" s="187"/>
      <c r="I132" s="188">
        <f>ROUND(E132*H132,2)</f>
        <v>0</v>
      </c>
      <c r="J132" s="187"/>
      <c r="K132" s="188">
        <f>ROUND(E132*J132,2)</f>
        <v>0</v>
      </c>
      <c r="L132" s="188">
        <v>21</v>
      </c>
      <c r="M132" s="188">
        <f>G132*(1+L132/100)</f>
        <v>0</v>
      </c>
      <c r="N132" s="186">
        <v>3.6299999999999999E-2</v>
      </c>
      <c r="O132" s="186">
        <f>ROUND(E132*N132,2)</f>
        <v>0.15</v>
      </c>
      <c r="P132" s="186">
        <v>0</v>
      </c>
      <c r="Q132" s="186">
        <f>ROUND(E132*P132,2)</f>
        <v>0</v>
      </c>
      <c r="R132" s="188"/>
      <c r="S132" s="188" t="s">
        <v>159</v>
      </c>
      <c r="T132" s="188" t="s">
        <v>187</v>
      </c>
      <c r="U132" s="188">
        <v>0.95</v>
      </c>
      <c r="V132" s="188">
        <f>ROUND(E132*U132,2)</f>
        <v>3.8</v>
      </c>
      <c r="W132" s="188"/>
      <c r="X132" s="188" t="s">
        <v>188</v>
      </c>
      <c r="Y132" s="189" t="s">
        <v>161</v>
      </c>
      <c r="Z132" s="148"/>
      <c r="AA132" s="148"/>
      <c r="AB132" s="148"/>
      <c r="AC132" s="148"/>
      <c r="AD132" s="148"/>
      <c r="AE132" s="148"/>
      <c r="AF132" s="148"/>
      <c r="AG132" s="148" t="s">
        <v>189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>
      <c r="A133" s="183">
        <v>76</v>
      </c>
      <c r="B133" s="184" t="s">
        <v>375</v>
      </c>
      <c r="C133" s="192" t="s">
        <v>376</v>
      </c>
      <c r="D133" s="185" t="s">
        <v>186</v>
      </c>
      <c r="E133" s="186">
        <v>4.8</v>
      </c>
      <c r="F133" s="187"/>
      <c r="G133" s="188">
        <f>ROUND(E133*F133,2)</f>
        <v>0</v>
      </c>
      <c r="H133" s="187"/>
      <c r="I133" s="188">
        <f>ROUND(E133*H133,2)</f>
        <v>0</v>
      </c>
      <c r="J133" s="187"/>
      <c r="K133" s="188">
        <f>ROUND(E133*J133,2)</f>
        <v>0</v>
      </c>
      <c r="L133" s="188">
        <v>21</v>
      </c>
      <c r="M133" s="188">
        <f>G133*(1+L133/100)</f>
        <v>0</v>
      </c>
      <c r="N133" s="186">
        <v>0</v>
      </c>
      <c r="O133" s="186">
        <f>ROUND(E133*N133,2)</f>
        <v>0</v>
      </c>
      <c r="P133" s="186">
        <v>0</v>
      </c>
      <c r="Q133" s="186">
        <f>ROUND(E133*P133,2)</f>
        <v>0</v>
      </c>
      <c r="R133" s="188"/>
      <c r="S133" s="188" t="s">
        <v>159</v>
      </c>
      <c r="T133" s="188" t="s">
        <v>187</v>
      </c>
      <c r="U133" s="188">
        <v>5.1999999999999998E-2</v>
      </c>
      <c r="V133" s="188">
        <f>ROUND(E133*U133,2)</f>
        <v>0.25</v>
      </c>
      <c r="W133" s="188"/>
      <c r="X133" s="188" t="s">
        <v>188</v>
      </c>
      <c r="Y133" s="189" t="s">
        <v>161</v>
      </c>
      <c r="Z133" s="148"/>
      <c r="AA133" s="148"/>
      <c r="AB133" s="148"/>
      <c r="AC133" s="148"/>
      <c r="AD133" s="148"/>
      <c r="AE133" s="148"/>
      <c r="AF133" s="148"/>
      <c r="AG133" s="148" t="s">
        <v>189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>
      <c r="A134" s="183">
        <v>77</v>
      </c>
      <c r="B134" s="184" t="s">
        <v>377</v>
      </c>
      <c r="C134" s="192" t="s">
        <v>378</v>
      </c>
      <c r="D134" s="185" t="s">
        <v>186</v>
      </c>
      <c r="E134" s="186">
        <v>2.4</v>
      </c>
      <c r="F134" s="187"/>
      <c r="G134" s="188">
        <f>ROUND(E134*F134,2)</f>
        <v>0</v>
      </c>
      <c r="H134" s="187"/>
      <c r="I134" s="188">
        <f>ROUND(E134*H134,2)</f>
        <v>0</v>
      </c>
      <c r="J134" s="187"/>
      <c r="K134" s="188">
        <f>ROUND(E134*J134,2)</f>
        <v>0</v>
      </c>
      <c r="L134" s="188">
        <v>21</v>
      </c>
      <c r="M134" s="188">
        <f>G134*(1+L134/100)</f>
        <v>0</v>
      </c>
      <c r="N134" s="186">
        <v>0</v>
      </c>
      <c r="O134" s="186">
        <f>ROUND(E134*N134,2)</f>
        <v>0</v>
      </c>
      <c r="P134" s="186">
        <v>0</v>
      </c>
      <c r="Q134" s="186">
        <f>ROUND(E134*P134,2)</f>
        <v>0</v>
      </c>
      <c r="R134" s="188"/>
      <c r="S134" s="188" t="s">
        <v>159</v>
      </c>
      <c r="T134" s="188" t="s">
        <v>187</v>
      </c>
      <c r="U134" s="188">
        <v>3.1E-2</v>
      </c>
      <c r="V134" s="188">
        <f>ROUND(E134*U134,2)</f>
        <v>7.0000000000000007E-2</v>
      </c>
      <c r="W134" s="188"/>
      <c r="X134" s="188" t="s">
        <v>188</v>
      </c>
      <c r="Y134" s="189" t="s">
        <v>161</v>
      </c>
      <c r="Z134" s="148"/>
      <c r="AA134" s="148"/>
      <c r="AB134" s="148"/>
      <c r="AC134" s="148"/>
      <c r="AD134" s="148"/>
      <c r="AE134" s="148"/>
      <c r="AF134" s="148"/>
      <c r="AG134" s="148" t="s">
        <v>189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>
      <c r="A135" s="168">
        <v>78</v>
      </c>
      <c r="B135" s="169" t="s">
        <v>379</v>
      </c>
      <c r="C135" s="177" t="s">
        <v>380</v>
      </c>
      <c r="D135" s="170" t="s">
        <v>186</v>
      </c>
      <c r="E135" s="171">
        <v>2.4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/>
      <c r="S135" s="173" t="s">
        <v>159</v>
      </c>
      <c r="T135" s="173" t="s">
        <v>187</v>
      </c>
      <c r="U135" s="173">
        <v>0.13400000000000001</v>
      </c>
      <c r="V135" s="173">
        <f>ROUND(E135*U135,2)</f>
        <v>0.32</v>
      </c>
      <c r="W135" s="173"/>
      <c r="X135" s="173" t="s">
        <v>188</v>
      </c>
      <c r="Y135" s="174" t="s">
        <v>161</v>
      </c>
      <c r="Z135" s="148"/>
      <c r="AA135" s="148"/>
      <c r="AB135" s="148"/>
      <c r="AC135" s="148"/>
      <c r="AD135" s="148"/>
      <c r="AE135" s="148"/>
      <c r="AF135" s="148"/>
      <c r="AG135" s="148" t="s">
        <v>189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>
      <c r="A136" s="155">
        <v>79</v>
      </c>
      <c r="B136" s="156" t="s">
        <v>381</v>
      </c>
      <c r="C136" s="193" t="s">
        <v>382</v>
      </c>
      <c r="D136" s="157" t="s">
        <v>0</v>
      </c>
      <c r="E136" s="190"/>
      <c r="F136" s="160"/>
      <c r="G136" s="159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0</v>
      </c>
      <c r="O136" s="158">
        <f>ROUND(E136*N136,2)</f>
        <v>0</v>
      </c>
      <c r="P136" s="158">
        <v>0</v>
      </c>
      <c r="Q136" s="158">
        <f>ROUND(E136*P136,2)</f>
        <v>0</v>
      </c>
      <c r="R136" s="159"/>
      <c r="S136" s="159" t="s">
        <v>159</v>
      </c>
      <c r="T136" s="159" t="s">
        <v>187</v>
      </c>
      <c r="U136" s="159">
        <v>0</v>
      </c>
      <c r="V136" s="159">
        <f>ROUND(E136*U136,2)</f>
        <v>0</v>
      </c>
      <c r="W136" s="159"/>
      <c r="X136" s="159" t="s">
        <v>262</v>
      </c>
      <c r="Y136" s="159" t="s">
        <v>161</v>
      </c>
      <c r="Z136" s="148"/>
      <c r="AA136" s="148"/>
      <c r="AB136" s="148"/>
      <c r="AC136" s="148"/>
      <c r="AD136" s="148"/>
      <c r="AE136" s="148"/>
      <c r="AF136" s="148"/>
      <c r="AG136" s="148" t="s">
        <v>263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>
      <c r="A137" s="161" t="s">
        <v>154</v>
      </c>
      <c r="B137" s="162" t="s">
        <v>105</v>
      </c>
      <c r="C137" s="176" t="s">
        <v>106</v>
      </c>
      <c r="D137" s="163"/>
      <c r="E137" s="164"/>
      <c r="F137" s="165"/>
      <c r="G137" s="165">
        <f>SUMIF(AG138:AG153,"&lt;&gt;NOR",G138:G153)</f>
        <v>0</v>
      </c>
      <c r="H137" s="165"/>
      <c r="I137" s="165">
        <f>SUM(I138:I153)</f>
        <v>0</v>
      </c>
      <c r="J137" s="165"/>
      <c r="K137" s="165">
        <f>SUM(K138:K153)</f>
        <v>0</v>
      </c>
      <c r="L137" s="165"/>
      <c r="M137" s="165">
        <f>SUM(M138:M153)</f>
        <v>0</v>
      </c>
      <c r="N137" s="164"/>
      <c r="O137" s="164">
        <f>SUM(O138:O153)</f>
        <v>0.52</v>
      </c>
      <c r="P137" s="164"/>
      <c r="Q137" s="164">
        <f>SUM(Q138:Q153)</f>
        <v>0</v>
      </c>
      <c r="R137" s="165"/>
      <c r="S137" s="165"/>
      <c r="T137" s="165"/>
      <c r="U137" s="165"/>
      <c r="V137" s="165">
        <f>SUM(V138:V153)</f>
        <v>9.14</v>
      </c>
      <c r="W137" s="165"/>
      <c r="X137" s="165"/>
      <c r="Y137" s="166"/>
      <c r="AG137" t="s">
        <v>155</v>
      </c>
    </row>
    <row r="138" spans="1:60" outlineLevel="1">
      <c r="A138" s="168">
        <v>80</v>
      </c>
      <c r="B138" s="169" t="s">
        <v>383</v>
      </c>
      <c r="C138" s="177" t="s">
        <v>384</v>
      </c>
      <c r="D138" s="170" t="s">
        <v>186</v>
      </c>
      <c r="E138" s="171">
        <v>10.199999999999999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0</v>
      </c>
      <c r="O138" s="171">
        <f>ROUND(E138*N138,2)</f>
        <v>0</v>
      </c>
      <c r="P138" s="171">
        <v>0</v>
      </c>
      <c r="Q138" s="171">
        <f>ROUND(E138*P138,2)</f>
        <v>0</v>
      </c>
      <c r="R138" s="173"/>
      <c r="S138" s="173" t="s">
        <v>159</v>
      </c>
      <c r="T138" s="173" t="s">
        <v>187</v>
      </c>
      <c r="U138" s="173">
        <v>0.29899999999999999</v>
      </c>
      <c r="V138" s="173">
        <f>ROUND(E138*U138,2)</f>
        <v>3.05</v>
      </c>
      <c r="W138" s="173"/>
      <c r="X138" s="173" t="s">
        <v>188</v>
      </c>
      <c r="Y138" s="174" t="s">
        <v>161</v>
      </c>
      <c r="Z138" s="148"/>
      <c r="AA138" s="148"/>
      <c r="AB138" s="148"/>
      <c r="AC138" s="148"/>
      <c r="AD138" s="148"/>
      <c r="AE138" s="148"/>
      <c r="AF138" s="148"/>
      <c r="AG138" s="148" t="s">
        <v>189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>
      <c r="A139" s="155"/>
      <c r="B139" s="156"/>
      <c r="C139" s="191" t="s">
        <v>385</v>
      </c>
      <c r="D139" s="181"/>
      <c r="E139" s="182">
        <v>10.199999999999999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191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>
      <c r="A140" s="168">
        <v>81</v>
      </c>
      <c r="B140" s="169" t="s">
        <v>386</v>
      </c>
      <c r="C140" s="177" t="s">
        <v>387</v>
      </c>
      <c r="D140" s="170" t="s">
        <v>388</v>
      </c>
      <c r="E140" s="171">
        <v>0.34619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1">
        <v>0.55000000000000004</v>
      </c>
      <c r="O140" s="171">
        <f>ROUND(E140*N140,2)</f>
        <v>0.19</v>
      </c>
      <c r="P140" s="171">
        <v>0</v>
      </c>
      <c r="Q140" s="171">
        <f>ROUND(E140*P140,2)</f>
        <v>0</v>
      </c>
      <c r="R140" s="173" t="s">
        <v>223</v>
      </c>
      <c r="S140" s="173" t="s">
        <v>159</v>
      </c>
      <c r="T140" s="173" t="s">
        <v>187</v>
      </c>
      <c r="U140" s="173">
        <v>0</v>
      </c>
      <c r="V140" s="173">
        <f>ROUND(E140*U140,2)</f>
        <v>0</v>
      </c>
      <c r="W140" s="173"/>
      <c r="X140" s="173" t="s">
        <v>224</v>
      </c>
      <c r="Y140" s="174" t="s">
        <v>161</v>
      </c>
      <c r="Z140" s="148"/>
      <c r="AA140" s="148"/>
      <c r="AB140" s="148"/>
      <c r="AC140" s="148"/>
      <c r="AD140" s="148"/>
      <c r="AE140" s="148"/>
      <c r="AF140" s="148"/>
      <c r="AG140" s="148" t="s">
        <v>225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>
      <c r="A141" s="155"/>
      <c r="B141" s="156"/>
      <c r="C141" s="191" t="s">
        <v>389</v>
      </c>
      <c r="D141" s="181"/>
      <c r="E141" s="182">
        <v>0.29987999999999998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191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>
      <c r="A142" s="155"/>
      <c r="B142" s="156"/>
      <c r="C142" s="191" t="s">
        <v>390</v>
      </c>
      <c r="D142" s="181"/>
      <c r="E142" s="182">
        <v>4.6309999999999997E-2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8"/>
      <c r="AA142" s="148"/>
      <c r="AB142" s="148"/>
      <c r="AC142" s="148"/>
      <c r="AD142" s="148"/>
      <c r="AE142" s="148"/>
      <c r="AF142" s="148"/>
      <c r="AG142" s="148" t="s">
        <v>191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>
      <c r="A143" s="168">
        <v>82</v>
      </c>
      <c r="B143" s="169" t="s">
        <v>391</v>
      </c>
      <c r="C143" s="177" t="s">
        <v>392</v>
      </c>
      <c r="D143" s="170" t="s">
        <v>186</v>
      </c>
      <c r="E143" s="171">
        <v>20.399999999999999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0</v>
      </c>
      <c r="O143" s="171">
        <f>ROUND(E143*N143,2)</f>
        <v>0</v>
      </c>
      <c r="P143" s="171">
        <v>0</v>
      </c>
      <c r="Q143" s="171">
        <f>ROUND(E143*P143,2)</f>
        <v>0</v>
      </c>
      <c r="R143" s="173"/>
      <c r="S143" s="173" t="s">
        <v>159</v>
      </c>
      <c r="T143" s="173" t="s">
        <v>187</v>
      </c>
      <c r="U143" s="173">
        <v>0.28000000000000003</v>
      </c>
      <c r="V143" s="173">
        <f>ROUND(E143*U143,2)</f>
        <v>5.71</v>
      </c>
      <c r="W143" s="173"/>
      <c r="X143" s="173" t="s">
        <v>188</v>
      </c>
      <c r="Y143" s="174" t="s">
        <v>161</v>
      </c>
      <c r="Z143" s="148"/>
      <c r="AA143" s="148"/>
      <c r="AB143" s="148"/>
      <c r="AC143" s="148"/>
      <c r="AD143" s="148"/>
      <c r="AE143" s="148"/>
      <c r="AF143" s="148"/>
      <c r="AG143" s="148" t="s">
        <v>189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>
      <c r="A144" s="155"/>
      <c r="B144" s="156"/>
      <c r="C144" s="191" t="s">
        <v>393</v>
      </c>
      <c r="D144" s="181"/>
      <c r="E144" s="182">
        <v>20.399999999999999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191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>
      <c r="A145" s="168">
        <v>83</v>
      </c>
      <c r="B145" s="169" t="s">
        <v>394</v>
      </c>
      <c r="C145" s="177" t="s">
        <v>395</v>
      </c>
      <c r="D145" s="170" t="s">
        <v>186</v>
      </c>
      <c r="E145" s="171">
        <v>2.84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1.6000000000000001E-4</v>
      </c>
      <c r="O145" s="171">
        <f>ROUND(E145*N145,2)</f>
        <v>0</v>
      </c>
      <c r="P145" s="171">
        <v>0</v>
      </c>
      <c r="Q145" s="171">
        <f>ROUND(E145*P145,2)</f>
        <v>0</v>
      </c>
      <c r="R145" s="173"/>
      <c r="S145" s="173" t="s">
        <v>159</v>
      </c>
      <c r="T145" s="173" t="s">
        <v>187</v>
      </c>
      <c r="U145" s="173">
        <v>0.13500000000000001</v>
      </c>
      <c r="V145" s="173">
        <f>ROUND(E145*U145,2)</f>
        <v>0.38</v>
      </c>
      <c r="W145" s="173"/>
      <c r="X145" s="173" t="s">
        <v>188</v>
      </c>
      <c r="Y145" s="174" t="s">
        <v>161</v>
      </c>
      <c r="Z145" s="148"/>
      <c r="AA145" s="148"/>
      <c r="AB145" s="148"/>
      <c r="AC145" s="148"/>
      <c r="AD145" s="148"/>
      <c r="AE145" s="148"/>
      <c r="AF145" s="148"/>
      <c r="AG145" s="148" t="s">
        <v>189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>
      <c r="A146" s="155"/>
      <c r="B146" s="156"/>
      <c r="C146" s="191" t="s">
        <v>396</v>
      </c>
      <c r="D146" s="181"/>
      <c r="E146" s="182">
        <v>2.84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191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>
      <c r="A147" s="168">
        <v>84</v>
      </c>
      <c r="B147" s="169" t="s">
        <v>397</v>
      </c>
      <c r="C147" s="177" t="s">
        <v>398</v>
      </c>
      <c r="D147" s="170" t="s">
        <v>186</v>
      </c>
      <c r="E147" s="171">
        <v>25.564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1.298E-2</v>
      </c>
      <c r="O147" s="171">
        <f>ROUND(E147*N147,2)</f>
        <v>0.33</v>
      </c>
      <c r="P147" s="171">
        <v>0</v>
      </c>
      <c r="Q147" s="171">
        <f>ROUND(E147*P147,2)</f>
        <v>0</v>
      </c>
      <c r="R147" s="173" t="s">
        <v>223</v>
      </c>
      <c r="S147" s="173" t="s">
        <v>187</v>
      </c>
      <c r="T147" s="173" t="s">
        <v>187</v>
      </c>
      <c r="U147" s="173">
        <v>0</v>
      </c>
      <c r="V147" s="173">
        <f>ROUND(E147*U147,2)</f>
        <v>0</v>
      </c>
      <c r="W147" s="173"/>
      <c r="X147" s="173" t="s">
        <v>224</v>
      </c>
      <c r="Y147" s="174" t="s">
        <v>161</v>
      </c>
      <c r="Z147" s="148"/>
      <c r="AA147" s="148"/>
      <c r="AB147" s="148"/>
      <c r="AC147" s="148"/>
      <c r="AD147" s="148"/>
      <c r="AE147" s="148"/>
      <c r="AF147" s="148"/>
      <c r="AG147" s="148" t="s">
        <v>225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>
      <c r="A148" s="155"/>
      <c r="B148" s="156"/>
      <c r="C148" s="191" t="s">
        <v>399</v>
      </c>
      <c r="D148" s="181"/>
      <c r="E148" s="182">
        <v>3.1240000000000001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8"/>
      <c r="AA148" s="148"/>
      <c r="AB148" s="148"/>
      <c r="AC148" s="148"/>
      <c r="AD148" s="148"/>
      <c r="AE148" s="148"/>
      <c r="AF148" s="148"/>
      <c r="AG148" s="148" t="s">
        <v>191</v>
      </c>
      <c r="AH148" s="148">
        <v>5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>
      <c r="A149" s="155"/>
      <c r="B149" s="156"/>
      <c r="C149" s="191" t="s">
        <v>400</v>
      </c>
      <c r="D149" s="181"/>
      <c r="E149" s="182">
        <v>22.44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8"/>
      <c r="AA149" s="148"/>
      <c r="AB149" s="148"/>
      <c r="AC149" s="148"/>
      <c r="AD149" s="148"/>
      <c r="AE149" s="148"/>
      <c r="AF149" s="148"/>
      <c r="AG149" s="148" t="s">
        <v>191</v>
      </c>
      <c r="AH149" s="148">
        <v>5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>
      <c r="A150" s="168">
        <v>85</v>
      </c>
      <c r="B150" s="169" t="s">
        <v>401</v>
      </c>
      <c r="C150" s="177" t="s">
        <v>402</v>
      </c>
      <c r="D150" s="170" t="s">
        <v>388</v>
      </c>
      <c r="E150" s="171">
        <v>0.90859999999999996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1">
        <v>2.9499999999999999E-3</v>
      </c>
      <c r="O150" s="171">
        <f>ROUND(E150*N150,2)</f>
        <v>0</v>
      </c>
      <c r="P150" s="171">
        <v>0</v>
      </c>
      <c r="Q150" s="171">
        <f>ROUND(E150*P150,2)</f>
        <v>0</v>
      </c>
      <c r="R150" s="173"/>
      <c r="S150" s="173" t="s">
        <v>159</v>
      </c>
      <c r="T150" s="173" t="s">
        <v>187</v>
      </c>
      <c r="U150" s="173">
        <v>0</v>
      </c>
      <c r="V150" s="173">
        <f>ROUND(E150*U150,2)</f>
        <v>0</v>
      </c>
      <c r="W150" s="173"/>
      <c r="X150" s="173" t="s">
        <v>188</v>
      </c>
      <c r="Y150" s="174" t="s">
        <v>161</v>
      </c>
      <c r="Z150" s="148"/>
      <c r="AA150" s="148"/>
      <c r="AB150" s="148"/>
      <c r="AC150" s="148"/>
      <c r="AD150" s="148"/>
      <c r="AE150" s="148"/>
      <c r="AF150" s="148"/>
      <c r="AG150" s="148" t="s">
        <v>189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>
      <c r="A151" s="155"/>
      <c r="B151" s="156"/>
      <c r="C151" s="191" t="s">
        <v>403</v>
      </c>
      <c r="D151" s="181"/>
      <c r="E151" s="182">
        <v>0.34619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191</v>
      </c>
      <c r="AH151" s="148">
        <v>5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>
      <c r="A152" s="155"/>
      <c r="B152" s="156"/>
      <c r="C152" s="191" t="s">
        <v>404</v>
      </c>
      <c r="D152" s="181"/>
      <c r="E152" s="182">
        <v>0.56240999999999997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191</v>
      </c>
      <c r="AH152" s="148">
        <v>5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1">
      <c r="A153" s="155">
        <v>86</v>
      </c>
      <c r="B153" s="156" t="s">
        <v>405</v>
      </c>
      <c r="C153" s="193" t="s">
        <v>406</v>
      </c>
      <c r="D153" s="157" t="s">
        <v>0</v>
      </c>
      <c r="E153" s="190"/>
      <c r="F153" s="160"/>
      <c r="G153" s="159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59"/>
      <c r="S153" s="159" t="s">
        <v>159</v>
      </c>
      <c r="T153" s="159" t="s">
        <v>187</v>
      </c>
      <c r="U153" s="159">
        <v>0</v>
      </c>
      <c r="V153" s="159">
        <f>ROUND(E153*U153,2)</f>
        <v>0</v>
      </c>
      <c r="W153" s="159"/>
      <c r="X153" s="159" t="s">
        <v>262</v>
      </c>
      <c r="Y153" s="159" t="s">
        <v>161</v>
      </c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>
      <c r="A154" s="161" t="s">
        <v>154</v>
      </c>
      <c r="B154" s="162" t="s">
        <v>107</v>
      </c>
      <c r="C154" s="176" t="s">
        <v>108</v>
      </c>
      <c r="D154" s="163"/>
      <c r="E154" s="164"/>
      <c r="F154" s="165"/>
      <c r="G154" s="165">
        <f>SUMIF(AG155:AG174,"&lt;&gt;NOR",G155:G174)</f>
        <v>0</v>
      </c>
      <c r="H154" s="165"/>
      <c r="I154" s="165">
        <f>SUM(I155:I174)</f>
        <v>0</v>
      </c>
      <c r="J154" s="165"/>
      <c r="K154" s="165">
        <f>SUM(K155:K174)</f>
        <v>0</v>
      </c>
      <c r="L154" s="165"/>
      <c r="M154" s="165">
        <f>SUM(M155:M174)</f>
        <v>0</v>
      </c>
      <c r="N154" s="164"/>
      <c r="O154" s="164">
        <f>SUM(O155:O174)</f>
        <v>9.0000000000000011E-2</v>
      </c>
      <c r="P154" s="164"/>
      <c r="Q154" s="164">
        <f>SUM(Q155:Q174)</f>
        <v>0.21000000000000002</v>
      </c>
      <c r="R154" s="165"/>
      <c r="S154" s="165"/>
      <c r="T154" s="165"/>
      <c r="U154" s="165"/>
      <c r="V154" s="165">
        <f>SUM(V155:V174)</f>
        <v>11.78</v>
      </c>
      <c r="W154" s="165"/>
      <c r="X154" s="165"/>
      <c r="Y154" s="166"/>
      <c r="AG154" t="s">
        <v>155</v>
      </c>
    </row>
    <row r="155" spans="1:60" outlineLevel="1">
      <c r="A155" s="168">
        <v>87</v>
      </c>
      <c r="B155" s="169" t="s">
        <v>407</v>
      </c>
      <c r="C155" s="177" t="s">
        <v>408</v>
      </c>
      <c r="D155" s="170" t="s">
        <v>186</v>
      </c>
      <c r="E155" s="171">
        <v>6.6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0</v>
      </c>
      <c r="O155" s="171">
        <f>ROUND(E155*N155,2)</f>
        <v>0</v>
      </c>
      <c r="P155" s="171">
        <v>2.4649999999999998E-2</v>
      </c>
      <c r="Q155" s="171">
        <f>ROUND(E155*P155,2)</f>
        <v>0.16</v>
      </c>
      <c r="R155" s="173"/>
      <c r="S155" s="173" t="s">
        <v>159</v>
      </c>
      <c r="T155" s="173" t="s">
        <v>187</v>
      </c>
      <c r="U155" s="173">
        <v>0.25</v>
      </c>
      <c r="V155" s="173">
        <f>ROUND(E155*U155,2)</f>
        <v>1.65</v>
      </c>
      <c r="W155" s="173"/>
      <c r="X155" s="173" t="s">
        <v>188</v>
      </c>
      <c r="Y155" s="174" t="s">
        <v>161</v>
      </c>
      <c r="Z155" s="148"/>
      <c r="AA155" s="148"/>
      <c r="AB155" s="148"/>
      <c r="AC155" s="148"/>
      <c r="AD155" s="148"/>
      <c r="AE155" s="148"/>
      <c r="AF155" s="148"/>
      <c r="AG155" s="148" t="s">
        <v>189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>
      <c r="A156" s="155"/>
      <c r="B156" s="156"/>
      <c r="C156" s="191" t="s">
        <v>409</v>
      </c>
      <c r="D156" s="181"/>
      <c r="E156" s="182">
        <v>6.6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8"/>
      <c r="AA156" s="148"/>
      <c r="AB156" s="148"/>
      <c r="AC156" s="148"/>
      <c r="AD156" s="148"/>
      <c r="AE156" s="148"/>
      <c r="AF156" s="148"/>
      <c r="AG156" s="148" t="s">
        <v>191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>
      <c r="A157" s="168">
        <v>88</v>
      </c>
      <c r="B157" s="169" t="s">
        <v>410</v>
      </c>
      <c r="C157" s="177" t="s">
        <v>411</v>
      </c>
      <c r="D157" s="170" t="s">
        <v>186</v>
      </c>
      <c r="E157" s="171">
        <v>6.6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1">
        <v>0</v>
      </c>
      <c r="O157" s="171">
        <f>ROUND(E157*N157,2)</f>
        <v>0</v>
      </c>
      <c r="P157" s="171">
        <v>8.0000000000000002E-3</v>
      </c>
      <c r="Q157" s="171">
        <f>ROUND(E157*P157,2)</f>
        <v>0.05</v>
      </c>
      <c r="R157" s="173"/>
      <c r="S157" s="173" t="s">
        <v>159</v>
      </c>
      <c r="T157" s="173" t="s">
        <v>187</v>
      </c>
      <c r="U157" s="173">
        <v>6.6000000000000003E-2</v>
      </c>
      <c r="V157" s="173">
        <f>ROUND(E157*U157,2)</f>
        <v>0.44</v>
      </c>
      <c r="W157" s="173"/>
      <c r="X157" s="173" t="s">
        <v>188</v>
      </c>
      <c r="Y157" s="174" t="s">
        <v>161</v>
      </c>
      <c r="Z157" s="148"/>
      <c r="AA157" s="148"/>
      <c r="AB157" s="148"/>
      <c r="AC157" s="148"/>
      <c r="AD157" s="148"/>
      <c r="AE157" s="148"/>
      <c r="AF157" s="148"/>
      <c r="AG157" s="148" t="s">
        <v>189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>
      <c r="A158" s="155"/>
      <c r="B158" s="156"/>
      <c r="C158" s="191" t="s">
        <v>412</v>
      </c>
      <c r="D158" s="181"/>
      <c r="E158" s="182">
        <v>6.6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191</v>
      </c>
      <c r="AH158" s="148">
        <v>5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>
      <c r="A159" s="183">
        <v>89</v>
      </c>
      <c r="B159" s="184" t="s">
        <v>413</v>
      </c>
      <c r="C159" s="192" t="s">
        <v>414</v>
      </c>
      <c r="D159" s="185" t="s">
        <v>217</v>
      </c>
      <c r="E159" s="186">
        <v>4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21</v>
      </c>
      <c r="M159" s="188">
        <f>G159*(1+L159/100)</f>
        <v>0</v>
      </c>
      <c r="N159" s="186">
        <v>2.0000000000000002E-5</v>
      </c>
      <c r="O159" s="186">
        <f>ROUND(E159*N159,2)</f>
        <v>0</v>
      </c>
      <c r="P159" s="186">
        <v>0</v>
      </c>
      <c r="Q159" s="186">
        <f>ROUND(E159*P159,2)</f>
        <v>0</v>
      </c>
      <c r="R159" s="188"/>
      <c r="S159" s="188" t="s">
        <v>159</v>
      </c>
      <c r="T159" s="188" t="s">
        <v>187</v>
      </c>
      <c r="U159" s="188">
        <v>0.74034</v>
      </c>
      <c r="V159" s="188">
        <f>ROUND(E159*U159,2)</f>
        <v>2.96</v>
      </c>
      <c r="W159" s="188"/>
      <c r="X159" s="188" t="s">
        <v>188</v>
      </c>
      <c r="Y159" s="189" t="s">
        <v>161</v>
      </c>
      <c r="Z159" s="148"/>
      <c r="AA159" s="148"/>
      <c r="AB159" s="148"/>
      <c r="AC159" s="148"/>
      <c r="AD159" s="148"/>
      <c r="AE159" s="148"/>
      <c r="AF159" s="148"/>
      <c r="AG159" s="148" t="s">
        <v>189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>
      <c r="A160" s="168">
        <v>90</v>
      </c>
      <c r="B160" s="169" t="s">
        <v>415</v>
      </c>
      <c r="C160" s="177" t="s">
        <v>416</v>
      </c>
      <c r="D160" s="170" t="s">
        <v>259</v>
      </c>
      <c r="E160" s="171">
        <v>9.4499999999999993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3.0400000000000002E-3</v>
      </c>
      <c r="O160" s="171">
        <f>ROUND(E160*N160,2)</f>
        <v>0.03</v>
      </c>
      <c r="P160" s="171">
        <v>0</v>
      </c>
      <c r="Q160" s="171">
        <f>ROUND(E160*P160,2)</f>
        <v>0</v>
      </c>
      <c r="R160" s="173" t="s">
        <v>223</v>
      </c>
      <c r="S160" s="173" t="s">
        <v>159</v>
      </c>
      <c r="T160" s="173" t="s">
        <v>187</v>
      </c>
      <c r="U160" s="173">
        <v>0</v>
      </c>
      <c r="V160" s="173">
        <f>ROUND(E160*U160,2)</f>
        <v>0</v>
      </c>
      <c r="W160" s="173"/>
      <c r="X160" s="173" t="s">
        <v>224</v>
      </c>
      <c r="Y160" s="174" t="s">
        <v>161</v>
      </c>
      <c r="Z160" s="148"/>
      <c r="AA160" s="148"/>
      <c r="AB160" s="148"/>
      <c r="AC160" s="148"/>
      <c r="AD160" s="148"/>
      <c r="AE160" s="148"/>
      <c r="AF160" s="148"/>
      <c r="AG160" s="148" t="s">
        <v>225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>
      <c r="A161" s="155"/>
      <c r="B161" s="156"/>
      <c r="C161" s="191" t="s">
        <v>417</v>
      </c>
      <c r="D161" s="181"/>
      <c r="E161" s="182">
        <v>9.4499999999999993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191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>
      <c r="A162" s="168">
        <v>91</v>
      </c>
      <c r="B162" s="169" t="s">
        <v>418</v>
      </c>
      <c r="C162" s="177" t="s">
        <v>419</v>
      </c>
      <c r="D162" s="170" t="s">
        <v>217</v>
      </c>
      <c r="E162" s="171">
        <v>2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3"/>
      <c r="S162" s="173" t="s">
        <v>159</v>
      </c>
      <c r="T162" s="173" t="s">
        <v>187</v>
      </c>
      <c r="U162" s="173">
        <v>1.45</v>
      </c>
      <c r="V162" s="173">
        <f>ROUND(E162*U162,2)</f>
        <v>2.9</v>
      </c>
      <c r="W162" s="173"/>
      <c r="X162" s="173" t="s">
        <v>188</v>
      </c>
      <c r="Y162" s="174" t="s">
        <v>161</v>
      </c>
      <c r="Z162" s="148"/>
      <c r="AA162" s="148"/>
      <c r="AB162" s="148"/>
      <c r="AC162" s="148"/>
      <c r="AD162" s="148"/>
      <c r="AE162" s="148"/>
      <c r="AF162" s="148"/>
      <c r="AG162" s="148" t="s">
        <v>189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>
      <c r="A163" s="155"/>
      <c r="B163" s="156"/>
      <c r="C163" s="191" t="s">
        <v>420</v>
      </c>
      <c r="D163" s="181"/>
      <c r="E163" s="182">
        <v>2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8"/>
      <c r="AA163" s="148"/>
      <c r="AB163" s="148"/>
      <c r="AC163" s="148"/>
      <c r="AD163" s="148"/>
      <c r="AE163" s="148"/>
      <c r="AF163" s="148"/>
      <c r="AG163" s="148" t="s">
        <v>191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>
      <c r="A164" s="168">
        <v>92</v>
      </c>
      <c r="B164" s="169" t="s">
        <v>421</v>
      </c>
      <c r="C164" s="177" t="s">
        <v>422</v>
      </c>
      <c r="D164" s="170" t="s">
        <v>217</v>
      </c>
      <c r="E164" s="171">
        <v>2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0.02</v>
      </c>
      <c r="O164" s="171">
        <f>ROUND(E164*N164,2)</f>
        <v>0.04</v>
      </c>
      <c r="P164" s="171">
        <v>0</v>
      </c>
      <c r="Q164" s="171">
        <f>ROUND(E164*P164,2)</f>
        <v>0</v>
      </c>
      <c r="R164" s="173" t="s">
        <v>223</v>
      </c>
      <c r="S164" s="173" t="s">
        <v>159</v>
      </c>
      <c r="T164" s="173" t="s">
        <v>187</v>
      </c>
      <c r="U164" s="173">
        <v>0</v>
      </c>
      <c r="V164" s="173">
        <f>ROUND(E164*U164,2)</f>
        <v>0</v>
      </c>
      <c r="W164" s="173"/>
      <c r="X164" s="173" t="s">
        <v>224</v>
      </c>
      <c r="Y164" s="174" t="s">
        <v>161</v>
      </c>
      <c r="Z164" s="148"/>
      <c r="AA164" s="148"/>
      <c r="AB164" s="148"/>
      <c r="AC164" s="148"/>
      <c r="AD164" s="148"/>
      <c r="AE164" s="148"/>
      <c r="AF164" s="148"/>
      <c r="AG164" s="148" t="s">
        <v>225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>
      <c r="A165" s="155"/>
      <c r="B165" s="156"/>
      <c r="C165" s="191" t="s">
        <v>423</v>
      </c>
      <c r="D165" s="181"/>
      <c r="E165" s="182">
        <v>2</v>
      </c>
      <c r="F165" s="159"/>
      <c r="G165" s="1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191</v>
      </c>
      <c r="AH165" s="148">
        <v>5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>
      <c r="A166" s="183">
        <v>93</v>
      </c>
      <c r="B166" s="184" t="s">
        <v>424</v>
      </c>
      <c r="C166" s="192" t="s">
        <v>425</v>
      </c>
      <c r="D166" s="185" t="s">
        <v>217</v>
      </c>
      <c r="E166" s="186">
        <v>1</v>
      </c>
      <c r="F166" s="187"/>
      <c r="G166" s="188">
        <f>ROUND(E166*F166,2)</f>
        <v>0</v>
      </c>
      <c r="H166" s="187"/>
      <c r="I166" s="188">
        <f>ROUND(E166*H166,2)</f>
        <v>0</v>
      </c>
      <c r="J166" s="187"/>
      <c r="K166" s="188">
        <f>ROUND(E166*J166,2)</f>
        <v>0</v>
      </c>
      <c r="L166" s="188">
        <v>21</v>
      </c>
      <c r="M166" s="188">
        <f>G166*(1+L166/100)</f>
        <v>0</v>
      </c>
      <c r="N166" s="186">
        <v>2.1999999999999999E-2</v>
      </c>
      <c r="O166" s="186">
        <f>ROUND(E166*N166,2)</f>
        <v>0.02</v>
      </c>
      <c r="P166" s="186">
        <v>0</v>
      </c>
      <c r="Q166" s="186">
        <f>ROUND(E166*P166,2)</f>
        <v>0</v>
      </c>
      <c r="R166" s="188" t="s">
        <v>223</v>
      </c>
      <c r="S166" s="188" t="s">
        <v>159</v>
      </c>
      <c r="T166" s="188" t="s">
        <v>187</v>
      </c>
      <c r="U166" s="188">
        <v>0</v>
      </c>
      <c r="V166" s="188">
        <f>ROUND(E166*U166,2)</f>
        <v>0</v>
      </c>
      <c r="W166" s="188"/>
      <c r="X166" s="188" t="s">
        <v>224</v>
      </c>
      <c r="Y166" s="189" t="s">
        <v>161</v>
      </c>
      <c r="Z166" s="148"/>
      <c r="AA166" s="148"/>
      <c r="AB166" s="148"/>
      <c r="AC166" s="148"/>
      <c r="AD166" s="148"/>
      <c r="AE166" s="148"/>
      <c r="AF166" s="148"/>
      <c r="AG166" s="148" t="s">
        <v>225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>
      <c r="A167" s="168">
        <v>94</v>
      </c>
      <c r="B167" s="169" t="s">
        <v>426</v>
      </c>
      <c r="C167" s="177" t="s">
        <v>427</v>
      </c>
      <c r="D167" s="170" t="s">
        <v>217</v>
      </c>
      <c r="E167" s="171">
        <v>1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3"/>
      <c r="S167" s="173" t="s">
        <v>159</v>
      </c>
      <c r="T167" s="173" t="s">
        <v>187</v>
      </c>
      <c r="U167" s="173">
        <v>1.5</v>
      </c>
      <c r="V167" s="173">
        <f>ROUND(E167*U167,2)</f>
        <v>1.5</v>
      </c>
      <c r="W167" s="173"/>
      <c r="X167" s="173" t="s">
        <v>188</v>
      </c>
      <c r="Y167" s="174" t="s">
        <v>161</v>
      </c>
      <c r="Z167" s="148"/>
      <c r="AA167" s="148"/>
      <c r="AB167" s="148"/>
      <c r="AC167" s="148"/>
      <c r="AD167" s="148"/>
      <c r="AE167" s="148"/>
      <c r="AF167" s="148"/>
      <c r="AG167" s="148" t="s">
        <v>189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>
      <c r="A168" s="155"/>
      <c r="B168" s="156"/>
      <c r="C168" s="191" t="s">
        <v>428</v>
      </c>
      <c r="D168" s="181"/>
      <c r="E168" s="182">
        <v>1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191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>
      <c r="A169" s="183">
        <v>95</v>
      </c>
      <c r="B169" s="184" t="s">
        <v>429</v>
      </c>
      <c r="C169" s="192" t="s">
        <v>430</v>
      </c>
      <c r="D169" s="185" t="s">
        <v>217</v>
      </c>
      <c r="E169" s="186">
        <v>3</v>
      </c>
      <c r="F169" s="187"/>
      <c r="G169" s="188">
        <f>ROUND(E169*F169,2)</f>
        <v>0</v>
      </c>
      <c r="H169" s="187"/>
      <c r="I169" s="188">
        <f>ROUND(E169*H169,2)</f>
        <v>0</v>
      </c>
      <c r="J169" s="187"/>
      <c r="K169" s="188">
        <f>ROUND(E169*J169,2)</f>
        <v>0</v>
      </c>
      <c r="L169" s="188">
        <v>21</v>
      </c>
      <c r="M169" s="188">
        <f>G169*(1+L169/100)</f>
        <v>0</v>
      </c>
      <c r="N169" s="186">
        <v>0</v>
      </c>
      <c r="O169" s="186">
        <f>ROUND(E169*N169,2)</f>
        <v>0</v>
      </c>
      <c r="P169" s="186">
        <v>0</v>
      </c>
      <c r="Q169" s="186">
        <f>ROUND(E169*P169,2)</f>
        <v>0</v>
      </c>
      <c r="R169" s="188"/>
      <c r="S169" s="188" t="s">
        <v>159</v>
      </c>
      <c r="T169" s="188" t="s">
        <v>187</v>
      </c>
      <c r="U169" s="188">
        <v>0.77500000000000002</v>
      </c>
      <c r="V169" s="188">
        <f>ROUND(E169*U169,2)</f>
        <v>2.33</v>
      </c>
      <c r="W169" s="188"/>
      <c r="X169" s="188" t="s">
        <v>188</v>
      </c>
      <c r="Y169" s="189" t="s">
        <v>161</v>
      </c>
      <c r="Z169" s="148"/>
      <c r="AA169" s="148"/>
      <c r="AB169" s="148"/>
      <c r="AC169" s="148"/>
      <c r="AD169" s="148"/>
      <c r="AE169" s="148"/>
      <c r="AF169" s="148"/>
      <c r="AG169" s="148" t="s">
        <v>189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>
      <c r="A170" s="168">
        <v>96</v>
      </c>
      <c r="B170" s="169" t="s">
        <v>431</v>
      </c>
      <c r="C170" s="177" t="s">
        <v>432</v>
      </c>
      <c r="D170" s="170" t="s">
        <v>217</v>
      </c>
      <c r="E170" s="171">
        <v>3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8.0000000000000004E-4</v>
      </c>
      <c r="O170" s="171">
        <f>ROUND(E170*N170,2)</f>
        <v>0</v>
      </c>
      <c r="P170" s="171">
        <v>0</v>
      </c>
      <c r="Q170" s="171">
        <f>ROUND(E170*P170,2)</f>
        <v>0</v>
      </c>
      <c r="R170" s="173" t="s">
        <v>223</v>
      </c>
      <c r="S170" s="173" t="s">
        <v>159</v>
      </c>
      <c r="T170" s="173" t="s">
        <v>187</v>
      </c>
      <c r="U170" s="173">
        <v>0</v>
      </c>
      <c r="V170" s="173">
        <f>ROUND(E170*U170,2)</f>
        <v>0</v>
      </c>
      <c r="W170" s="173"/>
      <c r="X170" s="173" t="s">
        <v>224</v>
      </c>
      <c r="Y170" s="174" t="s">
        <v>161</v>
      </c>
      <c r="Z170" s="148"/>
      <c r="AA170" s="148"/>
      <c r="AB170" s="148"/>
      <c r="AC170" s="148"/>
      <c r="AD170" s="148"/>
      <c r="AE170" s="148"/>
      <c r="AF170" s="148"/>
      <c r="AG170" s="148" t="s">
        <v>225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>
      <c r="A171" s="155"/>
      <c r="B171" s="156"/>
      <c r="C171" s="191" t="s">
        <v>433</v>
      </c>
      <c r="D171" s="181"/>
      <c r="E171" s="182">
        <v>3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191</v>
      </c>
      <c r="AH171" s="148">
        <v>5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>
      <c r="A172" s="168">
        <v>97</v>
      </c>
      <c r="B172" s="169" t="s">
        <v>434</v>
      </c>
      <c r="C172" s="177" t="s">
        <v>435</v>
      </c>
      <c r="D172" s="170" t="s">
        <v>233</v>
      </c>
      <c r="E172" s="171">
        <v>1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3"/>
      <c r="S172" s="173" t="s">
        <v>179</v>
      </c>
      <c r="T172" s="173" t="s">
        <v>160</v>
      </c>
      <c r="U172" s="173">
        <v>0</v>
      </c>
      <c r="V172" s="173">
        <f>ROUND(E172*U172,2)</f>
        <v>0</v>
      </c>
      <c r="W172" s="173"/>
      <c r="X172" s="173" t="s">
        <v>188</v>
      </c>
      <c r="Y172" s="174" t="s">
        <v>161</v>
      </c>
      <c r="Z172" s="148"/>
      <c r="AA172" s="148"/>
      <c r="AB172" s="148"/>
      <c r="AC172" s="148"/>
      <c r="AD172" s="148"/>
      <c r="AE172" s="148"/>
      <c r="AF172" s="148"/>
      <c r="AG172" s="148" t="s">
        <v>189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>
      <c r="A173" s="155"/>
      <c r="B173" s="156"/>
      <c r="C173" s="191" t="s">
        <v>436</v>
      </c>
      <c r="D173" s="181"/>
      <c r="E173" s="182">
        <v>1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191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>
      <c r="A174" s="155">
        <v>98</v>
      </c>
      <c r="B174" s="156" t="s">
        <v>437</v>
      </c>
      <c r="C174" s="193" t="s">
        <v>438</v>
      </c>
      <c r="D174" s="157" t="s">
        <v>0</v>
      </c>
      <c r="E174" s="190"/>
      <c r="F174" s="160"/>
      <c r="G174" s="159">
        <f>ROUND(E174*F174,2)</f>
        <v>0</v>
      </c>
      <c r="H174" s="160"/>
      <c r="I174" s="159">
        <f>ROUND(E174*H174,2)</f>
        <v>0</v>
      </c>
      <c r="J174" s="160"/>
      <c r="K174" s="159">
        <f>ROUND(E174*J174,2)</f>
        <v>0</v>
      </c>
      <c r="L174" s="159">
        <v>21</v>
      </c>
      <c r="M174" s="159">
        <f>G174*(1+L174/100)</f>
        <v>0</v>
      </c>
      <c r="N174" s="158">
        <v>0</v>
      </c>
      <c r="O174" s="158">
        <f>ROUND(E174*N174,2)</f>
        <v>0</v>
      </c>
      <c r="P174" s="158">
        <v>0</v>
      </c>
      <c r="Q174" s="158">
        <f>ROUND(E174*P174,2)</f>
        <v>0</v>
      </c>
      <c r="R174" s="159"/>
      <c r="S174" s="159" t="s">
        <v>159</v>
      </c>
      <c r="T174" s="159" t="s">
        <v>187</v>
      </c>
      <c r="U174" s="159">
        <v>0</v>
      </c>
      <c r="V174" s="159">
        <f>ROUND(E174*U174,2)</f>
        <v>0</v>
      </c>
      <c r="W174" s="159"/>
      <c r="X174" s="159" t="s">
        <v>262</v>
      </c>
      <c r="Y174" s="159" t="s">
        <v>161</v>
      </c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>
      <c r="A175" s="161" t="s">
        <v>154</v>
      </c>
      <c r="B175" s="162" t="s">
        <v>109</v>
      </c>
      <c r="C175" s="176" t="s">
        <v>110</v>
      </c>
      <c r="D175" s="163"/>
      <c r="E175" s="164"/>
      <c r="F175" s="165"/>
      <c r="G175" s="165">
        <f>SUMIF(AG176:AG180,"&lt;&gt;NOR",G176:G180)</f>
        <v>0</v>
      </c>
      <c r="H175" s="165"/>
      <c r="I175" s="165">
        <f>SUM(I176:I180)</f>
        <v>0</v>
      </c>
      <c r="J175" s="165"/>
      <c r="K175" s="165">
        <f>SUM(K176:K180)</f>
        <v>0</v>
      </c>
      <c r="L175" s="165"/>
      <c r="M175" s="165">
        <f>SUM(M176:M180)</f>
        <v>0</v>
      </c>
      <c r="N175" s="164"/>
      <c r="O175" s="164">
        <f>SUM(O176:O180)</f>
        <v>0.01</v>
      </c>
      <c r="P175" s="164"/>
      <c r="Q175" s="164">
        <f>SUM(Q176:Q180)</f>
        <v>0</v>
      </c>
      <c r="R175" s="165"/>
      <c r="S175" s="165"/>
      <c r="T175" s="165"/>
      <c r="U175" s="165"/>
      <c r="V175" s="165">
        <f>SUM(V176:V180)</f>
        <v>4.07</v>
      </c>
      <c r="W175" s="165"/>
      <c r="X175" s="165"/>
      <c r="Y175" s="166"/>
      <c r="AG175" t="s">
        <v>155</v>
      </c>
    </row>
    <row r="176" spans="1:60" ht="22.5" outlineLevel="1">
      <c r="A176" s="168">
        <v>99</v>
      </c>
      <c r="B176" s="169" t="s">
        <v>439</v>
      </c>
      <c r="C176" s="177" t="s">
        <v>440</v>
      </c>
      <c r="D176" s="170" t="s">
        <v>186</v>
      </c>
      <c r="E176" s="171">
        <v>23.24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3"/>
      <c r="S176" s="173" t="s">
        <v>159</v>
      </c>
      <c r="T176" s="173" t="s">
        <v>187</v>
      </c>
      <c r="U176" s="173">
        <v>0.11</v>
      </c>
      <c r="V176" s="173">
        <f>ROUND(E176*U176,2)</f>
        <v>2.56</v>
      </c>
      <c r="W176" s="173"/>
      <c r="X176" s="173" t="s">
        <v>188</v>
      </c>
      <c r="Y176" s="174" t="s">
        <v>161</v>
      </c>
      <c r="Z176" s="148"/>
      <c r="AA176" s="148"/>
      <c r="AB176" s="148"/>
      <c r="AC176" s="148"/>
      <c r="AD176" s="148"/>
      <c r="AE176" s="148"/>
      <c r="AF176" s="148"/>
      <c r="AG176" s="148" t="s">
        <v>189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>
      <c r="A177" s="155"/>
      <c r="B177" s="156"/>
      <c r="C177" s="191" t="s">
        <v>441</v>
      </c>
      <c r="D177" s="181"/>
      <c r="E177" s="182">
        <v>23.24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8"/>
      <c r="AA177" s="148"/>
      <c r="AB177" s="148"/>
      <c r="AC177" s="148"/>
      <c r="AD177" s="148"/>
      <c r="AE177" s="148"/>
      <c r="AF177" s="148"/>
      <c r="AG177" s="148" t="s">
        <v>191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>
      <c r="A178" s="168">
        <v>100</v>
      </c>
      <c r="B178" s="169" t="s">
        <v>442</v>
      </c>
      <c r="C178" s="177" t="s">
        <v>443</v>
      </c>
      <c r="D178" s="170" t="s">
        <v>186</v>
      </c>
      <c r="E178" s="171">
        <v>11.62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1">
        <v>4.8999999999999998E-4</v>
      </c>
      <c r="O178" s="171">
        <f>ROUND(E178*N178,2)</f>
        <v>0.01</v>
      </c>
      <c r="P178" s="171">
        <v>0</v>
      </c>
      <c r="Q178" s="171">
        <f>ROUND(E178*P178,2)</f>
        <v>0</v>
      </c>
      <c r="R178" s="173"/>
      <c r="S178" s="173" t="s">
        <v>159</v>
      </c>
      <c r="T178" s="173" t="s">
        <v>187</v>
      </c>
      <c r="U178" s="173">
        <v>0.13</v>
      </c>
      <c r="V178" s="173">
        <f>ROUND(E178*U178,2)</f>
        <v>1.51</v>
      </c>
      <c r="W178" s="173"/>
      <c r="X178" s="173" t="s">
        <v>188</v>
      </c>
      <c r="Y178" s="174" t="s">
        <v>161</v>
      </c>
      <c r="Z178" s="148"/>
      <c r="AA178" s="148"/>
      <c r="AB178" s="148"/>
      <c r="AC178" s="148"/>
      <c r="AD178" s="148"/>
      <c r="AE178" s="148"/>
      <c r="AF178" s="148"/>
      <c r="AG178" s="148" t="s">
        <v>189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>
      <c r="A179" s="155"/>
      <c r="B179" s="156"/>
      <c r="C179" s="191" t="s">
        <v>444</v>
      </c>
      <c r="D179" s="181"/>
      <c r="E179" s="182">
        <v>11.62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8"/>
      <c r="AA179" s="148"/>
      <c r="AB179" s="148"/>
      <c r="AC179" s="148"/>
      <c r="AD179" s="148"/>
      <c r="AE179" s="148"/>
      <c r="AF179" s="148"/>
      <c r="AG179" s="148" t="s">
        <v>191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>
      <c r="A180" s="155">
        <v>101</v>
      </c>
      <c r="B180" s="156" t="s">
        <v>445</v>
      </c>
      <c r="C180" s="193" t="s">
        <v>446</v>
      </c>
      <c r="D180" s="157" t="s">
        <v>0</v>
      </c>
      <c r="E180" s="190"/>
      <c r="F180" s="160"/>
      <c r="G180" s="159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8">
        <v>0</v>
      </c>
      <c r="O180" s="158">
        <f>ROUND(E180*N180,2)</f>
        <v>0</v>
      </c>
      <c r="P180" s="158">
        <v>0</v>
      </c>
      <c r="Q180" s="158">
        <f>ROUND(E180*P180,2)</f>
        <v>0</v>
      </c>
      <c r="R180" s="159"/>
      <c r="S180" s="159" t="s">
        <v>159</v>
      </c>
      <c r="T180" s="159" t="s">
        <v>187</v>
      </c>
      <c r="U180" s="159">
        <v>0</v>
      </c>
      <c r="V180" s="159">
        <f>ROUND(E180*U180,2)</f>
        <v>0</v>
      </c>
      <c r="W180" s="159"/>
      <c r="X180" s="159" t="s">
        <v>262</v>
      </c>
      <c r="Y180" s="159" t="s">
        <v>161</v>
      </c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>
      <c r="A181" s="161" t="s">
        <v>154</v>
      </c>
      <c r="B181" s="162" t="s">
        <v>111</v>
      </c>
      <c r="C181" s="176" t="s">
        <v>112</v>
      </c>
      <c r="D181" s="163"/>
      <c r="E181" s="164"/>
      <c r="F181" s="165"/>
      <c r="G181" s="165">
        <f>SUMIF(AG182:AG203,"&lt;&gt;NOR",G182:G203)</f>
        <v>0</v>
      </c>
      <c r="H181" s="165"/>
      <c r="I181" s="165">
        <f>SUM(I182:I203)</f>
        <v>0</v>
      </c>
      <c r="J181" s="165"/>
      <c r="K181" s="165">
        <f>SUM(K182:K203)</f>
        <v>0</v>
      </c>
      <c r="L181" s="165"/>
      <c r="M181" s="165">
        <f>SUM(M182:M203)</f>
        <v>0</v>
      </c>
      <c r="N181" s="164"/>
      <c r="O181" s="164">
        <f>SUM(O182:O203)</f>
        <v>0.29000000000000004</v>
      </c>
      <c r="P181" s="164"/>
      <c r="Q181" s="164">
        <f>SUM(Q182:Q203)</f>
        <v>7.0000000000000007E-2</v>
      </c>
      <c r="R181" s="165"/>
      <c r="S181" s="165"/>
      <c r="T181" s="165"/>
      <c r="U181" s="165"/>
      <c r="V181" s="165">
        <f>SUM(V182:V203)</f>
        <v>50.5</v>
      </c>
      <c r="W181" s="165"/>
      <c r="X181" s="165"/>
      <c r="Y181" s="166"/>
      <c r="AG181" t="s">
        <v>155</v>
      </c>
    </row>
    <row r="182" spans="1:60" ht="33.75" outlineLevel="1">
      <c r="A182" s="168">
        <v>102</v>
      </c>
      <c r="B182" s="169" t="s">
        <v>447</v>
      </c>
      <c r="C182" s="177" t="s">
        <v>448</v>
      </c>
      <c r="D182" s="170" t="s">
        <v>233</v>
      </c>
      <c r="E182" s="171">
        <v>1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3"/>
      <c r="S182" s="173" t="s">
        <v>179</v>
      </c>
      <c r="T182" s="173" t="s">
        <v>160</v>
      </c>
      <c r="U182" s="173">
        <v>0</v>
      </c>
      <c r="V182" s="173">
        <f>ROUND(E182*U182,2)</f>
        <v>0</v>
      </c>
      <c r="W182" s="173"/>
      <c r="X182" s="173" t="s">
        <v>188</v>
      </c>
      <c r="Y182" s="174" t="s">
        <v>161</v>
      </c>
      <c r="Z182" s="148"/>
      <c r="AA182" s="148"/>
      <c r="AB182" s="148"/>
      <c r="AC182" s="148"/>
      <c r="AD182" s="148"/>
      <c r="AE182" s="148"/>
      <c r="AF182" s="148"/>
      <c r="AG182" s="148" t="s">
        <v>189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>
      <c r="A183" s="155"/>
      <c r="B183" s="156"/>
      <c r="C183" s="191" t="s">
        <v>449</v>
      </c>
      <c r="D183" s="181"/>
      <c r="E183" s="182">
        <v>1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8"/>
      <c r="AA183" s="148"/>
      <c r="AB183" s="148"/>
      <c r="AC183" s="148"/>
      <c r="AD183" s="148"/>
      <c r="AE183" s="148"/>
      <c r="AF183" s="148"/>
      <c r="AG183" s="148" t="s">
        <v>191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>
      <c r="A184" s="168">
        <v>103</v>
      </c>
      <c r="B184" s="169" t="s">
        <v>450</v>
      </c>
      <c r="C184" s="177" t="s">
        <v>451</v>
      </c>
      <c r="D184" s="170" t="s">
        <v>186</v>
      </c>
      <c r="E184" s="171">
        <v>74.55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1">
        <v>0</v>
      </c>
      <c r="O184" s="171">
        <f>ROUND(E184*N184,2)</f>
        <v>0</v>
      </c>
      <c r="P184" s="171">
        <v>0</v>
      </c>
      <c r="Q184" s="171">
        <f>ROUND(E184*P184,2)</f>
        <v>0</v>
      </c>
      <c r="R184" s="173"/>
      <c r="S184" s="173" t="s">
        <v>159</v>
      </c>
      <c r="T184" s="173" t="s">
        <v>187</v>
      </c>
      <c r="U184" s="173">
        <v>1.6E-2</v>
      </c>
      <c r="V184" s="173">
        <f>ROUND(E184*U184,2)</f>
        <v>1.19</v>
      </c>
      <c r="W184" s="173"/>
      <c r="X184" s="173" t="s">
        <v>188</v>
      </c>
      <c r="Y184" s="174" t="s">
        <v>161</v>
      </c>
      <c r="Z184" s="148"/>
      <c r="AA184" s="148"/>
      <c r="AB184" s="148"/>
      <c r="AC184" s="148"/>
      <c r="AD184" s="148"/>
      <c r="AE184" s="148"/>
      <c r="AF184" s="148"/>
      <c r="AG184" s="148" t="s">
        <v>189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>
      <c r="A185" s="155"/>
      <c r="B185" s="156"/>
      <c r="C185" s="191" t="s">
        <v>198</v>
      </c>
      <c r="D185" s="181"/>
      <c r="E185" s="182">
        <v>74.55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8"/>
      <c r="AA185" s="148"/>
      <c r="AB185" s="148"/>
      <c r="AC185" s="148"/>
      <c r="AD185" s="148"/>
      <c r="AE185" s="148"/>
      <c r="AF185" s="148"/>
      <c r="AG185" s="148" t="s">
        <v>191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>
      <c r="A186" s="168">
        <v>104</v>
      </c>
      <c r="B186" s="169" t="s">
        <v>452</v>
      </c>
      <c r="C186" s="177" t="s">
        <v>453</v>
      </c>
      <c r="D186" s="170" t="s">
        <v>186</v>
      </c>
      <c r="E186" s="171">
        <v>74.55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1">
        <v>0</v>
      </c>
      <c r="O186" s="171">
        <f>ROUND(E186*N186,2)</f>
        <v>0</v>
      </c>
      <c r="P186" s="171">
        <v>0</v>
      </c>
      <c r="Q186" s="171">
        <f>ROUND(E186*P186,2)</f>
        <v>0</v>
      </c>
      <c r="R186" s="173"/>
      <c r="S186" s="173" t="s">
        <v>159</v>
      </c>
      <c r="T186" s="173" t="s">
        <v>187</v>
      </c>
      <c r="U186" s="173">
        <v>4.5999999999999999E-2</v>
      </c>
      <c r="V186" s="173">
        <f>ROUND(E186*U186,2)</f>
        <v>3.43</v>
      </c>
      <c r="W186" s="173"/>
      <c r="X186" s="173" t="s">
        <v>188</v>
      </c>
      <c r="Y186" s="174" t="s">
        <v>161</v>
      </c>
      <c r="Z186" s="148"/>
      <c r="AA186" s="148"/>
      <c r="AB186" s="148"/>
      <c r="AC186" s="148"/>
      <c r="AD186" s="148"/>
      <c r="AE186" s="148"/>
      <c r="AF186" s="148"/>
      <c r="AG186" s="148" t="s">
        <v>189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>
      <c r="A187" s="155"/>
      <c r="B187" s="156"/>
      <c r="C187" s="191" t="s">
        <v>454</v>
      </c>
      <c r="D187" s="181"/>
      <c r="E187" s="182">
        <v>74.55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191</v>
      </c>
      <c r="AH187" s="148">
        <v>5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>
      <c r="A188" s="168">
        <v>105</v>
      </c>
      <c r="B188" s="169" t="s">
        <v>455</v>
      </c>
      <c r="C188" s="177" t="s">
        <v>456</v>
      </c>
      <c r="D188" s="170" t="s">
        <v>186</v>
      </c>
      <c r="E188" s="171">
        <v>74.55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2.5000000000000001E-4</v>
      </c>
      <c r="O188" s="171">
        <f>ROUND(E188*N188,2)</f>
        <v>0.02</v>
      </c>
      <c r="P188" s="171">
        <v>0</v>
      </c>
      <c r="Q188" s="171">
        <f>ROUND(E188*P188,2)</f>
        <v>0</v>
      </c>
      <c r="R188" s="173"/>
      <c r="S188" s="173" t="s">
        <v>159</v>
      </c>
      <c r="T188" s="173" t="s">
        <v>187</v>
      </c>
      <c r="U188" s="173">
        <v>0.38</v>
      </c>
      <c r="V188" s="173">
        <f>ROUND(E188*U188,2)</f>
        <v>28.33</v>
      </c>
      <c r="W188" s="173"/>
      <c r="X188" s="173" t="s">
        <v>188</v>
      </c>
      <c r="Y188" s="174" t="s">
        <v>161</v>
      </c>
      <c r="Z188" s="148"/>
      <c r="AA188" s="148"/>
      <c r="AB188" s="148"/>
      <c r="AC188" s="148"/>
      <c r="AD188" s="148"/>
      <c r="AE188" s="148"/>
      <c r="AF188" s="148"/>
      <c r="AG188" s="148" t="s">
        <v>189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>
      <c r="A189" s="155"/>
      <c r="B189" s="156"/>
      <c r="C189" s="191" t="s">
        <v>457</v>
      </c>
      <c r="D189" s="181"/>
      <c r="E189" s="182">
        <v>74.55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191</v>
      </c>
      <c r="AH189" s="148">
        <v>5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>
      <c r="A190" s="168">
        <v>106</v>
      </c>
      <c r="B190" s="169" t="s">
        <v>458</v>
      </c>
      <c r="C190" s="177" t="s">
        <v>459</v>
      </c>
      <c r="D190" s="170" t="s">
        <v>186</v>
      </c>
      <c r="E190" s="171">
        <v>85.732500000000002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1">
        <v>3.15E-3</v>
      </c>
      <c r="O190" s="171">
        <f>ROUND(E190*N190,2)</f>
        <v>0.27</v>
      </c>
      <c r="P190" s="171">
        <v>0</v>
      </c>
      <c r="Q190" s="171">
        <f>ROUND(E190*P190,2)</f>
        <v>0</v>
      </c>
      <c r="R190" s="173" t="s">
        <v>223</v>
      </c>
      <c r="S190" s="173" t="s">
        <v>159</v>
      </c>
      <c r="T190" s="173" t="s">
        <v>187</v>
      </c>
      <c r="U190" s="173">
        <v>0</v>
      </c>
      <c r="V190" s="173">
        <f>ROUND(E190*U190,2)</f>
        <v>0</v>
      </c>
      <c r="W190" s="173"/>
      <c r="X190" s="173" t="s">
        <v>224</v>
      </c>
      <c r="Y190" s="174" t="s">
        <v>161</v>
      </c>
      <c r="Z190" s="148"/>
      <c r="AA190" s="148"/>
      <c r="AB190" s="148"/>
      <c r="AC190" s="148"/>
      <c r="AD190" s="148"/>
      <c r="AE190" s="148"/>
      <c r="AF190" s="148"/>
      <c r="AG190" s="148" t="s">
        <v>225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>
      <c r="A191" s="155"/>
      <c r="B191" s="156"/>
      <c r="C191" s="191" t="s">
        <v>460</v>
      </c>
      <c r="D191" s="181"/>
      <c r="E191" s="182">
        <v>85.732500000000002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191</v>
      </c>
      <c r="AH191" s="148">
        <v>5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>
      <c r="A192" s="168">
        <v>107</v>
      </c>
      <c r="B192" s="169" t="s">
        <v>461</v>
      </c>
      <c r="C192" s="177" t="s">
        <v>462</v>
      </c>
      <c r="D192" s="170" t="s">
        <v>259</v>
      </c>
      <c r="E192" s="171">
        <v>53.3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1">
        <v>8.0000000000000007E-5</v>
      </c>
      <c r="O192" s="171">
        <f>ROUND(E192*N192,2)</f>
        <v>0</v>
      </c>
      <c r="P192" s="171">
        <v>0</v>
      </c>
      <c r="Q192" s="171">
        <f>ROUND(E192*P192,2)</f>
        <v>0</v>
      </c>
      <c r="R192" s="173"/>
      <c r="S192" s="173" t="s">
        <v>159</v>
      </c>
      <c r="T192" s="173" t="s">
        <v>187</v>
      </c>
      <c r="U192" s="173">
        <v>0.13719999999999999</v>
      </c>
      <c r="V192" s="173">
        <f>ROUND(E192*U192,2)</f>
        <v>7.31</v>
      </c>
      <c r="W192" s="173"/>
      <c r="X192" s="173" t="s">
        <v>188</v>
      </c>
      <c r="Y192" s="174" t="s">
        <v>161</v>
      </c>
      <c r="Z192" s="148"/>
      <c r="AA192" s="148"/>
      <c r="AB192" s="148"/>
      <c r="AC192" s="148"/>
      <c r="AD192" s="148"/>
      <c r="AE192" s="148"/>
      <c r="AF192" s="148"/>
      <c r="AG192" s="148" t="s">
        <v>189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>
      <c r="A193" s="155"/>
      <c r="B193" s="156"/>
      <c r="C193" s="191" t="s">
        <v>463</v>
      </c>
      <c r="D193" s="181"/>
      <c r="E193" s="182">
        <v>53.3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191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>
      <c r="A194" s="168">
        <v>108</v>
      </c>
      <c r="B194" s="169" t="s">
        <v>464</v>
      </c>
      <c r="C194" s="177" t="s">
        <v>465</v>
      </c>
      <c r="D194" s="170" t="s">
        <v>259</v>
      </c>
      <c r="E194" s="171">
        <v>2.5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0</v>
      </c>
      <c r="O194" s="171">
        <f>ROUND(E194*N194,2)</f>
        <v>0</v>
      </c>
      <c r="P194" s="171">
        <v>0</v>
      </c>
      <c r="Q194" s="171">
        <f>ROUND(E194*P194,2)</f>
        <v>0</v>
      </c>
      <c r="R194" s="173"/>
      <c r="S194" s="173" t="s">
        <v>159</v>
      </c>
      <c r="T194" s="173" t="s">
        <v>187</v>
      </c>
      <c r="U194" s="173">
        <v>0.28000000000000003</v>
      </c>
      <c r="V194" s="173">
        <f>ROUND(E194*U194,2)</f>
        <v>0.7</v>
      </c>
      <c r="W194" s="173"/>
      <c r="X194" s="173" t="s">
        <v>188</v>
      </c>
      <c r="Y194" s="174" t="s">
        <v>161</v>
      </c>
      <c r="Z194" s="148"/>
      <c r="AA194" s="148"/>
      <c r="AB194" s="148"/>
      <c r="AC194" s="148"/>
      <c r="AD194" s="148"/>
      <c r="AE194" s="148"/>
      <c r="AF194" s="148"/>
      <c r="AG194" s="148" t="s">
        <v>189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>
      <c r="A195" s="155"/>
      <c r="B195" s="156"/>
      <c r="C195" s="296" t="s">
        <v>466</v>
      </c>
      <c r="D195" s="297"/>
      <c r="E195" s="297"/>
      <c r="F195" s="297"/>
      <c r="G195" s="297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164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>
      <c r="A196" s="155"/>
      <c r="B196" s="156"/>
      <c r="C196" s="191" t="s">
        <v>467</v>
      </c>
      <c r="D196" s="181"/>
      <c r="E196" s="182">
        <v>2.5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8"/>
      <c r="AA196" s="148"/>
      <c r="AB196" s="148"/>
      <c r="AC196" s="148"/>
      <c r="AD196" s="148"/>
      <c r="AE196" s="148"/>
      <c r="AF196" s="148"/>
      <c r="AG196" s="148" t="s">
        <v>191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>
      <c r="A197" s="168">
        <v>109</v>
      </c>
      <c r="B197" s="169" t="s">
        <v>468</v>
      </c>
      <c r="C197" s="177" t="s">
        <v>469</v>
      </c>
      <c r="D197" s="170" t="s">
        <v>217</v>
      </c>
      <c r="E197" s="171">
        <v>2.625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1.7000000000000001E-4</v>
      </c>
      <c r="O197" s="171">
        <f>ROUND(E197*N197,2)</f>
        <v>0</v>
      </c>
      <c r="P197" s="171">
        <v>0</v>
      </c>
      <c r="Q197" s="171">
        <f>ROUND(E197*P197,2)</f>
        <v>0</v>
      </c>
      <c r="R197" s="173" t="s">
        <v>223</v>
      </c>
      <c r="S197" s="173" t="s">
        <v>159</v>
      </c>
      <c r="T197" s="173" t="s">
        <v>187</v>
      </c>
      <c r="U197" s="173">
        <v>0</v>
      </c>
      <c r="V197" s="173">
        <f>ROUND(E197*U197,2)</f>
        <v>0</v>
      </c>
      <c r="W197" s="173"/>
      <c r="X197" s="173" t="s">
        <v>224</v>
      </c>
      <c r="Y197" s="174" t="s">
        <v>161</v>
      </c>
      <c r="Z197" s="148"/>
      <c r="AA197" s="148"/>
      <c r="AB197" s="148"/>
      <c r="AC197" s="148"/>
      <c r="AD197" s="148"/>
      <c r="AE197" s="148"/>
      <c r="AF197" s="148"/>
      <c r="AG197" s="148" t="s">
        <v>225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>
      <c r="A198" s="155"/>
      <c r="B198" s="156"/>
      <c r="C198" s="191" t="s">
        <v>470</v>
      </c>
      <c r="D198" s="181"/>
      <c r="E198" s="182">
        <v>2.625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8"/>
      <c r="AA198" s="148"/>
      <c r="AB198" s="148"/>
      <c r="AC198" s="148"/>
      <c r="AD198" s="148"/>
      <c r="AE198" s="148"/>
      <c r="AF198" s="148"/>
      <c r="AG198" s="148" t="s">
        <v>191</v>
      </c>
      <c r="AH198" s="148">
        <v>5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>
      <c r="A199" s="168">
        <v>110</v>
      </c>
      <c r="B199" s="169" t="s">
        <v>471</v>
      </c>
      <c r="C199" s="177" t="s">
        <v>472</v>
      </c>
      <c r="D199" s="170" t="s">
        <v>259</v>
      </c>
      <c r="E199" s="171">
        <v>48.76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</v>
      </c>
      <c r="O199" s="171">
        <f>ROUND(E199*N199,2)</f>
        <v>0</v>
      </c>
      <c r="P199" s="171">
        <v>8.0000000000000007E-5</v>
      </c>
      <c r="Q199" s="171">
        <f>ROUND(E199*P199,2)</f>
        <v>0</v>
      </c>
      <c r="R199" s="173"/>
      <c r="S199" s="173" t="s">
        <v>159</v>
      </c>
      <c r="T199" s="173" t="s">
        <v>187</v>
      </c>
      <c r="U199" s="173">
        <v>3.5000000000000003E-2</v>
      </c>
      <c r="V199" s="173">
        <f>ROUND(E199*U199,2)</f>
        <v>1.71</v>
      </c>
      <c r="W199" s="173"/>
      <c r="X199" s="173" t="s">
        <v>188</v>
      </c>
      <c r="Y199" s="174" t="s">
        <v>161</v>
      </c>
      <c r="Z199" s="148"/>
      <c r="AA199" s="148"/>
      <c r="AB199" s="148"/>
      <c r="AC199" s="148"/>
      <c r="AD199" s="148"/>
      <c r="AE199" s="148"/>
      <c r="AF199" s="148"/>
      <c r="AG199" s="148" t="s">
        <v>189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>
      <c r="A200" s="155"/>
      <c r="B200" s="156"/>
      <c r="C200" s="191" t="s">
        <v>473</v>
      </c>
      <c r="D200" s="181"/>
      <c r="E200" s="182">
        <v>48.76</v>
      </c>
      <c r="F200" s="159"/>
      <c r="G200" s="159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8"/>
      <c r="AA200" s="148"/>
      <c r="AB200" s="148"/>
      <c r="AC200" s="148"/>
      <c r="AD200" s="148"/>
      <c r="AE200" s="148"/>
      <c r="AF200" s="148"/>
      <c r="AG200" s="148" t="s">
        <v>191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>
      <c r="A201" s="168">
        <v>111</v>
      </c>
      <c r="B201" s="169" t="s">
        <v>474</v>
      </c>
      <c r="C201" s="177" t="s">
        <v>475</v>
      </c>
      <c r="D201" s="170" t="s">
        <v>186</v>
      </c>
      <c r="E201" s="171">
        <v>74.55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1E-3</v>
      </c>
      <c r="Q201" s="171">
        <f>ROUND(E201*P201,2)</f>
        <v>7.0000000000000007E-2</v>
      </c>
      <c r="R201" s="173"/>
      <c r="S201" s="173" t="s">
        <v>159</v>
      </c>
      <c r="T201" s="173" t="s">
        <v>187</v>
      </c>
      <c r="U201" s="173">
        <v>0.105</v>
      </c>
      <c r="V201" s="173">
        <f>ROUND(E201*U201,2)</f>
        <v>7.83</v>
      </c>
      <c r="W201" s="173"/>
      <c r="X201" s="173" t="s">
        <v>188</v>
      </c>
      <c r="Y201" s="174" t="s">
        <v>161</v>
      </c>
      <c r="Z201" s="148"/>
      <c r="AA201" s="148"/>
      <c r="AB201" s="148"/>
      <c r="AC201" s="148"/>
      <c r="AD201" s="148"/>
      <c r="AE201" s="148"/>
      <c r="AF201" s="148"/>
      <c r="AG201" s="148" t="s">
        <v>189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>
      <c r="A202" s="155"/>
      <c r="B202" s="156"/>
      <c r="C202" s="191" t="s">
        <v>476</v>
      </c>
      <c r="D202" s="181"/>
      <c r="E202" s="182">
        <v>74.55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191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>
      <c r="A203" s="155">
        <v>112</v>
      </c>
      <c r="B203" s="156" t="s">
        <v>477</v>
      </c>
      <c r="C203" s="193" t="s">
        <v>478</v>
      </c>
      <c r="D203" s="157" t="s">
        <v>0</v>
      </c>
      <c r="E203" s="190"/>
      <c r="F203" s="160"/>
      <c r="G203" s="159">
        <f>ROUND(E203*F203,2)</f>
        <v>0</v>
      </c>
      <c r="H203" s="160"/>
      <c r="I203" s="159">
        <f>ROUND(E203*H203,2)</f>
        <v>0</v>
      </c>
      <c r="J203" s="160"/>
      <c r="K203" s="159">
        <f>ROUND(E203*J203,2)</f>
        <v>0</v>
      </c>
      <c r="L203" s="159">
        <v>21</v>
      </c>
      <c r="M203" s="159">
        <f>G203*(1+L203/100)</f>
        <v>0</v>
      </c>
      <c r="N203" s="158">
        <v>0</v>
      </c>
      <c r="O203" s="158">
        <f>ROUND(E203*N203,2)</f>
        <v>0</v>
      </c>
      <c r="P203" s="158">
        <v>0</v>
      </c>
      <c r="Q203" s="158">
        <f>ROUND(E203*P203,2)</f>
        <v>0</v>
      </c>
      <c r="R203" s="159"/>
      <c r="S203" s="159" t="s">
        <v>159</v>
      </c>
      <c r="T203" s="159" t="s">
        <v>187</v>
      </c>
      <c r="U203" s="159">
        <v>0</v>
      </c>
      <c r="V203" s="159">
        <f>ROUND(E203*U203,2)</f>
        <v>0</v>
      </c>
      <c r="W203" s="159"/>
      <c r="X203" s="159" t="s">
        <v>262</v>
      </c>
      <c r="Y203" s="159" t="s">
        <v>161</v>
      </c>
      <c r="Z203" s="148"/>
      <c r="AA203" s="148"/>
      <c r="AB203" s="148"/>
      <c r="AC203" s="148"/>
      <c r="AD203" s="148"/>
      <c r="AE203" s="148"/>
      <c r="AF203" s="148"/>
      <c r="AG203" s="148" t="s">
        <v>263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>
      <c r="A204" s="161" t="s">
        <v>154</v>
      </c>
      <c r="B204" s="162" t="s">
        <v>113</v>
      </c>
      <c r="C204" s="176" t="s">
        <v>114</v>
      </c>
      <c r="D204" s="163"/>
      <c r="E204" s="164"/>
      <c r="F204" s="165"/>
      <c r="G204" s="165">
        <f>SUMIF(AG205:AG214,"&lt;&gt;NOR",G205:G214)</f>
        <v>0</v>
      </c>
      <c r="H204" s="165"/>
      <c r="I204" s="165">
        <f>SUM(I205:I214)</f>
        <v>0</v>
      </c>
      <c r="J204" s="165"/>
      <c r="K204" s="165">
        <f>SUM(K205:K214)</f>
        <v>0</v>
      </c>
      <c r="L204" s="165"/>
      <c r="M204" s="165">
        <f>SUM(M205:M214)</f>
        <v>0</v>
      </c>
      <c r="N204" s="164"/>
      <c r="O204" s="164">
        <f>SUM(O205:O214)</f>
        <v>6.0000000000000005E-2</v>
      </c>
      <c r="P204" s="164"/>
      <c r="Q204" s="164">
        <f>SUM(Q205:Q214)</f>
        <v>0</v>
      </c>
      <c r="R204" s="165"/>
      <c r="S204" s="165"/>
      <c r="T204" s="165"/>
      <c r="U204" s="165"/>
      <c r="V204" s="165">
        <f>SUM(V205:V214)</f>
        <v>3.36</v>
      </c>
      <c r="W204" s="165"/>
      <c r="X204" s="165"/>
      <c r="Y204" s="166"/>
      <c r="AG204" t="s">
        <v>155</v>
      </c>
    </row>
    <row r="205" spans="1:60" outlineLevel="1">
      <c r="A205" s="168">
        <v>113</v>
      </c>
      <c r="B205" s="169" t="s">
        <v>479</v>
      </c>
      <c r="C205" s="177" t="s">
        <v>480</v>
      </c>
      <c r="D205" s="170" t="s">
        <v>186</v>
      </c>
      <c r="E205" s="171">
        <v>1.8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1">
        <v>2.1000000000000001E-4</v>
      </c>
      <c r="O205" s="171">
        <f>ROUND(E205*N205,2)</f>
        <v>0</v>
      </c>
      <c r="P205" s="171">
        <v>0</v>
      </c>
      <c r="Q205" s="171">
        <f>ROUND(E205*P205,2)</f>
        <v>0</v>
      </c>
      <c r="R205" s="173"/>
      <c r="S205" s="173" t="s">
        <v>159</v>
      </c>
      <c r="T205" s="173" t="s">
        <v>187</v>
      </c>
      <c r="U205" s="173">
        <v>0.05</v>
      </c>
      <c r="V205" s="173">
        <f>ROUND(E205*U205,2)</f>
        <v>0.09</v>
      </c>
      <c r="W205" s="173"/>
      <c r="X205" s="173" t="s">
        <v>188</v>
      </c>
      <c r="Y205" s="174" t="s">
        <v>161</v>
      </c>
      <c r="Z205" s="148"/>
      <c r="AA205" s="148"/>
      <c r="AB205" s="148"/>
      <c r="AC205" s="148"/>
      <c r="AD205" s="148"/>
      <c r="AE205" s="148"/>
      <c r="AF205" s="148"/>
      <c r="AG205" s="148" t="s">
        <v>189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>
      <c r="A206" s="155"/>
      <c r="B206" s="156"/>
      <c r="C206" s="296" t="s">
        <v>481</v>
      </c>
      <c r="D206" s="297"/>
      <c r="E206" s="297"/>
      <c r="F206" s="297"/>
      <c r="G206" s="297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8"/>
      <c r="AA206" s="148"/>
      <c r="AB206" s="148"/>
      <c r="AC206" s="148"/>
      <c r="AD206" s="148"/>
      <c r="AE206" s="148"/>
      <c r="AF206" s="148"/>
      <c r="AG206" s="148" t="s">
        <v>164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>
      <c r="A207" s="155"/>
      <c r="B207" s="156"/>
      <c r="C207" s="191" t="s">
        <v>482</v>
      </c>
      <c r="D207" s="181"/>
      <c r="E207" s="182">
        <v>1.8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8"/>
      <c r="AA207" s="148"/>
      <c r="AB207" s="148"/>
      <c r="AC207" s="148"/>
      <c r="AD207" s="148"/>
      <c r="AE207" s="148"/>
      <c r="AF207" s="148"/>
      <c r="AG207" s="148" t="s">
        <v>191</v>
      </c>
      <c r="AH207" s="148">
        <v>5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>
      <c r="A208" s="168">
        <v>114</v>
      </c>
      <c r="B208" s="169" t="s">
        <v>483</v>
      </c>
      <c r="C208" s="177" t="s">
        <v>484</v>
      </c>
      <c r="D208" s="170" t="s">
        <v>186</v>
      </c>
      <c r="E208" s="171">
        <v>1.8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1">
        <v>0</v>
      </c>
      <c r="O208" s="171">
        <f>ROUND(E208*N208,2)</f>
        <v>0</v>
      </c>
      <c r="P208" s="171">
        <v>0</v>
      </c>
      <c r="Q208" s="171">
        <f>ROUND(E208*P208,2)</f>
        <v>0</v>
      </c>
      <c r="R208" s="173"/>
      <c r="S208" s="173" t="s">
        <v>159</v>
      </c>
      <c r="T208" s="173" t="s">
        <v>187</v>
      </c>
      <c r="U208" s="173">
        <v>0.24</v>
      </c>
      <c r="V208" s="173">
        <f>ROUND(E208*U208,2)</f>
        <v>0.43</v>
      </c>
      <c r="W208" s="173"/>
      <c r="X208" s="173" t="s">
        <v>188</v>
      </c>
      <c r="Y208" s="174" t="s">
        <v>161</v>
      </c>
      <c r="Z208" s="148"/>
      <c r="AA208" s="148"/>
      <c r="AB208" s="148"/>
      <c r="AC208" s="148"/>
      <c r="AD208" s="148"/>
      <c r="AE208" s="148"/>
      <c r="AF208" s="148"/>
      <c r="AG208" s="148" t="s">
        <v>189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>
      <c r="A209" s="155"/>
      <c r="B209" s="156"/>
      <c r="C209" s="191" t="s">
        <v>482</v>
      </c>
      <c r="D209" s="181"/>
      <c r="E209" s="182">
        <v>1.8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8"/>
      <c r="AA209" s="148"/>
      <c r="AB209" s="148"/>
      <c r="AC209" s="148"/>
      <c r="AD209" s="148"/>
      <c r="AE209" s="148"/>
      <c r="AF209" s="148"/>
      <c r="AG209" s="148" t="s">
        <v>191</v>
      </c>
      <c r="AH209" s="148">
        <v>5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>
      <c r="A210" s="168">
        <v>115</v>
      </c>
      <c r="B210" s="169" t="s">
        <v>485</v>
      </c>
      <c r="C210" s="177" t="s">
        <v>486</v>
      </c>
      <c r="D210" s="170" t="s">
        <v>186</v>
      </c>
      <c r="E210" s="171">
        <v>1.8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1">
        <v>2.8400000000000001E-3</v>
      </c>
      <c r="O210" s="171">
        <f>ROUND(E210*N210,2)</f>
        <v>0.01</v>
      </c>
      <c r="P210" s="171">
        <v>0</v>
      </c>
      <c r="Q210" s="171">
        <f>ROUND(E210*P210,2)</f>
        <v>0</v>
      </c>
      <c r="R210" s="173"/>
      <c r="S210" s="173" t="s">
        <v>159</v>
      </c>
      <c r="T210" s="173" t="s">
        <v>187</v>
      </c>
      <c r="U210" s="173">
        <v>1.5780000000000001</v>
      </c>
      <c r="V210" s="173">
        <f>ROUND(E210*U210,2)</f>
        <v>2.84</v>
      </c>
      <c r="W210" s="173"/>
      <c r="X210" s="173" t="s">
        <v>188</v>
      </c>
      <c r="Y210" s="174" t="s">
        <v>161</v>
      </c>
      <c r="Z210" s="148"/>
      <c r="AA210" s="148"/>
      <c r="AB210" s="148"/>
      <c r="AC210" s="148"/>
      <c r="AD210" s="148"/>
      <c r="AE210" s="148"/>
      <c r="AF210" s="148"/>
      <c r="AG210" s="148" t="s">
        <v>189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>
      <c r="A211" s="155"/>
      <c r="B211" s="156"/>
      <c r="C211" s="191" t="s">
        <v>487</v>
      </c>
      <c r="D211" s="181"/>
      <c r="E211" s="182">
        <v>1.8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8"/>
      <c r="AA211" s="148"/>
      <c r="AB211" s="148"/>
      <c r="AC211" s="148"/>
      <c r="AD211" s="148"/>
      <c r="AE211" s="148"/>
      <c r="AF211" s="148"/>
      <c r="AG211" s="148" t="s">
        <v>191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>
      <c r="A212" s="168">
        <v>116</v>
      </c>
      <c r="B212" s="169" t="s">
        <v>488</v>
      </c>
      <c r="C212" s="177" t="s">
        <v>489</v>
      </c>
      <c r="D212" s="170" t="s">
        <v>186</v>
      </c>
      <c r="E212" s="171">
        <v>2.0699999999999998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2.188E-2</v>
      </c>
      <c r="O212" s="171">
        <f>ROUND(E212*N212,2)</f>
        <v>0.05</v>
      </c>
      <c r="P212" s="171">
        <v>0</v>
      </c>
      <c r="Q212" s="171">
        <f>ROUND(E212*P212,2)</f>
        <v>0</v>
      </c>
      <c r="R212" s="173" t="s">
        <v>223</v>
      </c>
      <c r="S212" s="173" t="s">
        <v>159</v>
      </c>
      <c r="T212" s="173" t="s">
        <v>187</v>
      </c>
      <c r="U212" s="173">
        <v>0</v>
      </c>
      <c r="V212" s="173">
        <f>ROUND(E212*U212,2)</f>
        <v>0</v>
      </c>
      <c r="W212" s="173"/>
      <c r="X212" s="173" t="s">
        <v>224</v>
      </c>
      <c r="Y212" s="174" t="s">
        <v>161</v>
      </c>
      <c r="Z212" s="148"/>
      <c r="AA212" s="148"/>
      <c r="AB212" s="148"/>
      <c r="AC212" s="148"/>
      <c r="AD212" s="148"/>
      <c r="AE212" s="148"/>
      <c r="AF212" s="148"/>
      <c r="AG212" s="148" t="s">
        <v>225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>
      <c r="A213" s="155"/>
      <c r="B213" s="156"/>
      <c r="C213" s="191" t="s">
        <v>490</v>
      </c>
      <c r="D213" s="181"/>
      <c r="E213" s="182">
        <v>2.0699999999999998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8"/>
      <c r="AA213" s="148"/>
      <c r="AB213" s="148"/>
      <c r="AC213" s="148"/>
      <c r="AD213" s="148"/>
      <c r="AE213" s="148"/>
      <c r="AF213" s="148"/>
      <c r="AG213" s="148" t="s">
        <v>191</v>
      </c>
      <c r="AH213" s="148">
        <v>5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>
      <c r="A214" s="155">
        <v>117</v>
      </c>
      <c r="B214" s="156" t="s">
        <v>491</v>
      </c>
      <c r="C214" s="193" t="s">
        <v>492</v>
      </c>
      <c r="D214" s="157" t="s">
        <v>0</v>
      </c>
      <c r="E214" s="190"/>
      <c r="F214" s="160"/>
      <c r="G214" s="159">
        <f>ROUND(E214*F214,2)</f>
        <v>0</v>
      </c>
      <c r="H214" s="160"/>
      <c r="I214" s="159">
        <f>ROUND(E214*H214,2)</f>
        <v>0</v>
      </c>
      <c r="J214" s="160"/>
      <c r="K214" s="159">
        <f>ROUND(E214*J214,2)</f>
        <v>0</v>
      </c>
      <c r="L214" s="159">
        <v>21</v>
      </c>
      <c r="M214" s="159">
        <f>G214*(1+L214/100)</f>
        <v>0</v>
      </c>
      <c r="N214" s="158">
        <v>0</v>
      </c>
      <c r="O214" s="158">
        <f>ROUND(E214*N214,2)</f>
        <v>0</v>
      </c>
      <c r="P214" s="158">
        <v>0</v>
      </c>
      <c r="Q214" s="158">
        <f>ROUND(E214*P214,2)</f>
        <v>0</v>
      </c>
      <c r="R214" s="159"/>
      <c r="S214" s="159" t="s">
        <v>159</v>
      </c>
      <c r="T214" s="159" t="s">
        <v>187</v>
      </c>
      <c r="U214" s="159">
        <v>0</v>
      </c>
      <c r="V214" s="159">
        <f>ROUND(E214*U214,2)</f>
        <v>0</v>
      </c>
      <c r="W214" s="159"/>
      <c r="X214" s="159" t="s">
        <v>262</v>
      </c>
      <c r="Y214" s="159" t="s">
        <v>161</v>
      </c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>
      <c r="A215" s="161" t="s">
        <v>154</v>
      </c>
      <c r="B215" s="162" t="s">
        <v>115</v>
      </c>
      <c r="C215" s="176" t="s">
        <v>116</v>
      </c>
      <c r="D215" s="163"/>
      <c r="E215" s="164"/>
      <c r="F215" s="165"/>
      <c r="G215" s="165">
        <f>SUMIF(AG216:AG222,"&lt;&gt;NOR",G216:G222)</f>
        <v>0</v>
      </c>
      <c r="H215" s="165"/>
      <c r="I215" s="165">
        <f>SUM(I216:I222)</f>
        <v>0</v>
      </c>
      <c r="J215" s="165"/>
      <c r="K215" s="165">
        <f>SUM(K216:K222)</f>
        <v>0</v>
      </c>
      <c r="L215" s="165"/>
      <c r="M215" s="165">
        <f>SUM(M216:M222)</f>
        <v>0</v>
      </c>
      <c r="N215" s="164"/>
      <c r="O215" s="164">
        <f>SUM(O216:O222)</f>
        <v>0</v>
      </c>
      <c r="P215" s="164"/>
      <c r="Q215" s="164">
        <f>SUM(Q216:Q222)</f>
        <v>0</v>
      </c>
      <c r="R215" s="165"/>
      <c r="S215" s="165"/>
      <c r="T215" s="165"/>
      <c r="U215" s="165"/>
      <c r="V215" s="165">
        <f>SUM(V216:V222)</f>
        <v>6.26</v>
      </c>
      <c r="W215" s="165"/>
      <c r="X215" s="165"/>
      <c r="Y215" s="166"/>
      <c r="AG215" t="s">
        <v>155</v>
      </c>
    </row>
    <row r="216" spans="1:60" ht="22.5" outlineLevel="1">
      <c r="A216" s="168">
        <v>118</v>
      </c>
      <c r="B216" s="169" t="s">
        <v>493</v>
      </c>
      <c r="C216" s="177" t="s">
        <v>494</v>
      </c>
      <c r="D216" s="170" t="s">
        <v>186</v>
      </c>
      <c r="E216" s="171">
        <v>5.4720000000000004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4.0999999999999999E-4</v>
      </c>
      <c r="O216" s="171">
        <f>ROUND(E216*N216,2)</f>
        <v>0</v>
      </c>
      <c r="P216" s="171">
        <v>0</v>
      </c>
      <c r="Q216" s="171">
        <f>ROUND(E216*P216,2)</f>
        <v>0</v>
      </c>
      <c r="R216" s="173"/>
      <c r="S216" s="173" t="s">
        <v>159</v>
      </c>
      <c r="T216" s="173" t="s">
        <v>187</v>
      </c>
      <c r="U216" s="173">
        <v>0.31</v>
      </c>
      <c r="V216" s="173">
        <f>ROUND(E216*U216,2)</f>
        <v>1.7</v>
      </c>
      <c r="W216" s="173"/>
      <c r="X216" s="173" t="s">
        <v>188</v>
      </c>
      <c r="Y216" s="174" t="s">
        <v>161</v>
      </c>
      <c r="Z216" s="148"/>
      <c r="AA216" s="148"/>
      <c r="AB216" s="148"/>
      <c r="AC216" s="148"/>
      <c r="AD216" s="148"/>
      <c r="AE216" s="148"/>
      <c r="AF216" s="148"/>
      <c r="AG216" s="148" t="s">
        <v>189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>
      <c r="A217" s="155"/>
      <c r="B217" s="156"/>
      <c r="C217" s="191" t="s">
        <v>495</v>
      </c>
      <c r="D217" s="181"/>
      <c r="E217" s="182">
        <v>4.32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8"/>
      <c r="AA217" s="148"/>
      <c r="AB217" s="148"/>
      <c r="AC217" s="148"/>
      <c r="AD217" s="148"/>
      <c r="AE217" s="148"/>
      <c r="AF217" s="148"/>
      <c r="AG217" s="148" t="s">
        <v>191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>
      <c r="A218" s="155"/>
      <c r="B218" s="156"/>
      <c r="C218" s="191" t="s">
        <v>496</v>
      </c>
      <c r="D218" s="181"/>
      <c r="E218" s="182">
        <v>1.1519999999999999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8"/>
      <c r="AA218" s="148"/>
      <c r="AB218" s="148"/>
      <c r="AC218" s="148"/>
      <c r="AD218" s="148"/>
      <c r="AE218" s="148"/>
      <c r="AF218" s="148"/>
      <c r="AG218" s="148" t="s">
        <v>191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>
      <c r="A219" s="168">
        <v>119</v>
      </c>
      <c r="B219" s="169" t="s">
        <v>497</v>
      </c>
      <c r="C219" s="177" t="s">
        <v>498</v>
      </c>
      <c r="D219" s="170" t="s">
        <v>186</v>
      </c>
      <c r="E219" s="171">
        <v>4.32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1">
        <v>3.1E-4</v>
      </c>
      <c r="O219" s="171">
        <f>ROUND(E219*N219,2)</f>
        <v>0</v>
      </c>
      <c r="P219" s="171">
        <v>0</v>
      </c>
      <c r="Q219" s="171">
        <f>ROUND(E219*P219,2)</f>
        <v>0</v>
      </c>
      <c r="R219" s="173"/>
      <c r="S219" s="173" t="s">
        <v>159</v>
      </c>
      <c r="T219" s="173" t="s">
        <v>187</v>
      </c>
      <c r="U219" s="173">
        <v>0.41199999999999998</v>
      </c>
      <c r="V219" s="173">
        <f>ROUND(E219*U219,2)</f>
        <v>1.78</v>
      </c>
      <c r="W219" s="173"/>
      <c r="X219" s="173" t="s">
        <v>188</v>
      </c>
      <c r="Y219" s="174" t="s">
        <v>161</v>
      </c>
      <c r="Z219" s="148"/>
      <c r="AA219" s="148"/>
      <c r="AB219" s="148"/>
      <c r="AC219" s="148"/>
      <c r="AD219" s="148"/>
      <c r="AE219" s="148"/>
      <c r="AF219" s="148"/>
      <c r="AG219" s="148" t="s">
        <v>189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>
      <c r="A220" s="155"/>
      <c r="B220" s="156"/>
      <c r="C220" s="191" t="s">
        <v>495</v>
      </c>
      <c r="D220" s="181"/>
      <c r="E220" s="182">
        <v>4.32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8"/>
      <c r="AA220" s="148"/>
      <c r="AB220" s="148"/>
      <c r="AC220" s="148"/>
      <c r="AD220" s="148"/>
      <c r="AE220" s="148"/>
      <c r="AF220" s="148"/>
      <c r="AG220" s="148" t="s">
        <v>191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>
      <c r="A221" s="168">
        <v>120</v>
      </c>
      <c r="B221" s="169" t="s">
        <v>499</v>
      </c>
      <c r="C221" s="177" t="s">
        <v>500</v>
      </c>
      <c r="D221" s="170" t="s">
        <v>259</v>
      </c>
      <c r="E221" s="171">
        <v>32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6.9999999999999994E-5</v>
      </c>
      <c r="O221" s="171">
        <f>ROUND(E221*N221,2)</f>
        <v>0</v>
      </c>
      <c r="P221" s="171">
        <v>0</v>
      </c>
      <c r="Q221" s="171">
        <f>ROUND(E221*P221,2)</f>
        <v>0</v>
      </c>
      <c r="R221" s="173"/>
      <c r="S221" s="173" t="s">
        <v>159</v>
      </c>
      <c r="T221" s="173" t="s">
        <v>187</v>
      </c>
      <c r="U221" s="173">
        <v>8.6999999999999994E-2</v>
      </c>
      <c r="V221" s="173">
        <f>ROUND(E221*U221,2)</f>
        <v>2.78</v>
      </c>
      <c r="W221" s="173"/>
      <c r="X221" s="173" t="s">
        <v>188</v>
      </c>
      <c r="Y221" s="174" t="s">
        <v>161</v>
      </c>
      <c r="Z221" s="148"/>
      <c r="AA221" s="148"/>
      <c r="AB221" s="148"/>
      <c r="AC221" s="148"/>
      <c r="AD221" s="148"/>
      <c r="AE221" s="148"/>
      <c r="AF221" s="148"/>
      <c r="AG221" s="148" t="s">
        <v>189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>
      <c r="A222" s="155"/>
      <c r="B222" s="156"/>
      <c r="C222" s="191" t="s">
        <v>501</v>
      </c>
      <c r="D222" s="181"/>
      <c r="E222" s="182">
        <v>32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8"/>
      <c r="AA222" s="148"/>
      <c r="AB222" s="148"/>
      <c r="AC222" s="148"/>
      <c r="AD222" s="148"/>
      <c r="AE222" s="148"/>
      <c r="AF222" s="148"/>
      <c r="AG222" s="148" t="s">
        <v>191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>
      <c r="A223" s="161" t="s">
        <v>154</v>
      </c>
      <c r="B223" s="162" t="s">
        <v>117</v>
      </c>
      <c r="C223" s="176" t="s">
        <v>118</v>
      </c>
      <c r="D223" s="163"/>
      <c r="E223" s="164"/>
      <c r="F223" s="165"/>
      <c r="G223" s="165">
        <f>SUMIF(AG224:AG229,"&lt;&gt;NOR",G224:G229)</f>
        <v>0</v>
      </c>
      <c r="H223" s="165"/>
      <c r="I223" s="165">
        <f>SUM(I224:I229)</f>
        <v>0</v>
      </c>
      <c r="J223" s="165"/>
      <c r="K223" s="165">
        <f>SUM(K224:K229)</f>
        <v>0</v>
      </c>
      <c r="L223" s="165"/>
      <c r="M223" s="165">
        <f>SUM(M224:M229)</f>
        <v>0</v>
      </c>
      <c r="N223" s="164"/>
      <c r="O223" s="164">
        <f>SUM(O224:O229)</f>
        <v>0.1</v>
      </c>
      <c r="P223" s="164"/>
      <c r="Q223" s="164">
        <f>SUM(Q224:Q229)</f>
        <v>0</v>
      </c>
      <c r="R223" s="165"/>
      <c r="S223" s="165"/>
      <c r="T223" s="165"/>
      <c r="U223" s="165"/>
      <c r="V223" s="165">
        <f>SUM(V224:V229)</f>
        <v>61.749999999999993</v>
      </c>
      <c r="W223" s="165"/>
      <c r="X223" s="165"/>
      <c r="Y223" s="166"/>
      <c r="AG223" t="s">
        <v>155</v>
      </c>
    </row>
    <row r="224" spans="1:60" outlineLevel="1">
      <c r="A224" s="168">
        <v>121</v>
      </c>
      <c r="B224" s="169" t="s">
        <v>502</v>
      </c>
      <c r="C224" s="177" t="s">
        <v>503</v>
      </c>
      <c r="D224" s="170" t="s">
        <v>186</v>
      </c>
      <c r="E224" s="171">
        <v>227.7064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3"/>
      <c r="S224" s="173" t="s">
        <v>159</v>
      </c>
      <c r="T224" s="173" t="s">
        <v>187</v>
      </c>
      <c r="U224" s="173">
        <v>6.9709999999999994E-2</v>
      </c>
      <c r="V224" s="173">
        <f>ROUND(E224*U224,2)</f>
        <v>15.87</v>
      </c>
      <c r="W224" s="173"/>
      <c r="X224" s="173" t="s">
        <v>188</v>
      </c>
      <c r="Y224" s="174" t="s">
        <v>161</v>
      </c>
      <c r="Z224" s="148"/>
      <c r="AA224" s="148"/>
      <c r="AB224" s="148"/>
      <c r="AC224" s="148"/>
      <c r="AD224" s="148"/>
      <c r="AE224" s="148"/>
      <c r="AF224" s="148"/>
      <c r="AG224" s="148" t="s">
        <v>189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22.5" outlineLevel="2">
      <c r="A225" s="155"/>
      <c r="B225" s="156"/>
      <c r="C225" s="191" t="s">
        <v>504</v>
      </c>
      <c r="D225" s="181"/>
      <c r="E225" s="182">
        <v>227.7064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8"/>
      <c r="AA225" s="148"/>
      <c r="AB225" s="148"/>
      <c r="AC225" s="148"/>
      <c r="AD225" s="148"/>
      <c r="AE225" s="148"/>
      <c r="AF225" s="148"/>
      <c r="AG225" s="148" t="s">
        <v>191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>
      <c r="A226" s="168">
        <v>122</v>
      </c>
      <c r="B226" s="169" t="s">
        <v>505</v>
      </c>
      <c r="C226" s="177" t="s">
        <v>506</v>
      </c>
      <c r="D226" s="170" t="s">
        <v>186</v>
      </c>
      <c r="E226" s="171">
        <v>227.7064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1">
        <v>2.7999999999999998E-4</v>
      </c>
      <c r="O226" s="171">
        <f>ROUND(E226*N226,2)</f>
        <v>0.06</v>
      </c>
      <c r="P226" s="171">
        <v>0</v>
      </c>
      <c r="Q226" s="171">
        <f>ROUND(E226*P226,2)</f>
        <v>0</v>
      </c>
      <c r="R226" s="173"/>
      <c r="S226" s="173" t="s">
        <v>159</v>
      </c>
      <c r="T226" s="173" t="s">
        <v>187</v>
      </c>
      <c r="U226" s="173">
        <v>0.16897000000000001</v>
      </c>
      <c r="V226" s="173">
        <f>ROUND(E226*U226,2)</f>
        <v>38.479999999999997</v>
      </c>
      <c r="W226" s="173"/>
      <c r="X226" s="173" t="s">
        <v>188</v>
      </c>
      <c r="Y226" s="174" t="s">
        <v>161</v>
      </c>
      <c r="Z226" s="148"/>
      <c r="AA226" s="148"/>
      <c r="AB226" s="148"/>
      <c r="AC226" s="148"/>
      <c r="AD226" s="148"/>
      <c r="AE226" s="148"/>
      <c r="AF226" s="148"/>
      <c r="AG226" s="148" t="s">
        <v>189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>
      <c r="A227" s="155"/>
      <c r="B227" s="156"/>
      <c r="C227" s="191" t="s">
        <v>239</v>
      </c>
      <c r="D227" s="181"/>
      <c r="E227" s="182">
        <v>227.7064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8"/>
      <c r="AA227" s="148"/>
      <c r="AB227" s="148"/>
      <c r="AC227" s="148"/>
      <c r="AD227" s="148"/>
      <c r="AE227" s="148"/>
      <c r="AF227" s="148"/>
      <c r="AG227" s="148" t="s">
        <v>191</v>
      </c>
      <c r="AH227" s="148">
        <v>5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>
      <c r="A228" s="168">
        <v>123</v>
      </c>
      <c r="B228" s="169" t="s">
        <v>507</v>
      </c>
      <c r="C228" s="177" t="s">
        <v>508</v>
      </c>
      <c r="D228" s="170" t="s">
        <v>186</v>
      </c>
      <c r="E228" s="171">
        <v>227.7064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71">
        <v>1.7000000000000001E-4</v>
      </c>
      <c r="O228" s="171">
        <f>ROUND(E228*N228,2)</f>
        <v>0.04</v>
      </c>
      <c r="P228" s="171">
        <v>0</v>
      </c>
      <c r="Q228" s="171">
        <f>ROUND(E228*P228,2)</f>
        <v>0</v>
      </c>
      <c r="R228" s="173"/>
      <c r="S228" s="173" t="s">
        <v>159</v>
      </c>
      <c r="T228" s="173" t="s">
        <v>187</v>
      </c>
      <c r="U228" s="173">
        <v>3.2480000000000002E-2</v>
      </c>
      <c r="V228" s="173">
        <f>ROUND(E228*U228,2)</f>
        <v>7.4</v>
      </c>
      <c r="W228" s="173"/>
      <c r="X228" s="173" t="s">
        <v>188</v>
      </c>
      <c r="Y228" s="174" t="s">
        <v>161</v>
      </c>
      <c r="Z228" s="148"/>
      <c r="AA228" s="148"/>
      <c r="AB228" s="148"/>
      <c r="AC228" s="148"/>
      <c r="AD228" s="148"/>
      <c r="AE228" s="148"/>
      <c r="AF228" s="148"/>
      <c r="AG228" s="148" t="s">
        <v>189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>
      <c r="A229" s="155"/>
      <c r="B229" s="156"/>
      <c r="C229" s="191" t="s">
        <v>239</v>
      </c>
      <c r="D229" s="181"/>
      <c r="E229" s="182">
        <v>227.7064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8"/>
      <c r="AA229" s="148"/>
      <c r="AB229" s="148"/>
      <c r="AC229" s="148"/>
      <c r="AD229" s="148"/>
      <c r="AE229" s="148"/>
      <c r="AF229" s="148"/>
      <c r="AG229" s="148" t="s">
        <v>191</v>
      </c>
      <c r="AH229" s="148">
        <v>5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>
      <c r="A230" s="161" t="s">
        <v>154</v>
      </c>
      <c r="B230" s="162" t="s">
        <v>119</v>
      </c>
      <c r="C230" s="176" t="s">
        <v>120</v>
      </c>
      <c r="D230" s="163"/>
      <c r="E230" s="164"/>
      <c r="F230" s="165"/>
      <c r="G230" s="165">
        <f>SUMIF(AG231:AG231,"&lt;&gt;NOR",G231:G231)</f>
        <v>0</v>
      </c>
      <c r="H230" s="165"/>
      <c r="I230" s="165">
        <f>SUM(I231:I231)</f>
        <v>0</v>
      </c>
      <c r="J230" s="165"/>
      <c r="K230" s="165">
        <f>SUM(K231:K231)</f>
        <v>0</v>
      </c>
      <c r="L230" s="165"/>
      <c r="M230" s="165">
        <f>SUM(M231:M231)</f>
        <v>0</v>
      </c>
      <c r="N230" s="164"/>
      <c r="O230" s="164">
        <f>SUM(O231:O231)</f>
        <v>0.12</v>
      </c>
      <c r="P230" s="164"/>
      <c r="Q230" s="164">
        <f>SUM(Q231:Q231)</f>
        <v>0</v>
      </c>
      <c r="R230" s="165"/>
      <c r="S230" s="165"/>
      <c r="T230" s="165"/>
      <c r="U230" s="165"/>
      <c r="V230" s="165">
        <f>SUM(V231:V231)</f>
        <v>2.02</v>
      </c>
      <c r="W230" s="165"/>
      <c r="X230" s="165"/>
      <c r="Y230" s="166"/>
      <c r="AG230" t="s">
        <v>155</v>
      </c>
    </row>
    <row r="231" spans="1:60" ht="22.5" outlineLevel="1">
      <c r="A231" s="183">
        <v>124</v>
      </c>
      <c r="B231" s="184" t="s">
        <v>509</v>
      </c>
      <c r="C231" s="192" t="s">
        <v>510</v>
      </c>
      <c r="D231" s="185" t="s">
        <v>233</v>
      </c>
      <c r="E231" s="186">
        <v>4</v>
      </c>
      <c r="F231" s="187"/>
      <c r="G231" s="188">
        <f>ROUND(E231*F231,2)</f>
        <v>0</v>
      </c>
      <c r="H231" s="187"/>
      <c r="I231" s="188">
        <f>ROUND(E231*H231,2)</f>
        <v>0</v>
      </c>
      <c r="J231" s="187"/>
      <c r="K231" s="188">
        <f>ROUND(E231*J231,2)</f>
        <v>0</v>
      </c>
      <c r="L231" s="188">
        <v>21</v>
      </c>
      <c r="M231" s="188">
        <f>G231*(1+L231/100)</f>
        <v>0</v>
      </c>
      <c r="N231" s="186">
        <v>0.03</v>
      </c>
      <c r="O231" s="186">
        <f>ROUND(E231*N231,2)</f>
        <v>0.12</v>
      </c>
      <c r="P231" s="186">
        <v>0</v>
      </c>
      <c r="Q231" s="186">
        <f>ROUND(E231*P231,2)</f>
        <v>0</v>
      </c>
      <c r="R231" s="188"/>
      <c r="S231" s="188" t="s">
        <v>179</v>
      </c>
      <c r="T231" s="188" t="s">
        <v>160</v>
      </c>
      <c r="U231" s="188">
        <v>0.50600000000000001</v>
      </c>
      <c r="V231" s="188">
        <f>ROUND(E231*U231,2)</f>
        <v>2.02</v>
      </c>
      <c r="W231" s="188"/>
      <c r="X231" s="188" t="s">
        <v>188</v>
      </c>
      <c r="Y231" s="189" t="s">
        <v>161</v>
      </c>
      <c r="Z231" s="148"/>
      <c r="AA231" s="148"/>
      <c r="AB231" s="148"/>
      <c r="AC231" s="148"/>
      <c r="AD231" s="148"/>
      <c r="AE231" s="148"/>
      <c r="AF231" s="148"/>
      <c r="AG231" s="148" t="s">
        <v>189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>
      <c r="A232" s="161" t="s">
        <v>154</v>
      </c>
      <c r="B232" s="162" t="s">
        <v>121</v>
      </c>
      <c r="C232" s="176" t="s">
        <v>122</v>
      </c>
      <c r="D232" s="163"/>
      <c r="E232" s="164"/>
      <c r="F232" s="165"/>
      <c r="G232" s="165">
        <f>SUMIF(AG233:AG237,"&lt;&gt;NOR",G233:G237)</f>
        <v>0</v>
      </c>
      <c r="H232" s="165"/>
      <c r="I232" s="165">
        <f>SUM(I233:I237)</f>
        <v>0</v>
      </c>
      <c r="J232" s="165"/>
      <c r="K232" s="165">
        <f>SUM(K233:K237)</f>
        <v>0</v>
      </c>
      <c r="L232" s="165"/>
      <c r="M232" s="165">
        <f>SUM(M233:M237)</f>
        <v>0</v>
      </c>
      <c r="N232" s="164"/>
      <c r="O232" s="164">
        <f>SUM(O233:O237)</f>
        <v>0</v>
      </c>
      <c r="P232" s="164"/>
      <c r="Q232" s="164">
        <f>SUM(Q233:Q237)</f>
        <v>0</v>
      </c>
      <c r="R232" s="165"/>
      <c r="S232" s="165"/>
      <c r="T232" s="165"/>
      <c r="U232" s="165"/>
      <c r="V232" s="165">
        <f>SUM(V233:V237)</f>
        <v>8.5299999999999994</v>
      </c>
      <c r="W232" s="165"/>
      <c r="X232" s="165"/>
      <c r="Y232" s="166"/>
      <c r="AG232" t="s">
        <v>155</v>
      </c>
    </row>
    <row r="233" spans="1:60" outlineLevel="1">
      <c r="A233" s="168">
        <v>125</v>
      </c>
      <c r="B233" s="169" t="s">
        <v>511</v>
      </c>
      <c r="C233" s="177" t="s">
        <v>512</v>
      </c>
      <c r="D233" s="170" t="s">
        <v>217</v>
      </c>
      <c r="E233" s="171">
        <v>14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3"/>
      <c r="S233" s="173" t="s">
        <v>159</v>
      </c>
      <c r="T233" s="173" t="s">
        <v>187</v>
      </c>
      <c r="U233" s="173">
        <v>0.27</v>
      </c>
      <c r="V233" s="173">
        <f>ROUND(E233*U233,2)</f>
        <v>3.78</v>
      </c>
      <c r="W233" s="173"/>
      <c r="X233" s="173" t="s">
        <v>188</v>
      </c>
      <c r="Y233" s="174" t="s">
        <v>161</v>
      </c>
      <c r="Z233" s="148"/>
      <c r="AA233" s="148"/>
      <c r="AB233" s="148"/>
      <c r="AC233" s="148"/>
      <c r="AD233" s="148"/>
      <c r="AE233" s="148"/>
      <c r="AF233" s="148"/>
      <c r="AG233" s="148" t="s">
        <v>189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>
      <c r="A234" s="155"/>
      <c r="B234" s="156"/>
      <c r="C234" s="191" t="s">
        <v>513</v>
      </c>
      <c r="D234" s="181"/>
      <c r="E234" s="182">
        <v>14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8"/>
      <c r="AA234" s="148"/>
      <c r="AB234" s="148"/>
      <c r="AC234" s="148"/>
      <c r="AD234" s="148"/>
      <c r="AE234" s="148"/>
      <c r="AF234" s="148"/>
      <c r="AG234" s="148" t="s">
        <v>191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>
      <c r="A235" s="168">
        <v>126</v>
      </c>
      <c r="B235" s="169" t="s">
        <v>514</v>
      </c>
      <c r="C235" s="177" t="s">
        <v>515</v>
      </c>
      <c r="D235" s="170" t="s">
        <v>259</v>
      </c>
      <c r="E235" s="171">
        <v>50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3"/>
      <c r="S235" s="173" t="s">
        <v>159</v>
      </c>
      <c r="T235" s="173" t="s">
        <v>187</v>
      </c>
      <c r="U235" s="173">
        <v>9.5000000000000001E-2</v>
      </c>
      <c r="V235" s="173">
        <f>ROUND(E235*U235,2)</f>
        <v>4.75</v>
      </c>
      <c r="W235" s="173"/>
      <c r="X235" s="173" t="s">
        <v>188</v>
      </c>
      <c r="Y235" s="174" t="s">
        <v>161</v>
      </c>
      <c r="Z235" s="148"/>
      <c r="AA235" s="148"/>
      <c r="AB235" s="148"/>
      <c r="AC235" s="148"/>
      <c r="AD235" s="148"/>
      <c r="AE235" s="148"/>
      <c r="AF235" s="148"/>
      <c r="AG235" s="148" t="s">
        <v>189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>
      <c r="A236" s="155"/>
      <c r="B236" s="156"/>
      <c r="C236" s="191" t="s">
        <v>516</v>
      </c>
      <c r="D236" s="181"/>
      <c r="E236" s="182">
        <v>50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8"/>
      <c r="AA236" s="148"/>
      <c r="AB236" s="148"/>
      <c r="AC236" s="148"/>
      <c r="AD236" s="148"/>
      <c r="AE236" s="148"/>
      <c r="AF236" s="148"/>
      <c r="AG236" s="148" t="s">
        <v>191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>
      <c r="A237" s="183">
        <v>127</v>
      </c>
      <c r="B237" s="184" t="s">
        <v>517</v>
      </c>
      <c r="C237" s="192" t="s">
        <v>518</v>
      </c>
      <c r="D237" s="185" t="s">
        <v>244</v>
      </c>
      <c r="E237" s="186">
        <v>1</v>
      </c>
      <c r="F237" s="187">
        <f>Rekapitulace!C24</f>
        <v>0</v>
      </c>
      <c r="G237" s="188">
        <f>ROUND(E237*F237,2)</f>
        <v>0</v>
      </c>
      <c r="H237" s="187"/>
      <c r="I237" s="188">
        <f>ROUND(E237*H237,2)</f>
        <v>0</v>
      </c>
      <c r="J237" s="187"/>
      <c r="K237" s="188">
        <f>ROUND(E237*J237,2)</f>
        <v>0</v>
      </c>
      <c r="L237" s="188">
        <v>21</v>
      </c>
      <c r="M237" s="188">
        <f>G237*(1+L237/100)</f>
        <v>0</v>
      </c>
      <c r="N237" s="186">
        <v>0</v>
      </c>
      <c r="O237" s="186">
        <f>ROUND(E237*N237,2)</f>
        <v>0</v>
      </c>
      <c r="P237" s="186">
        <v>0</v>
      </c>
      <c r="Q237" s="186">
        <f>ROUND(E237*P237,2)</f>
        <v>0</v>
      </c>
      <c r="R237" s="188"/>
      <c r="S237" s="188" t="s">
        <v>179</v>
      </c>
      <c r="T237" s="188" t="s">
        <v>160</v>
      </c>
      <c r="U237" s="188">
        <v>0</v>
      </c>
      <c r="V237" s="188">
        <f>ROUND(E237*U237,2)</f>
        <v>0</v>
      </c>
      <c r="W237" s="188"/>
      <c r="X237" s="188" t="s">
        <v>188</v>
      </c>
      <c r="Y237" s="189" t="s">
        <v>161</v>
      </c>
      <c r="Z237" s="148"/>
      <c r="AA237" s="148"/>
      <c r="AB237" s="148"/>
      <c r="AC237" s="148"/>
      <c r="AD237" s="148"/>
      <c r="AE237" s="148"/>
      <c r="AF237" s="148"/>
      <c r="AG237" s="148" t="s">
        <v>189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>
      <c r="A238" s="161" t="s">
        <v>154</v>
      </c>
      <c r="B238" s="162" t="s">
        <v>123</v>
      </c>
      <c r="C238" s="176" t="s">
        <v>90</v>
      </c>
      <c r="D238" s="163"/>
      <c r="E238" s="164"/>
      <c r="F238" s="165"/>
      <c r="G238" s="165">
        <f>SUMIF(AG239:AG245,"&lt;&gt;NOR",G239:G245)</f>
        <v>0</v>
      </c>
      <c r="H238" s="165"/>
      <c r="I238" s="165">
        <f>SUM(I239:I245)</f>
        <v>0</v>
      </c>
      <c r="J238" s="165"/>
      <c r="K238" s="165">
        <f>SUM(K239:K245)</f>
        <v>0</v>
      </c>
      <c r="L238" s="165"/>
      <c r="M238" s="165">
        <f>SUM(M239:M245)</f>
        <v>0</v>
      </c>
      <c r="N238" s="164"/>
      <c r="O238" s="164">
        <f>SUM(O239:O245)</f>
        <v>0</v>
      </c>
      <c r="P238" s="164"/>
      <c r="Q238" s="164">
        <f>SUM(Q239:Q245)</f>
        <v>0</v>
      </c>
      <c r="R238" s="165"/>
      <c r="S238" s="165"/>
      <c r="T238" s="165"/>
      <c r="U238" s="165"/>
      <c r="V238" s="165">
        <f>SUM(V239:V245)</f>
        <v>20.66</v>
      </c>
      <c r="W238" s="165"/>
      <c r="X238" s="165"/>
      <c r="Y238" s="166"/>
      <c r="AG238" t="s">
        <v>155</v>
      </c>
    </row>
    <row r="239" spans="1:60" outlineLevel="1">
      <c r="A239" s="183">
        <v>128</v>
      </c>
      <c r="B239" s="184" t="s">
        <v>519</v>
      </c>
      <c r="C239" s="192" t="s">
        <v>520</v>
      </c>
      <c r="D239" s="185" t="s">
        <v>229</v>
      </c>
      <c r="E239" s="186">
        <v>3.7514799999999999</v>
      </c>
      <c r="F239" s="187"/>
      <c r="G239" s="188">
        <f>ROUND(E239*F239,2)</f>
        <v>0</v>
      </c>
      <c r="H239" s="187"/>
      <c r="I239" s="188">
        <f>ROUND(E239*H239,2)</f>
        <v>0</v>
      </c>
      <c r="J239" s="187"/>
      <c r="K239" s="188">
        <f>ROUND(E239*J239,2)</f>
        <v>0</v>
      </c>
      <c r="L239" s="188">
        <v>21</v>
      </c>
      <c r="M239" s="188">
        <f>G239*(1+L239/100)</f>
        <v>0</v>
      </c>
      <c r="N239" s="186">
        <v>0</v>
      </c>
      <c r="O239" s="186">
        <f>ROUND(E239*N239,2)</f>
        <v>0</v>
      </c>
      <c r="P239" s="186">
        <v>0</v>
      </c>
      <c r="Q239" s="186">
        <f>ROUND(E239*P239,2)</f>
        <v>0</v>
      </c>
      <c r="R239" s="188"/>
      <c r="S239" s="188" t="s">
        <v>159</v>
      </c>
      <c r="T239" s="188" t="s">
        <v>187</v>
      </c>
      <c r="U239" s="188">
        <v>2.0089999999999999</v>
      </c>
      <c r="V239" s="188">
        <f>ROUND(E239*U239,2)</f>
        <v>7.54</v>
      </c>
      <c r="W239" s="188"/>
      <c r="X239" s="188" t="s">
        <v>521</v>
      </c>
      <c r="Y239" s="189" t="s">
        <v>161</v>
      </c>
      <c r="Z239" s="148"/>
      <c r="AA239" s="148"/>
      <c r="AB239" s="148"/>
      <c r="AC239" s="148"/>
      <c r="AD239" s="148"/>
      <c r="AE239" s="148"/>
      <c r="AF239" s="148"/>
      <c r="AG239" s="148" t="s">
        <v>522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>
      <c r="A240" s="168">
        <v>129</v>
      </c>
      <c r="B240" s="169" t="s">
        <v>523</v>
      </c>
      <c r="C240" s="177" t="s">
        <v>524</v>
      </c>
      <c r="D240" s="170" t="s">
        <v>229</v>
      </c>
      <c r="E240" s="171">
        <v>3.7514799999999999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1">
        <v>0</v>
      </c>
      <c r="O240" s="171">
        <f>ROUND(E240*N240,2)</f>
        <v>0</v>
      </c>
      <c r="P240" s="171">
        <v>0</v>
      </c>
      <c r="Q240" s="171">
        <f>ROUND(E240*P240,2)</f>
        <v>0</v>
      </c>
      <c r="R240" s="173"/>
      <c r="S240" s="173" t="s">
        <v>159</v>
      </c>
      <c r="T240" s="173" t="s">
        <v>187</v>
      </c>
      <c r="U240" s="173">
        <v>0.49</v>
      </c>
      <c r="V240" s="173">
        <f>ROUND(E240*U240,2)</f>
        <v>1.84</v>
      </c>
      <c r="W240" s="173"/>
      <c r="X240" s="173" t="s">
        <v>521</v>
      </c>
      <c r="Y240" s="174" t="s">
        <v>161</v>
      </c>
      <c r="Z240" s="148"/>
      <c r="AA240" s="148"/>
      <c r="AB240" s="148"/>
      <c r="AC240" s="148"/>
      <c r="AD240" s="148"/>
      <c r="AE240" s="148"/>
      <c r="AF240" s="148"/>
      <c r="AG240" s="148" t="s">
        <v>522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>
      <c r="A241" s="155"/>
      <c r="B241" s="156"/>
      <c r="C241" s="296" t="s">
        <v>525</v>
      </c>
      <c r="D241" s="297"/>
      <c r="E241" s="297"/>
      <c r="F241" s="297"/>
      <c r="G241" s="297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8"/>
      <c r="AA241" s="148"/>
      <c r="AB241" s="148"/>
      <c r="AC241" s="148"/>
      <c r="AD241" s="148"/>
      <c r="AE241" s="148"/>
      <c r="AF241" s="148"/>
      <c r="AG241" s="148" t="s">
        <v>164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>
      <c r="A242" s="183">
        <v>130</v>
      </c>
      <c r="B242" s="184" t="s">
        <v>526</v>
      </c>
      <c r="C242" s="192" t="s">
        <v>527</v>
      </c>
      <c r="D242" s="185" t="s">
        <v>229</v>
      </c>
      <c r="E242" s="186">
        <v>11.254440000000001</v>
      </c>
      <c r="F242" s="187"/>
      <c r="G242" s="188">
        <f>ROUND(E242*F242,2)</f>
        <v>0</v>
      </c>
      <c r="H242" s="187"/>
      <c r="I242" s="188">
        <f>ROUND(E242*H242,2)</f>
        <v>0</v>
      </c>
      <c r="J242" s="187"/>
      <c r="K242" s="188">
        <f>ROUND(E242*J242,2)</f>
        <v>0</v>
      </c>
      <c r="L242" s="188">
        <v>21</v>
      </c>
      <c r="M242" s="188">
        <f>G242*(1+L242/100)</f>
        <v>0</v>
      </c>
      <c r="N242" s="186">
        <v>0</v>
      </c>
      <c r="O242" s="186">
        <f>ROUND(E242*N242,2)</f>
        <v>0</v>
      </c>
      <c r="P242" s="186">
        <v>0</v>
      </c>
      <c r="Q242" s="186">
        <f>ROUND(E242*P242,2)</f>
        <v>0</v>
      </c>
      <c r="R242" s="188"/>
      <c r="S242" s="188" t="s">
        <v>159</v>
      </c>
      <c r="T242" s="188" t="s">
        <v>187</v>
      </c>
      <c r="U242" s="188">
        <v>0</v>
      </c>
      <c r="V242" s="188">
        <f>ROUND(E242*U242,2)</f>
        <v>0</v>
      </c>
      <c r="W242" s="188"/>
      <c r="X242" s="188" t="s">
        <v>521</v>
      </c>
      <c r="Y242" s="189" t="s">
        <v>161</v>
      </c>
      <c r="Z242" s="148"/>
      <c r="AA242" s="148"/>
      <c r="AB242" s="148"/>
      <c r="AC242" s="148"/>
      <c r="AD242" s="148"/>
      <c r="AE242" s="148"/>
      <c r="AF242" s="148"/>
      <c r="AG242" s="148" t="s">
        <v>522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>
      <c r="A243" s="168">
        <v>131</v>
      </c>
      <c r="B243" s="169" t="s">
        <v>528</v>
      </c>
      <c r="C243" s="177" t="s">
        <v>529</v>
      </c>
      <c r="D243" s="170" t="s">
        <v>229</v>
      </c>
      <c r="E243" s="171">
        <v>15.00592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1">
        <v>0</v>
      </c>
      <c r="O243" s="171">
        <f>ROUND(E243*N243,2)</f>
        <v>0</v>
      </c>
      <c r="P243" s="171">
        <v>0</v>
      </c>
      <c r="Q243" s="171">
        <f>ROUND(E243*P243,2)</f>
        <v>0</v>
      </c>
      <c r="R243" s="173"/>
      <c r="S243" s="173" t="s">
        <v>159</v>
      </c>
      <c r="T243" s="173" t="s">
        <v>187</v>
      </c>
      <c r="U243" s="173">
        <v>0.752</v>
      </c>
      <c r="V243" s="173">
        <f>ROUND(E243*U243,2)</f>
        <v>11.28</v>
      </c>
      <c r="W243" s="173"/>
      <c r="X243" s="173" t="s">
        <v>521</v>
      </c>
      <c r="Y243" s="174" t="s">
        <v>161</v>
      </c>
      <c r="Z243" s="148"/>
      <c r="AA243" s="148"/>
      <c r="AB243" s="148"/>
      <c r="AC243" s="148"/>
      <c r="AD243" s="148"/>
      <c r="AE243" s="148"/>
      <c r="AF243" s="148"/>
      <c r="AG243" s="148" t="s">
        <v>522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2">
      <c r="A244" s="155"/>
      <c r="B244" s="156"/>
      <c r="C244" s="296" t="s">
        <v>530</v>
      </c>
      <c r="D244" s="297"/>
      <c r="E244" s="297"/>
      <c r="F244" s="297"/>
      <c r="G244" s="297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8"/>
      <c r="AA244" s="148"/>
      <c r="AB244" s="148"/>
      <c r="AC244" s="148"/>
      <c r="AD244" s="148"/>
      <c r="AE244" s="148"/>
      <c r="AF244" s="148"/>
      <c r="AG244" s="148" t="s">
        <v>164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75" t="str">
        <f>C244</f>
        <v>S naložením suti nebo vybouraných hmot do dopravního prostředku a na jejich vyložením, popřípadě přeložením na normální dopravní prostředek.</v>
      </c>
      <c r="BB244" s="148"/>
      <c r="BC244" s="148"/>
      <c r="BD244" s="148"/>
      <c r="BE244" s="148"/>
      <c r="BF244" s="148"/>
      <c r="BG244" s="148"/>
      <c r="BH244" s="148"/>
    </row>
    <row r="245" spans="1:60" ht="22.5" outlineLevel="1">
      <c r="A245" s="168">
        <v>132</v>
      </c>
      <c r="B245" s="169" t="s">
        <v>531</v>
      </c>
      <c r="C245" s="177" t="s">
        <v>532</v>
      </c>
      <c r="D245" s="170" t="s">
        <v>229</v>
      </c>
      <c r="E245" s="171">
        <v>3.7514799999999999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21</v>
      </c>
      <c r="M245" s="173">
        <f>G245*(1+L245/100)</f>
        <v>0</v>
      </c>
      <c r="N245" s="171">
        <v>0</v>
      </c>
      <c r="O245" s="171">
        <f>ROUND(E245*N245,2)</f>
        <v>0</v>
      </c>
      <c r="P245" s="171">
        <v>0</v>
      </c>
      <c r="Q245" s="171">
        <f>ROUND(E245*P245,2)</f>
        <v>0</v>
      </c>
      <c r="R245" s="173"/>
      <c r="S245" s="173" t="s">
        <v>159</v>
      </c>
      <c r="T245" s="173" t="s">
        <v>187</v>
      </c>
      <c r="U245" s="173">
        <v>0</v>
      </c>
      <c r="V245" s="173">
        <f>ROUND(E245*U245,2)</f>
        <v>0</v>
      </c>
      <c r="W245" s="173"/>
      <c r="X245" s="173" t="s">
        <v>521</v>
      </c>
      <c r="Y245" s="174" t="s">
        <v>161</v>
      </c>
      <c r="Z245" s="148"/>
      <c r="AA245" s="148"/>
      <c r="AB245" s="148"/>
      <c r="AC245" s="148"/>
      <c r="AD245" s="148"/>
      <c r="AE245" s="148"/>
      <c r="AF245" s="148"/>
      <c r="AG245" s="148" t="s">
        <v>522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>
      <c r="A246" s="3"/>
      <c r="B246" s="4"/>
      <c r="C246" s="178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v>15</v>
      </c>
      <c r="AF246">
        <v>21</v>
      </c>
      <c r="AG246" t="s">
        <v>140</v>
      </c>
    </row>
    <row r="247" spans="1:60">
      <c r="A247" s="151"/>
      <c r="B247" s="152" t="s">
        <v>31</v>
      </c>
      <c r="C247" s="179"/>
      <c r="D247" s="153"/>
      <c r="E247" s="154"/>
      <c r="F247" s="154"/>
      <c r="G247" s="167">
        <f>G8+G11+G22+G25+G29+G42+G53+G55+G57+G67+G91+G111+G126+G129+G137+G154+G175+G181+G204+G215+G223+G230+G232+G238</f>
        <v>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E247">
        <f>SUMIF(L7:L245,AE246,G7:G245)</f>
        <v>0</v>
      </c>
      <c r="AF247">
        <f>SUMIF(L7:L245,AF246,G7:G245)</f>
        <v>0</v>
      </c>
      <c r="AG247" t="s">
        <v>180</v>
      </c>
    </row>
    <row r="248" spans="1:60">
      <c r="A248" s="3"/>
      <c r="B248" s="4"/>
      <c r="C248" s="178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60">
      <c r="A249" s="3"/>
      <c r="B249" s="4"/>
      <c r="C249" s="178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>
      <c r="A250" s="282" t="s">
        <v>181</v>
      </c>
      <c r="B250" s="282"/>
      <c r="C250" s="28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>
      <c r="A251" s="284"/>
      <c r="B251" s="285"/>
      <c r="C251" s="286"/>
      <c r="D251" s="285"/>
      <c r="E251" s="285"/>
      <c r="F251" s="285"/>
      <c r="G251" s="28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G251" t="s">
        <v>182</v>
      </c>
    </row>
    <row r="252" spans="1:60">
      <c r="A252" s="288"/>
      <c r="B252" s="289"/>
      <c r="C252" s="290"/>
      <c r="D252" s="289"/>
      <c r="E252" s="289"/>
      <c r="F252" s="289"/>
      <c r="G252" s="29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>
      <c r="A253" s="288"/>
      <c r="B253" s="289"/>
      <c r="C253" s="290"/>
      <c r="D253" s="289"/>
      <c r="E253" s="289"/>
      <c r="F253" s="289"/>
      <c r="G253" s="29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>
      <c r="A254" s="288"/>
      <c r="B254" s="289"/>
      <c r="C254" s="290"/>
      <c r="D254" s="289"/>
      <c r="E254" s="289"/>
      <c r="F254" s="289"/>
      <c r="G254" s="29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>
      <c r="A255" s="292"/>
      <c r="B255" s="293"/>
      <c r="C255" s="294"/>
      <c r="D255" s="293"/>
      <c r="E255" s="293"/>
      <c r="F255" s="293"/>
      <c r="G255" s="29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>
      <c r="A256" s="3"/>
      <c r="B256" s="4"/>
      <c r="C256" s="178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3:33">
      <c r="C257" s="180"/>
      <c r="D257" s="10"/>
      <c r="AG257" t="s">
        <v>183</v>
      </c>
    </row>
    <row r="258" spans="3:33">
      <c r="D258" s="10"/>
    </row>
    <row r="259" spans="3:33">
      <c r="D259" s="10"/>
    </row>
    <row r="260" spans="3:33">
      <c r="D260" s="10"/>
    </row>
    <row r="261" spans="3:33">
      <c r="D261" s="10"/>
    </row>
    <row r="262" spans="3:33">
      <c r="D262" s="10"/>
    </row>
    <row r="263" spans="3:33">
      <c r="D263" s="10"/>
    </row>
    <row r="264" spans="3:33">
      <c r="D264" s="10"/>
    </row>
    <row r="265" spans="3:33">
      <c r="D265" s="10"/>
    </row>
    <row r="266" spans="3:33">
      <c r="D266" s="10"/>
    </row>
    <row r="267" spans="3:33">
      <c r="D267" s="10"/>
    </row>
    <row r="268" spans="3:33">
      <c r="D268" s="10"/>
    </row>
    <row r="269" spans="3:33">
      <c r="D269" s="10"/>
    </row>
    <row r="270" spans="3:33">
      <c r="D270" s="10"/>
    </row>
    <row r="271" spans="3:33">
      <c r="D271" s="10"/>
    </row>
    <row r="272" spans="3:33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7nUgO0sbc6Eg8rlDJ0IbJL8dl4cTVohNxj/+AyQxAs8Y5urZBFDeA1iwZaDm9ZKI5VPMGeFiJApozFRGTOqhuQ==" saltValue="fNp0FNWhqot3DonQQBG9jQ==" spinCount="100000" sheet="1" formatRows="0"/>
  <mergeCells count="30">
    <mergeCell ref="A251:G255"/>
    <mergeCell ref="C13:G13"/>
    <mergeCell ref="C16:G16"/>
    <mergeCell ref="C31:G31"/>
    <mergeCell ref="C60:G60"/>
    <mergeCell ref="C87:G87"/>
    <mergeCell ref="C241:G241"/>
    <mergeCell ref="C244:G244"/>
    <mergeCell ref="C94:G94"/>
    <mergeCell ref="C96:G96"/>
    <mergeCell ref="C97:G97"/>
    <mergeCell ref="C117:G117"/>
    <mergeCell ref="C195:G195"/>
    <mergeCell ref="C206:G206"/>
    <mergeCell ref="A1:G1"/>
    <mergeCell ref="C2:G2"/>
    <mergeCell ref="C3:G3"/>
    <mergeCell ref="C4:G4"/>
    <mergeCell ref="A250:C250"/>
    <mergeCell ref="C93:G93"/>
    <mergeCell ref="C62:G62"/>
    <mergeCell ref="C64:G64"/>
    <mergeCell ref="C69:G69"/>
    <mergeCell ref="C71:G71"/>
    <mergeCell ref="C72:G72"/>
    <mergeCell ref="C74:G74"/>
    <mergeCell ref="C76:G76"/>
    <mergeCell ref="C78:G78"/>
    <mergeCell ref="C80:G80"/>
    <mergeCell ref="C85:G8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RowHeight="15"/>
  <cols>
    <col min="1" max="1" width="39.28515625" style="207" bestFit="1" customWidth="1"/>
    <col min="2" max="2" width="9.140625" style="208" customWidth="1"/>
    <col min="3" max="3" width="9.28515625" style="208" bestFit="1" customWidth="1"/>
    <col min="4" max="5" width="8.85546875" style="197"/>
    <col min="6" max="6" width="0" style="197" hidden="1" customWidth="1"/>
    <col min="7" max="256" width="8.85546875" style="197"/>
    <col min="257" max="257" width="39.28515625" style="197" bestFit="1" customWidth="1"/>
    <col min="258" max="258" width="9.140625" style="197" customWidth="1"/>
    <col min="259" max="259" width="9.28515625" style="197" bestFit="1" customWidth="1"/>
    <col min="260" max="261" width="8.85546875" style="197"/>
    <col min="262" max="262" width="0" style="197" hidden="1" customWidth="1"/>
    <col min="263" max="512" width="8.85546875" style="197"/>
    <col min="513" max="513" width="39.28515625" style="197" bestFit="1" customWidth="1"/>
    <col min="514" max="514" width="9.140625" style="197" customWidth="1"/>
    <col min="515" max="515" width="9.28515625" style="197" bestFit="1" customWidth="1"/>
    <col min="516" max="517" width="8.85546875" style="197"/>
    <col min="518" max="518" width="0" style="197" hidden="1" customWidth="1"/>
    <col min="519" max="768" width="8.85546875" style="197"/>
    <col min="769" max="769" width="39.28515625" style="197" bestFit="1" customWidth="1"/>
    <col min="770" max="770" width="9.140625" style="197" customWidth="1"/>
    <col min="771" max="771" width="9.28515625" style="197" bestFit="1" customWidth="1"/>
    <col min="772" max="773" width="8.85546875" style="197"/>
    <col min="774" max="774" width="0" style="197" hidden="1" customWidth="1"/>
    <col min="775" max="1024" width="8.85546875" style="197"/>
    <col min="1025" max="1025" width="39.28515625" style="197" bestFit="1" customWidth="1"/>
    <col min="1026" max="1026" width="9.140625" style="197" customWidth="1"/>
    <col min="1027" max="1027" width="9.28515625" style="197" bestFit="1" customWidth="1"/>
    <col min="1028" max="1029" width="8.85546875" style="197"/>
    <col min="1030" max="1030" width="0" style="197" hidden="1" customWidth="1"/>
    <col min="1031" max="1280" width="8.85546875" style="197"/>
    <col min="1281" max="1281" width="39.28515625" style="197" bestFit="1" customWidth="1"/>
    <col min="1282" max="1282" width="9.140625" style="197" customWidth="1"/>
    <col min="1283" max="1283" width="9.28515625" style="197" bestFit="1" customWidth="1"/>
    <col min="1284" max="1285" width="8.85546875" style="197"/>
    <col min="1286" max="1286" width="0" style="197" hidden="1" customWidth="1"/>
    <col min="1287" max="1536" width="8.85546875" style="197"/>
    <col min="1537" max="1537" width="39.28515625" style="197" bestFit="1" customWidth="1"/>
    <col min="1538" max="1538" width="9.140625" style="197" customWidth="1"/>
    <col min="1539" max="1539" width="9.28515625" style="197" bestFit="1" customWidth="1"/>
    <col min="1540" max="1541" width="8.85546875" style="197"/>
    <col min="1542" max="1542" width="0" style="197" hidden="1" customWidth="1"/>
    <col min="1543" max="1792" width="8.85546875" style="197"/>
    <col min="1793" max="1793" width="39.28515625" style="197" bestFit="1" customWidth="1"/>
    <col min="1794" max="1794" width="9.140625" style="197" customWidth="1"/>
    <col min="1795" max="1795" width="9.28515625" style="197" bestFit="1" customWidth="1"/>
    <col min="1796" max="1797" width="8.85546875" style="197"/>
    <col min="1798" max="1798" width="0" style="197" hidden="1" customWidth="1"/>
    <col min="1799" max="2048" width="8.85546875" style="197"/>
    <col min="2049" max="2049" width="39.28515625" style="197" bestFit="1" customWidth="1"/>
    <col min="2050" max="2050" width="9.140625" style="197" customWidth="1"/>
    <col min="2051" max="2051" width="9.28515625" style="197" bestFit="1" customWidth="1"/>
    <col min="2052" max="2053" width="8.85546875" style="197"/>
    <col min="2054" max="2054" width="0" style="197" hidden="1" customWidth="1"/>
    <col min="2055" max="2304" width="8.85546875" style="197"/>
    <col min="2305" max="2305" width="39.28515625" style="197" bestFit="1" customWidth="1"/>
    <col min="2306" max="2306" width="9.140625" style="197" customWidth="1"/>
    <col min="2307" max="2307" width="9.28515625" style="197" bestFit="1" customWidth="1"/>
    <col min="2308" max="2309" width="8.85546875" style="197"/>
    <col min="2310" max="2310" width="0" style="197" hidden="1" customWidth="1"/>
    <col min="2311" max="2560" width="8.85546875" style="197"/>
    <col min="2561" max="2561" width="39.28515625" style="197" bestFit="1" customWidth="1"/>
    <col min="2562" max="2562" width="9.140625" style="197" customWidth="1"/>
    <col min="2563" max="2563" width="9.28515625" style="197" bestFit="1" customWidth="1"/>
    <col min="2564" max="2565" width="8.85546875" style="197"/>
    <col min="2566" max="2566" width="0" style="197" hidden="1" customWidth="1"/>
    <col min="2567" max="2816" width="8.85546875" style="197"/>
    <col min="2817" max="2817" width="39.28515625" style="197" bestFit="1" customWidth="1"/>
    <col min="2818" max="2818" width="9.140625" style="197" customWidth="1"/>
    <col min="2819" max="2819" width="9.28515625" style="197" bestFit="1" customWidth="1"/>
    <col min="2820" max="2821" width="8.85546875" style="197"/>
    <col min="2822" max="2822" width="0" style="197" hidden="1" customWidth="1"/>
    <col min="2823" max="3072" width="8.85546875" style="197"/>
    <col min="3073" max="3073" width="39.28515625" style="197" bestFit="1" customWidth="1"/>
    <col min="3074" max="3074" width="9.140625" style="197" customWidth="1"/>
    <col min="3075" max="3075" width="9.28515625" style="197" bestFit="1" customWidth="1"/>
    <col min="3076" max="3077" width="8.85546875" style="197"/>
    <col min="3078" max="3078" width="0" style="197" hidden="1" customWidth="1"/>
    <col min="3079" max="3328" width="8.85546875" style="197"/>
    <col min="3329" max="3329" width="39.28515625" style="197" bestFit="1" customWidth="1"/>
    <col min="3330" max="3330" width="9.140625" style="197" customWidth="1"/>
    <col min="3331" max="3331" width="9.28515625" style="197" bestFit="1" customWidth="1"/>
    <col min="3332" max="3333" width="8.85546875" style="197"/>
    <col min="3334" max="3334" width="0" style="197" hidden="1" customWidth="1"/>
    <col min="3335" max="3584" width="8.85546875" style="197"/>
    <col min="3585" max="3585" width="39.28515625" style="197" bestFit="1" customWidth="1"/>
    <col min="3586" max="3586" width="9.140625" style="197" customWidth="1"/>
    <col min="3587" max="3587" width="9.28515625" style="197" bestFit="1" customWidth="1"/>
    <col min="3588" max="3589" width="8.85546875" style="197"/>
    <col min="3590" max="3590" width="0" style="197" hidden="1" customWidth="1"/>
    <col min="3591" max="3840" width="8.85546875" style="197"/>
    <col min="3841" max="3841" width="39.28515625" style="197" bestFit="1" customWidth="1"/>
    <col min="3842" max="3842" width="9.140625" style="197" customWidth="1"/>
    <col min="3843" max="3843" width="9.28515625" style="197" bestFit="1" customWidth="1"/>
    <col min="3844" max="3845" width="8.85546875" style="197"/>
    <col min="3846" max="3846" width="0" style="197" hidden="1" customWidth="1"/>
    <col min="3847" max="4096" width="8.85546875" style="197"/>
    <col min="4097" max="4097" width="39.28515625" style="197" bestFit="1" customWidth="1"/>
    <col min="4098" max="4098" width="9.140625" style="197" customWidth="1"/>
    <col min="4099" max="4099" width="9.28515625" style="197" bestFit="1" customWidth="1"/>
    <col min="4100" max="4101" width="8.85546875" style="197"/>
    <col min="4102" max="4102" width="0" style="197" hidden="1" customWidth="1"/>
    <col min="4103" max="4352" width="8.85546875" style="197"/>
    <col min="4353" max="4353" width="39.28515625" style="197" bestFit="1" customWidth="1"/>
    <col min="4354" max="4354" width="9.140625" style="197" customWidth="1"/>
    <col min="4355" max="4355" width="9.28515625" style="197" bestFit="1" customWidth="1"/>
    <col min="4356" max="4357" width="8.85546875" style="197"/>
    <col min="4358" max="4358" width="0" style="197" hidden="1" customWidth="1"/>
    <col min="4359" max="4608" width="8.85546875" style="197"/>
    <col min="4609" max="4609" width="39.28515625" style="197" bestFit="1" customWidth="1"/>
    <col min="4610" max="4610" width="9.140625" style="197" customWidth="1"/>
    <col min="4611" max="4611" width="9.28515625" style="197" bestFit="1" customWidth="1"/>
    <col min="4612" max="4613" width="8.85546875" style="197"/>
    <col min="4614" max="4614" width="0" style="197" hidden="1" customWidth="1"/>
    <col min="4615" max="4864" width="8.85546875" style="197"/>
    <col min="4865" max="4865" width="39.28515625" style="197" bestFit="1" customWidth="1"/>
    <col min="4866" max="4866" width="9.140625" style="197" customWidth="1"/>
    <col min="4867" max="4867" width="9.28515625" style="197" bestFit="1" customWidth="1"/>
    <col min="4868" max="4869" width="8.85546875" style="197"/>
    <col min="4870" max="4870" width="0" style="197" hidden="1" customWidth="1"/>
    <col min="4871" max="5120" width="8.85546875" style="197"/>
    <col min="5121" max="5121" width="39.28515625" style="197" bestFit="1" customWidth="1"/>
    <col min="5122" max="5122" width="9.140625" style="197" customWidth="1"/>
    <col min="5123" max="5123" width="9.28515625" style="197" bestFit="1" customWidth="1"/>
    <col min="5124" max="5125" width="8.85546875" style="197"/>
    <col min="5126" max="5126" width="0" style="197" hidden="1" customWidth="1"/>
    <col min="5127" max="5376" width="8.85546875" style="197"/>
    <col min="5377" max="5377" width="39.28515625" style="197" bestFit="1" customWidth="1"/>
    <col min="5378" max="5378" width="9.140625" style="197" customWidth="1"/>
    <col min="5379" max="5379" width="9.28515625" style="197" bestFit="1" customWidth="1"/>
    <col min="5380" max="5381" width="8.85546875" style="197"/>
    <col min="5382" max="5382" width="0" style="197" hidden="1" customWidth="1"/>
    <col min="5383" max="5632" width="8.85546875" style="197"/>
    <col min="5633" max="5633" width="39.28515625" style="197" bestFit="1" customWidth="1"/>
    <col min="5634" max="5634" width="9.140625" style="197" customWidth="1"/>
    <col min="5635" max="5635" width="9.28515625" style="197" bestFit="1" customWidth="1"/>
    <col min="5636" max="5637" width="8.85546875" style="197"/>
    <col min="5638" max="5638" width="0" style="197" hidden="1" customWidth="1"/>
    <col min="5639" max="5888" width="8.85546875" style="197"/>
    <col min="5889" max="5889" width="39.28515625" style="197" bestFit="1" customWidth="1"/>
    <col min="5890" max="5890" width="9.140625" style="197" customWidth="1"/>
    <col min="5891" max="5891" width="9.28515625" style="197" bestFit="1" customWidth="1"/>
    <col min="5892" max="5893" width="8.85546875" style="197"/>
    <col min="5894" max="5894" width="0" style="197" hidden="1" customWidth="1"/>
    <col min="5895" max="6144" width="8.85546875" style="197"/>
    <col min="6145" max="6145" width="39.28515625" style="197" bestFit="1" customWidth="1"/>
    <col min="6146" max="6146" width="9.140625" style="197" customWidth="1"/>
    <col min="6147" max="6147" width="9.28515625" style="197" bestFit="1" customWidth="1"/>
    <col min="6148" max="6149" width="8.85546875" style="197"/>
    <col min="6150" max="6150" width="0" style="197" hidden="1" customWidth="1"/>
    <col min="6151" max="6400" width="8.85546875" style="197"/>
    <col min="6401" max="6401" width="39.28515625" style="197" bestFit="1" customWidth="1"/>
    <col min="6402" max="6402" width="9.140625" style="197" customWidth="1"/>
    <col min="6403" max="6403" width="9.28515625" style="197" bestFit="1" customWidth="1"/>
    <col min="6404" max="6405" width="8.85546875" style="197"/>
    <col min="6406" max="6406" width="0" style="197" hidden="1" customWidth="1"/>
    <col min="6407" max="6656" width="8.85546875" style="197"/>
    <col min="6657" max="6657" width="39.28515625" style="197" bestFit="1" customWidth="1"/>
    <col min="6658" max="6658" width="9.140625" style="197" customWidth="1"/>
    <col min="6659" max="6659" width="9.28515625" style="197" bestFit="1" customWidth="1"/>
    <col min="6660" max="6661" width="8.85546875" style="197"/>
    <col min="6662" max="6662" width="0" style="197" hidden="1" customWidth="1"/>
    <col min="6663" max="6912" width="8.85546875" style="197"/>
    <col min="6913" max="6913" width="39.28515625" style="197" bestFit="1" customWidth="1"/>
    <col min="6914" max="6914" width="9.140625" style="197" customWidth="1"/>
    <col min="6915" max="6915" width="9.28515625" style="197" bestFit="1" customWidth="1"/>
    <col min="6916" max="6917" width="8.85546875" style="197"/>
    <col min="6918" max="6918" width="0" style="197" hidden="1" customWidth="1"/>
    <col min="6919" max="7168" width="8.85546875" style="197"/>
    <col min="7169" max="7169" width="39.28515625" style="197" bestFit="1" customWidth="1"/>
    <col min="7170" max="7170" width="9.140625" style="197" customWidth="1"/>
    <col min="7171" max="7171" width="9.28515625" style="197" bestFit="1" customWidth="1"/>
    <col min="7172" max="7173" width="8.85546875" style="197"/>
    <col min="7174" max="7174" width="0" style="197" hidden="1" customWidth="1"/>
    <col min="7175" max="7424" width="8.85546875" style="197"/>
    <col min="7425" max="7425" width="39.28515625" style="197" bestFit="1" customWidth="1"/>
    <col min="7426" max="7426" width="9.140625" style="197" customWidth="1"/>
    <col min="7427" max="7427" width="9.28515625" style="197" bestFit="1" customWidth="1"/>
    <col min="7428" max="7429" width="8.85546875" style="197"/>
    <col min="7430" max="7430" width="0" style="197" hidden="1" customWidth="1"/>
    <col min="7431" max="7680" width="8.85546875" style="197"/>
    <col min="7681" max="7681" width="39.28515625" style="197" bestFit="1" customWidth="1"/>
    <col min="7682" max="7682" width="9.140625" style="197" customWidth="1"/>
    <col min="7683" max="7683" width="9.28515625" style="197" bestFit="1" customWidth="1"/>
    <col min="7684" max="7685" width="8.85546875" style="197"/>
    <col min="7686" max="7686" width="0" style="197" hidden="1" customWidth="1"/>
    <col min="7687" max="7936" width="8.85546875" style="197"/>
    <col min="7937" max="7937" width="39.28515625" style="197" bestFit="1" customWidth="1"/>
    <col min="7938" max="7938" width="9.140625" style="197" customWidth="1"/>
    <col min="7939" max="7939" width="9.28515625" style="197" bestFit="1" customWidth="1"/>
    <col min="7940" max="7941" width="8.85546875" style="197"/>
    <col min="7942" max="7942" width="0" style="197" hidden="1" customWidth="1"/>
    <col min="7943" max="8192" width="8.85546875" style="197"/>
    <col min="8193" max="8193" width="39.28515625" style="197" bestFit="1" customWidth="1"/>
    <col min="8194" max="8194" width="9.140625" style="197" customWidth="1"/>
    <col min="8195" max="8195" width="9.28515625" style="197" bestFit="1" customWidth="1"/>
    <col min="8196" max="8197" width="8.85546875" style="197"/>
    <col min="8198" max="8198" width="0" style="197" hidden="1" customWidth="1"/>
    <col min="8199" max="8448" width="8.85546875" style="197"/>
    <col min="8449" max="8449" width="39.28515625" style="197" bestFit="1" customWidth="1"/>
    <col min="8450" max="8450" width="9.140625" style="197" customWidth="1"/>
    <col min="8451" max="8451" width="9.28515625" style="197" bestFit="1" customWidth="1"/>
    <col min="8452" max="8453" width="8.85546875" style="197"/>
    <col min="8454" max="8454" width="0" style="197" hidden="1" customWidth="1"/>
    <col min="8455" max="8704" width="8.85546875" style="197"/>
    <col min="8705" max="8705" width="39.28515625" style="197" bestFit="1" customWidth="1"/>
    <col min="8706" max="8706" width="9.140625" style="197" customWidth="1"/>
    <col min="8707" max="8707" width="9.28515625" style="197" bestFit="1" customWidth="1"/>
    <col min="8708" max="8709" width="8.85546875" style="197"/>
    <col min="8710" max="8710" width="0" style="197" hidden="1" customWidth="1"/>
    <col min="8711" max="8960" width="8.85546875" style="197"/>
    <col min="8961" max="8961" width="39.28515625" style="197" bestFit="1" customWidth="1"/>
    <col min="8962" max="8962" width="9.140625" style="197" customWidth="1"/>
    <col min="8963" max="8963" width="9.28515625" style="197" bestFit="1" customWidth="1"/>
    <col min="8964" max="8965" width="8.85546875" style="197"/>
    <col min="8966" max="8966" width="0" style="197" hidden="1" customWidth="1"/>
    <col min="8967" max="9216" width="8.85546875" style="197"/>
    <col min="9217" max="9217" width="39.28515625" style="197" bestFit="1" customWidth="1"/>
    <col min="9218" max="9218" width="9.140625" style="197" customWidth="1"/>
    <col min="9219" max="9219" width="9.28515625" style="197" bestFit="1" customWidth="1"/>
    <col min="9220" max="9221" width="8.85546875" style="197"/>
    <col min="9222" max="9222" width="0" style="197" hidden="1" customWidth="1"/>
    <col min="9223" max="9472" width="8.85546875" style="197"/>
    <col min="9473" max="9473" width="39.28515625" style="197" bestFit="1" customWidth="1"/>
    <col min="9474" max="9474" width="9.140625" style="197" customWidth="1"/>
    <col min="9475" max="9475" width="9.28515625" style="197" bestFit="1" customWidth="1"/>
    <col min="9476" max="9477" width="8.85546875" style="197"/>
    <col min="9478" max="9478" width="0" style="197" hidden="1" customWidth="1"/>
    <col min="9479" max="9728" width="8.85546875" style="197"/>
    <col min="9729" max="9729" width="39.28515625" style="197" bestFit="1" customWidth="1"/>
    <col min="9730" max="9730" width="9.140625" style="197" customWidth="1"/>
    <col min="9731" max="9731" width="9.28515625" style="197" bestFit="1" customWidth="1"/>
    <col min="9732" max="9733" width="8.85546875" style="197"/>
    <col min="9734" max="9734" width="0" style="197" hidden="1" customWidth="1"/>
    <col min="9735" max="9984" width="8.85546875" style="197"/>
    <col min="9985" max="9985" width="39.28515625" style="197" bestFit="1" customWidth="1"/>
    <col min="9986" max="9986" width="9.140625" style="197" customWidth="1"/>
    <col min="9987" max="9987" width="9.28515625" style="197" bestFit="1" customWidth="1"/>
    <col min="9988" max="9989" width="8.85546875" style="197"/>
    <col min="9990" max="9990" width="0" style="197" hidden="1" customWidth="1"/>
    <col min="9991" max="10240" width="8.85546875" style="197"/>
    <col min="10241" max="10241" width="39.28515625" style="197" bestFit="1" customWidth="1"/>
    <col min="10242" max="10242" width="9.140625" style="197" customWidth="1"/>
    <col min="10243" max="10243" width="9.28515625" style="197" bestFit="1" customWidth="1"/>
    <col min="10244" max="10245" width="8.85546875" style="197"/>
    <col min="10246" max="10246" width="0" style="197" hidden="1" customWidth="1"/>
    <col min="10247" max="10496" width="8.85546875" style="197"/>
    <col min="10497" max="10497" width="39.28515625" style="197" bestFit="1" customWidth="1"/>
    <col min="10498" max="10498" width="9.140625" style="197" customWidth="1"/>
    <col min="10499" max="10499" width="9.28515625" style="197" bestFit="1" customWidth="1"/>
    <col min="10500" max="10501" width="8.85546875" style="197"/>
    <col min="10502" max="10502" width="0" style="197" hidden="1" customWidth="1"/>
    <col min="10503" max="10752" width="8.85546875" style="197"/>
    <col min="10753" max="10753" width="39.28515625" style="197" bestFit="1" customWidth="1"/>
    <col min="10754" max="10754" width="9.140625" style="197" customWidth="1"/>
    <col min="10755" max="10755" width="9.28515625" style="197" bestFit="1" customWidth="1"/>
    <col min="10756" max="10757" width="8.85546875" style="197"/>
    <col min="10758" max="10758" width="0" style="197" hidden="1" customWidth="1"/>
    <col min="10759" max="11008" width="8.85546875" style="197"/>
    <col min="11009" max="11009" width="39.28515625" style="197" bestFit="1" customWidth="1"/>
    <col min="11010" max="11010" width="9.140625" style="197" customWidth="1"/>
    <col min="11011" max="11011" width="9.28515625" style="197" bestFit="1" customWidth="1"/>
    <col min="11012" max="11013" width="8.85546875" style="197"/>
    <col min="11014" max="11014" width="0" style="197" hidden="1" customWidth="1"/>
    <col min="11015" max="11264" width="8.85546875" style="197"/>
    <col min="11265" max="11265" width="39.28515625" style="197" bestFit="1" customWidth="1"/>
    <col min="11266" max="11266" width="9.140625" style="197" customWidth="1"/>
    <col min="11267" max="11267" width="9.28515625" style="197" bestFit="1" customWidth="1"/>
    <col min="11268" max="11269" width="8.85546875" style="197"/>
    <col min="11270" max="11270" width="0" style="197" hidden="1" customWidth="1"/>
    <col min="11271" max="11520" width="8.85546875" style="197"/>
    <col min="11521" max="11521" width="39.28515625" style="197" bestFit="1" customWidth="1"/>
    <col min="11522" max="11522" width="9.140625" style="197" customWidth="1"/>
    <col min="11523" max="11523" width="9.28515625" style="197" bestFit="1" customWidth="1"/>
    <col min="11524" max="11525" width="8.85546875" style="197"/>
    <col min="11526" max="11526" width="0" style="197" hidden="1" customWidth="1"/>
    <col min="11527" max="11776" width="8.85546875" style="197"/>
    <col min="11777" max="11777" width="39.28515625" style="197" bestFit="1" customWidth="1"/>
    <col min="11778" max="11778" width="9.140625" style="197" customWidth="1"/>
    <col min="11779" max="11779" width="9.28515625" style="197" bestFit="1" customWidth="1"/>
    <col min="11780" max="11781" width="8.85546875" style="197"/>
    <col min="11782" max="11782" width="0" style="197" hidden="1" customWidth="1"/>
    <col min="11783" max="12032" width="8.85546875" style="197"/>
    <col min="12033" max="12033" width="39.28515625" style="197" bestFit="1" customWidth="1"/>
    <col min="12034" max="12034" width="9.140625" style="197" customWidth="1"/>
    <col min="12035" max="12035" width="9.28515625" style="197" bestFit="1" customWidth="1"/>
    <col min="12036" max="12037" width="8.85546875" style="197"/>
    <col min="12038" max="12038" width="0" style="197" hidden="1" customWidth="1"/>
    <col min="12039" max="12288" width="8.85546875" style="197"/>
    <col min="12289" max="12289" width="39.28515625" style="197" bestFit="1" customWidth="1"/>
    <col min="12290" max="12290" width="9.140625" style="197" customWidth="1"/>
    <col min="12291" max="12291" width="9.28515625" style="197" bestFit="1" customWidth="1"/>
    <col min="12292" max="12293" width="8.85546875" style="197"/>
    <col min="12294" max="12294" width="0" style="197" hidden="1" customWidth="1"/>
    <col min="12295" max="12544" width="8.85546875" style="197"/>
    <col min="12545" max="12545" width="39.28515625" style="197" bestFit="1" customWidth="1"/>
    <col min="12546" max="12546" width="9.140625" style="197" customWidth="1"/>
    <col min="12547" max="12547" width="9.28515625" style="197" bestFit="1" customWidth="1"/>
    <col min="12548" max="12549" width="8.85546875" style="197"/>
    <col min="12550" max="12550" width="0" style="197" hidden="1" customWidth="1"/>
    <col min="12551" max="12800" width="8.85546875" style="197"/>
    <col min="12801" max="12801" width="39.28515625" style="197" bestFit="1" customWidth="1"/>
    <col min="12802" max="12802" width="9.140625" style="197" customWidth="1"/>
    <col min="12803" max="12803" width="9.28515625" style="197" bestFit="1" customWidth="1"/>
    <col min="12804" max="12805" width="8.85546875" style="197"/>
    <col min="12806" max="12806" width="0" style="197" hidden="1" customWidth="1"/>
    <col min="12807" max="13056" width="8.85546875" style="197"/>
    <col min="13057" max="13057" width="39.28515625" style="197" bestFit="1" customWidth="1"/>
    <col min="13058" max="13058" width="9.140625" style="197" customWidth="1"/>
    <col min="13059" max="13059" width="9.28515625" style="197" bestFit="1" customWidth="1"/>
    <col min="13060" max="13061" width="8.85546875" style="197"/>
    <col min="13062" max="13062" width="0" style="197" hidden="1" customWidth="1"/>
    <col min="13063" max="13312" width="8.85546875" style="197"/>
    <col min="13313" max="13313" width="39.28515625" style="197" bestFit="1" customWidth="1"/>
    <col min="13314" max="13314" width="9.140625" style="197" customWidth="1"/>
    <col min="13315" max="13315" width="9.28515625" style="197" bestFit="1" customWidth="1"/>
    <col min="13316" max="13317" width="8.85546875" style="197"/>
    <col min="13318" max="13318" width="0" style="197" hidden="1" customWidth="1"/>
    <col min="13319" max="13568" width="8.85546875" style="197"/>
    <col min="13569" max="13569" width="39.28515625" style="197" bestFit="1" customWidth="1"/>
    <col min="13570" max="13570" width="9.140625" style="197" customWidth="1"/>
    <col min="13571" max="13571" width="9.28515625" style="197" bestFit="1" customWidth="1"/>
    <col min="13572" max="13573" width="8.85546875" style="197"/>
    <col min="13574" max="13574" width="0" style="197" hidden="1" customWidth="1"/>
    <col min="13575" max="13824" width="8.85546875" style="197"/>
    <col min="13825" max="13825" width="39.28515625" style="197" bestFit="1" customWidth="1"/>
    <col min="13826" max="13826" width="9.140625" style="197" customWidth="1"/>
    <col min="13827" max="13827" width="9.28515625" style="197" bestFit="1" customWidth="1"/>
    <col min="13828" max="13829" width="8.85546875" style="197"/>
    <col min="13830" max="13830" width="0" style="197" hidden="1" customWidth="1"/>
    <col min="13831" max="14080" width="8.85546875" style="197"/>
    <col min="14081" max="14081" width="39.28515625" style="197" bestFit="1" customWidth="1"/>
    <col min="14082" max="14082" width="9.140625" style="197" customWidth="1"/>
    <col min="14083" max="14083" width="9.28515625" style="197" bestFit="1" customWidth="1"/>
    <col min="14084" max="14085" width="8.85546875" style="197"/>
    <col min="14086" max="14086" width="0" style="197" hidden="1" customWidth="1"/>
    <col min="14087" max="14336" width="8.85546875" style="197"/>
    <col min="14337" max="14337" width="39.28515625" style="197" bestFit="1" customWidth="1"/>
    <col min="14338" max="14338" width="9.140625" style="197" customWidth="1"/>
    <col min="14339" max="14339" width="9.28515625" style="197" bestFit="1" customWidth="1"/>
    <col min="14340" max="14341" width="8.85546875" style="197"/>
    <col min="14342" max="14342" width="0" style="197" hidden="1" customWidth="1"/>
    <col min="14343" max="14592" width="8.85546875" style="197"/>
    <col min="14593" max="14593" width="39.28515625" style="197" bestFit="1" customWidth="1"/>
    <col min="14594" max="14594" width="9.140625" style="197" customWidth="1"/>
    <col min="14595" max="14595" width="9.28515625" style="197" bestFit="1" customWidth="1"/>
    <col min="14596" max="14597" width="8.85546875" style="197"/>
    <col min="14598" max="14598" width="0" style="197" hidden="1" customWidth="1"/>
    <col min="14599" max="14848" width="8.85546875" style="197"/>
    <col min="14849" max="14849" width="39.28515625" style="197" bestFit="1" customWidth="1"/>
    <col min="14850" max="14850" width="9.140625" style="197" customWidth="1"/>
    <col min="14851" max="14851" width="9.28515625" style="197" bestFit="1" customWidth="1"/>
    <col min="14852" max="14853" width="8.85546875" style="197"/>
    <col min="14854" max="14854" width="0" style="197" hidden="1" customWidth="1"/>
    <col min="14855" max="15104" width="8.85546875" style="197"/>
    <col min="15105" max="15105" width="39.28515625" style="197" bestFit="1" customWidth="1"/>
    <col min="15106" max="15106" width="9.140625" style="197" customWidth="1"/>
    <col min="15107" max="15107" width="9.28515625" style="197" bestFit="1" customWidth="1"/>
    <col min="15108" max="15109" width="8.85546875" style="197"/>
    <col min="15110" max="15110" width="0" style="197" hidden="1" customWidth="1"/>
    <col min="15111" max="15360" width="8.85546875" style="197"/>
    <col min="15361" max="15361" width="39.28515625" style="197" bestFit="1" customWidth="1"/>
    <col min="15362" max="15362" width="9.140625" style="197" customWidth="1"/>
    <col min="15363" max="15363" width="9.28515625" style="197" bestFit="1" customWidth="1"/>
    <col min="15364" max="15365" width="8.85546875" style="197"/>
    <col min="15366" max="15366" width="0" style="197" hidden="1" customWidth="1"/>
    <col min="15367" max="15616" width="8.85546875" style="197"/>
    <col min="15617" max="15617" width="39.28515625" style="197" bestFit="1" customWidth="1"/>
    <col min="15618" max="15618" width="9.140625" style="197" customWidth="1"/>
    <col min="15619" max="15619" width="9.28515625" style="197" bestFit="1" customWidth="1"/>
    <col min="15620" max="15621" width="8.85546875" style="197"/>
    <col min="15622" max="15622" width="0" style="197" hidden="1" customWidth="1"/>
    <col min="15623" max="15872" width="8.85546875" style="197"/>
    <col min="15873" max="15873" width="39.28515625" style="197" bestFit="1" customWidth="1"/>
    <col min="15874" max="15874" width="9.140625" style="197" customWidth="1"/>
    <col min="15875" max="15875" width="9.28515625" style="197" bestFit="1" customWidth="1"/>
    <col min="15876" max="15877" width="8.85546875" style="197"/>
    <col min="15878" max="15878" width="0" style="197" hidden="1" customWidth="1"/>
    <col min="15879" max="16128" width="8.85546875" style="197"/>
    <col min="16129" max="16129" width="39.28515625" style="197" bestFit="1" customWidth="1"/>
    <col min="16130" max="16130" width="9.140625" style="197" customWidth="1"/>
    <col min="16131" max="16131" width="9.28515625" style="197" bestFit="1" customWidth="1"/>
    <col min="16132" max="16133" width="8.85546875" style="197"/>
    <col min="16134" max="16134" width="0" style="197" hidden="1" customWidth="1"/>
    <col min="16135" max="16384" width="8.85546875" style="197"/>
  </cols>
  <sheetData>
    <row r="1" spans="1:4">
      <c r="A1" s="194" t="s">
        <v>6</v>
      </c>
      <c r="B1" s="195" t="s">
        <v>533</v>
      </c>
      <c r="C1" s="195" t="s">
        <v>534</v>
      </c>
      <c r="D1" s="196"/>
    </row>
    <row r="2" spans="1:4">
      <c r="A2" s="198" t="s">
        <v>535</v>
      </c>
      <c r="B2" s="199"/>
      <c r="C2" s="199"/>
      <c r="D2" s="196"/>
    </row>
    <row r="3" spans="1:4">
      <c r="A3" s="200" t="s">
        <v>32</v>
      </c>
      <c r="B3" s="201">
        <f>(Rozpočet!F71)</f>
        <v>0</v>
      </c>
      <c r="C3" s="201"/>
      <c r="D3" s="196"/>
    </row>
    <row r="4" spans="1:4">
      <c r="A4" s="200" t="s">
        <v>536</v>
      </c>
      <c r="B4" s="201">
        <f>B3 * Parametry!B16 / 100</f>
        <v>0</v>
      </c>
      <c r="C4" s="201">
        <f>B3 * Parametry!B17 / 100</f>
        <v>0</v>
      </c>
      <c r="D4" s="196"/>
    </row>
    <row r="5" spans="1:4">
      <c r="A5" s="200" t="s">
        <v>537</v>
      </c>
      <c r="B5" s="201"/>
      <c r="C5" s="201">
        <f>(Rozpočet!F136) + 0</f>
        <v>0</v>
      </c>
      <c r="D5" s="196"/>
    </row>
    <row r="6" spans="1:4">
      <c r="A6" s="200" t="s">
        <v>538</v>
      </c>
      <c r="B6" s="201"/>
      <c r="C6" s="201">
        <f>(Rozpočet!H71) + (Rozpočet!H136) + 0</f>
        <v>0</v>
      </c>
      <c r="D6" s="196"/>
    </row>
    <row r="7" spans="1:4">
      <c r="A7" s="202" t="s">
        <v>539</v>
      </c>
      <c r="B7" s="203">
        <f>B3 + B4</f>
        <v>0</v>
      </c>
      <c r="C7" s="203">
        <f>C3 + C4 + C5 + C6</f>
        <v>0</v>
      </c>
      <c r="D7" s="196"/>
    </row>
    <row r="8" spans="1:4">
      <c r="A8" s="200" t="s">
        <v>540</v>
      </c>
      <c r="B8" s="201"/>
      <c r="C8" s="201">
        <f>(C5 + C6) * Parametry!B18 / 100</f>
        <v>0</v>
      </c>
      <c r="D8" s="196"/>
    </row>
    <row r="9" spans="1:4">
      <c r="A9" s="200" t="s">
        <v>116</v>
      </c>
      <c r="B9" s="201"/>
      <c r="C9" s="201">
        <f>0 + 0</f>
        <v>0</v>
      </c>
      <c r="D9" s="196"/>
    </row>
    <row r="10" spans="1:4">
      <c r="A10" s="200" t="s">
        <v>541</v>
      </c>
      <c r="B10" s="201"/>
      <c r="C10" s="201">
        <f>(Rozpočet!F155) + (Rozpočet!H155)</f>
        <v>0</v>
      </c>
      <c r="D10" s="196"/>
    </row>
    <row r="11" spans="1:4">
      <c r="A11" s="200" t="s">
        <v>542</v>
      </c>
      <c r="B11" s="201"/>
      <c r="C11" s="201">
        <f>(C9 + C10) * Parametry!B19 / 100</f>
        <v>0</v>
      </c>
      <c r="D11" s="196"/>
    </row>
    <row r="12" spans="1:4">
      <c r="A12" s="202" t="s">
        <v>543</v>
      </c>
      <c r="B12" s="203">
        <f>B7</f>
        <v>0</v>
      </c>
      <c r="C12" s="203">
        <f>C7 + C8 + C9 + C10 + C11</f>
        <v>0</v>
      </c>
      <c r="D12" s="196"/>
    </row>
    <row r="13" spans="1:4">
      <c r="A13" s="200" t="s">
        <v>544</v>
      </c>
      <c r="B13" s="201"/>
      <c r="C13" s="201">
        <f>(B12 + C12) * Parametry!B20 / 100</f>
        <v>0</v>
      </c>
      <c r="D13" s="196"/>
    </row>
    <row r="14" spans="1:4">
      <c r="A14" s="200" t="s">
        <v>545</v>
      </c>
      <c r="B14" s="201"/>
      <c r="C14" s="201">
        <f>(B12 + C12) * Parametry!B21 / 100</f>
        <v>0</v>
      </c>
      <c r="D14" s="196"/>
    </row>
    <row r="15" spans="1:4">
      <c r="A15" s="200" t="s">
        <v>546</v>
      </c>
      <c r="B15" s="201"/>
      <c r="C15" s="201">
        <f>(B7 + C7) * Parametry!B22 / 100</f>
        <v>0</v>
      </c>
      <c r="D15" s="196"/>
    </row>
    <row r="16" spans="1:4">
      <c r="A16" s="198" t="s">
        <v>547</v>
      </c>
      <c r="B16" s="199"/>
      <c r="C16" s="199">
        <f>B12 + C12 + C13 + C14 + C15</f>
        <v>0</v>
      </c>
      <c r="D16" s="196"/>
    </row>
    <row r="17" spans="1:4">
      <c r="A17" s="200" t="s">
        <v>548</v>
      </c>
      <c r="B17" s="201"/>
      <c r="C17" s="201"/>
      <c r="D17" s="196"/>
    </row>
    <row r="18" spans="1:4">
      <c r="A18" s="198" t="s">
        <v>29</v>
      </c>
      <c r="B18" s="199"/>
      <c r="C18" s="199"/>
      <c r="D18" s="196"/>
    </row>
    <row r="19" spans="1:4">
      <c r="A19" s="200" t="s">
        <v>549</v>
      </c>
      <c r="B19" s="201"/>
      <c r="C19" s="201">
        <f>C12 * Parametry!B23 / 100</f>
        <v>0</v>
      </c>
      <c r="D19" s="196"/>
    </row>
    <row r="20" spans="1:4">
      <c r="A20" s="200" t="s">
        <v>550</v>
      </c>
      <c r="B20" s="201"/>
      <c r="C20" s="201">
        <f>C12 * Parametry!B24 / 100</f>
        <v>0</v>
      </c>
      <c r="D20" s="196"/>
    </row>
    <row r="21" spans="1:4">
      <c r="A21" s="198" t="s">
        <v>551</v>
      </c>
      <c r="B21" s="199"/>
      <c r="C21" s="199">
        <f>C19 + C20</f>
        <v>0</v>
      </c>
      <c r="D21" s="196"/>
    </row>
    <row r="22" spans="1:4">
      <c r="A22" s="200" t="s">
        <v>552</v>
      </c>
      <c r="B22" s="201"/>
      <c r="C22" s="201">
        <f>Parametry!B25 * Parametry!B28 * (C16 * Parametry!B27)^Parametry!B26</f>
        <v>0</v>
      </c>
      <c r="D22" s="196"/>
    </row>
    <row r="23" spans="1:4">
      <c r="A23" s="200" t="s">
        <v>548</v>
      </c>
      <c r="B23" s="201"/>
      <c r="C23" s="201"/>
      <c r="D23" s="196"/>
    </row>
    <row r="24" spans="1:4">
      <c r="A24" s="204" t="s">
        <v>553</v>
      </c>
      <c r="B24" s="205"/>
      <c r="C24" s="205">
        <f>C16 + C21 + C22</f>
        <v>0</v>
      </c>
      <c r="D24" s="196"/>
    </row>
    <row r="25" spans="1:4">
      <c r="A25" s="200" t="s">
        <v>554</v>
      </c>
      <c r="B25" s="201">
        <f>(SUM(Rozpočet!F7,Rozpočet!F24,Rozpočet!F26,Rozpočet!F43,Rozpočet!F52:F65)+SUM(Rozpočet!F74:F133,Rozpočet!F135)+SUM(Rozpočet!F142:F151)) + (SUM(Rozpočet!H7,Rozpočet!H24,Rozpočet!H26,Rozpočet!H43,Rozpočet!H52:H65)+SUM(Rozpočet!H74:H133)+SUM(Rozpočet!H142:H151)) + B4 + C4 + C8 + C11 + C13 + C14 + C15 + C21 + C22</f>
        <v>0</v>
      </c>
      <c r="C25" s="201">
        <f>B25 * Parametry!B31 / 100</f>
        <v>0</v>
      </c>
      <c r="D25" s="196"/>
    </row>
    <row r="26" spans="1:4">
      <c r="A26" s="200" t="s">
        <v>555</v>
      </c>
      <c r="B26" s="201">
        <f>(SUM(Rozpočet!F7,Rozpočet!F26,Rozpočet!F56:F60,Rozpočet!F62,Rozpočet!F64)+SUM(Rozpočet!F74,Rozpočet!F80,Rozpočet!F82,Rozpočet!F84,Rozpočet!F87,Rozpočet!F89,Rozpočet!F93,Rozpočet!F96,Rozpočet!F98,Rozpočet!F100,Rozpočet!F104,Rozpočet!F107,Rozpočet!F111,Rozpočet!F114,Rozpočet!F116,Rozpočet!F118,Rozpočet!F124,Rozpočet!F126,Rozpočet!F128:F129,Rozpočet!F132)+SUM(Rozpočet!F142:F143,Rozpočet!F146:F147,Rozpočet!F149:F150)) + (SUM(Rozpočet!H7,Rozpočet!H26,Rozpočet!H56:H60,Rozpočet!H62,Rozpočet!H64)+SUM(Rozpočet!H74,Rozpočet!H80,Rozpočet!H82,Rozpočet!H84,Rozpočet!H87,Rozpočet!H89,Rozpočet!H93,Rozpočet!H96,Rozpočet!H98,Rozpočet!H100,Rozpočet!H104,Rozpočet!H107,Rozpočet!H111,Rozpočet!H114,Rozpočet!H116,Rozpočet!H118,Rozpočet!H124,Rozpočet!H126,Rozpočet!H128:H129,Rozpočet!H132)+SUM(Rozpočet!H142:H143,Rozpočet!H146:H147,Rozpočet!H149:H150))</f>
        <v>0</v>
      </c>
      <c r="C26" s="201">
        <f>B26 * Parametry!B32 / 100</f>
        <v>0</v>
      </c>
      <c r="D26" s="196"/>
    </row>
    <row r="27" spans="1:4">
      <c r="A27" s="204" t="s">
        <v>556</v>
      </c>
      <c r="B27" s="205"/>
      <c r="C27" s="205">
        <f>C24 + C25 + C26</f>
        <v>0</v>
      </c>
      <c r="D27" s="196"/>
    </row>
    <row r="28" spans="1:4">
      <c r="A28" s="200" t="s">
        <v>548</v>
      </c>
      <c r="B28" s="201"/>
      <c r="C28" s="201"/>
      <c r="D28" s="196"/>
    </row>
    <row r="29" spans="1:4">
      <c r="A29" s="200" t="s">
        <v>557</v>
      </c>
      <c r="B29" s="201"/>
      <c r="C29" s="201">
        <f>C24 * Parametry!B29 / 100</f>
        <v>0</v>
      </c>
      <c r="D29" s="196"/>
    </row>
    <row r="30" spans="1:4">
      <c r="A30" s="200" t="s">
        <v>557</v>
      </c>
      <c r="B30" s="201"/>
      <c r="C30" s="201">
        <f>C24 * Parametry!B30 / 100</f>
        <v>0</v>
      </c>
      <c r="D30" s="196"/>
    </row>
    <row r="31" spans="1:4">
      <c r="A31" s="198" t="s">
        <v>558</v>
      </c>
      <c r="B31" s="206" t="s">
        <v>559</v>
      </c>
      <c r="C31" s="206" t="s">
        <v>33</v>
      </c>
      <c r="D31" s="196"/>
    </row>
    <row r="32" spans="1:4">
      <c r="A32" s="200" t="s">
        <v>560</v>
      </c>
      <c r="B32" s="201">
        <f>(Rozpočet!F71)</f>
        <v>0</v>
      </c>
      <c r="C32" s="201">
        <f>(Rozpočet!H71)</f>
        <v>0</v>
      </c>
      <c r="D32" s="196"/>
    </row>
    <row r="33" spans="1:4">
      <c r="A33" s="200" t="s">
        <v>561</v>
      </c>
      <c r="B33" s="201">
        <f>(Rozpočet!F45)</f>
        <v>0</v>
      </c>
      <c r="C33" s="201">
        <f>(Rozpočet!H45)</f>
        <v>0</v>
      </c>
      <c r="D33" s="196"/>
    </row>
    <row r="34" spans="1:4">
      <c r="A34" s="200" t="s">
        <v>562</v>
      </c>
      <c r="B34" s="201">
        <f>(Rozpočet!F69)</f>
        <v>0</v>
      </c>
      <c r="C34" s="201">
        <f>(Rozpočet!H69)</f>
        <v>0</v>
      </c>
      <c r="D34" s="196"/>
    </row>
    <row r="35" spans="1:4">
      <c r="A35" s="200" t="s">
        <v>563</v>
      </c>
      <c r="B35" s="201">
        <f>(Rozpočet!F67)</f>
        <v>0</v>
      </c>
      <c r="C35" s="201">
        <f>(Rozpočet!H67)</f>
        <v>0</v>
      </c>
      <c r="D35" s="196"/>
    </row>
    <row r="36" spans="1:4">
      <c r="A36" s="200" t="s">
        <v>564</v>
      </c>
      <c r="B36" s="201">
        <f>(Rozpočet!F136)</f>
        <v>0</v>
      </c>
      <c r="C36" s="201">
        <f>(Rozpočet!H136)</f>
        <v>0</v>
      </c>
      <c r="D36" s="196"/>
    </row>
    <row r="37" spans="1:4">
      <c r="A37" s="200" t="s">
        <v>541</v>
      </c>
      <c r="B37" s="201">
        <f>(Rozpočet!F155)</f>
        <v>0</v>
      </c>
      <c r="C37" s="201">
        <f>(Rozpočet!H155)</f>
        <v>0</v>
      </c>
      <c r="D37" s="196"/>
    </row>
    <row r="38" spans="1:4">
      <c r="A38" s="200" t="s">
        <v>565</v>
      </c>
      <c r="B38" s="201">
        <f>(Rozpočet!F153)</f>
        <v>0</v>
      </c>
      <c r="C38" s="201">
        <f>(Rozpočet!H153)</f>
        <v>0</v>
      </c>
      <c r="D38" s="196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/>
  </sheetViews>
  <sheetFormatPr defaultRowHeight="15"/>
  <cols>
    <col min="1" max="1" width="6.140625" style="207" bestFit="1" customWidth="1"/>
    <col min="2" max="2" width="139.7109375" style="207" bestFit="1" customWidth="1"/>
    <col min="3" max="3" width="4" style="207" bestFit="1" customWidth="1"/>
    <col min="4" max="4" width="6.42578125" style="208" bestFit="1" customWidth="1"/>
    <col min="5" max="5" width="7.140625" style="208" bestFit="1" customWidth="1"/>
    <col min="6" max="6" width="13.42578125" style="208" bestFit="1" customWidth="1"/>
    <col min="7" max="7" width="6.42578125" style="208" bestFit="1" customWidth="1"/>
    <col min="8" max="8" width="12.5703125" style="208" bestFit="1" customWidth="1"/>
    <col min="9" max="9" width="5.28515625" style="208" bestFit="1" customWidth="1"/>
    <col min="10" max="10" width="11.42578125" style="208" bestFit="1" customWidth="1"/>
    <col min="11" max="12" width="8.85546875" style="197"/>
    <col min="13" max="13" width="2.140625" style="197" hidden="1" customWidth="1"/>
    <col min="14" max="256" width="8.85546875" style="197"/>
    <col min="257" max="257" width="6.140625" style="197" bestFit="1" customWidth="1"/>
    <col min="258" max="258" width="139.7109375" style="197" bestFit="1" customWidth="1"/>
    <col min="259" max="259" width="4" style="197" bestFit="1" customWidth="1"/>
    <col min="260" max="260" width="6.42578125" style="197" bestFit="1" customWidth="1"/>
    <col min="261" max="261" width="7.140625" style="197" bestFit="1" customWidth="1"/>
    <col min="262" max="262" width="13.42578125" style="197" bestFit="1" customWidth="1"/>
    <col min="263" max="263" width="6.42578125" style="197" bestFit="1" customWidth="1"/>
    <col min="264" max="264" width="12.5703125" style="197" bestFit="1" customWidth="1"/>
    <col min="265" max="265" width="5.28515625" style="197" bestFit="1" customWidth="1"/>
    <col min="266" max="266" width="11.42578125" style="197" bestFit="1" customWidth="1"/>
    <col min="267" max="268" width="8.85546875" style="197"/>
    <col min="269" max="269" width="0" style="197" hidden="1" customWidth="1"/>
    <col min="270" max="512" width="8.85546875" style="197"/>
    <col min="513" max="513" width="6.140625" style="197" bestFit="1" customWidth="1"/>
    <col min="514" max="514" width="139.7109375" style="197" bestFit="1" customWidth="1"/>
    <col min="515" max="515" width="4" style="197" bestFit="1" customWidth="1"/>
    <col min="516" max="516" width="6.42578125" style="197" bestFit="1" customWidth="1"/>
    <col min="517" max="517" width="7.140625" style="197" bestFit="1" customWidth="1"/>
    <col min="518" max="518" width="13.42578125" style="197" bestFit="1" customWidth="1"/>
    <col min="519" max="519" width="6.42578125" style="197" bestFit="1" customWidth="1"/>
    <col min="520" max="520" width="12.5703125" style="197" bestFit="1" customWidth="1"/>
    <col min="521" max="521" width="5.28515625" style="197" bestFit="1" customWidth="1"/>
    <col min="522" max="522" width="11.42578125" style="197" bestFit="1" customWidth="1"/>
    <col min="523" max="524" width="8.85546875" style="197"/>
    <col min="525" max="525" width="0" style="197" hidden="1" customWidth="1"/>
    <col min="526" max="768" width="8.85546875" style="197"/>
    <col min="769" max="769" width="6.140625" style="197" bestFit="1" customWidth="1"/>
    <col min="770" max="770" width="139.7109375" style="197" bestFit="1" customWidth="1"/>
    <col min="771" max="771" width="4" style="197" bestFit="1" customWidth="1"/>
    <col min="772" max="772" width="6.42578125" style="197" bestFit="1" customWidth="1"/>
    <col min="773" max="773" width="7.140625" style="197" bestFit="1" customWidth="1"/>
    <col min="774" max="774" width="13.42578125" style="197" bestFit="1" customWidth="1"/>
    <col min="775" max="775" width="6.42578125" style="197" bestFit="1" customWidth="1"/>
    <col min="776" max="776" width="12.5703125" style="197" bestFit="1" customWidth="1"/>
    <col min="777" max="777" width="5.28515625" style="197" bestFit="1" customWidth="1"/>
    <col min="778" max="778" width="11.42578125" style="197" bestFit="1" customWidth="1"/>
    <col min="779" max="780" width="8.85546875" style="197"/>
    <col min="781" max="781" width="0" style="197" hidden="1" customWidth="1"/>
    <col min="782" max="1024" width="8.85546875" style="197"/>
    <col min="1025" max="1025" width="6.140625" style="197" bestFit="1" customWidth="1"/>
    <col min="1026" max="1026" width="139.7109375" style="197" bestFit="1" customWidth="1"/>
    <col min="1027" max="1027" width="4" style="197" bestFit="1" customWidth="1"/>
    <col min="1028" max="1028" width="6.42578125" style="197" bestFit="1" customWidth="1"/>
    <col min="1029" max="1029" width="7.140625" style="197" bestFit="1" customWidth="1"/>
    <col min="1030" max="1030" width="13.42578125" style="197" bestFit="1" customWidth="1"/>
    <col min="1031" max="1031" width="6.42578125" style="197" bestFit="1" customWidth="1"/>
    <col min="1032" max="1032" width="12.5703125" style="197" bestFit="1" customWidth="1"/>
    <col min="1033" max="1033" width="5.28515625" style="197" bestFit="1" customWidth="1"/>
    <col min="1034" max="1034" width="11.42578125" style="197" bestFit="1" customWidth="1"/>
    <col min="1035" max="1036" width="8.85546875" style="197"/>
    <col min="1037" max="1037" width="0" style="197" hidden="1" customWidth="1"/>
    <col min="1038" max="1280" width="8.85546875" style="197"/>
    <col min="1281" max="1281" width="6.140625" style="197" bestFit="1" customWidth="1"/>
    <col min="1282" max="1282" width="139.7109375" style="197" bestFit="1" customWidth="1"/>
    <col min="1283" max="1283" width="4" style="197" bestFit="1" customWidth="1"/>
    <col min="1284" max="1284" width="6.42578125" style="197" bestFit="1" customWidth="1"/>
    <col min="1285" max="1285" width="7.140625" style="197" bestFit="1" customWidth="1"/>
    <col min="1286" max="1286" width="13.42578125" style="197" bestFit="1" customWidth="1"/>
    <col min="1287" max="1287" width="6.42578125" style="197" bestFit="1" customWidth="1"/>
    <col min="1288" max="1288" width="12.5703125" style="197" bestFit="1" customWidth="1"/>
    <col min="1289" max="1289" width="5.28515625" style="197" bestFit="1" customWidth="1"/>
    <col min="1290" max="1290" width="11.42578125" style="197" bestFit="1" customWidth="1"/>
    <col min="1291" max="1292" width="8.85546875" style="197"/>
    <col min="1293" max="1293" width="0" style="197" hidden="1" customWidth="1"/>
    <col min="1294" max="1536" width="8.85546875" style="197"/>
    <col min="1537" max="1537" width="6.140625" style="197" bestFit="1" customWidth="1"/>
    <col min="1538" max="1538" width="139.7109375" style="197" bestFit="1" customWidth="1"/>
    <col min="1539" max="1539" width="4" style="197" bestFit="1" customWidth="1"/>
    <col min="1540" max="1540" width="6.42578125" style="197" bestFit="1" customWidth="1"/>
    <col min="1541" max="1541" width="7.140625" style="197" bestFit="1" customWidth="1"/>
    <col min="1542" max="1542" width="13.42578125" style="197" bestFit="1" customWidth="1"/>
    <col min="1543" max="1543" width="6.42578125" style="197" bestFit="1" customWidth="1"/>
    <col min="1544" max="1544" width="12.5703125" style="197" bestFit="1" customWidth="1"/>
    <col min="1545" max="1545" width="5.28515625" style="197" bestFit="1" customWidth="1"/>
    <col min="1546" max="1546" width="11.42578125" style="197" bestFit="1" customWidth="1"/>
    <col min="1547" max="1548" width="8.85546875" style="197"/>
    <col min="1549" max="1549" width="0" style="197" hidden="1" customWidth="1"/>
    <col min="1550" max="1792" width="8.85546875" style="197"/>
    <col min="1793" max="1793" width="6.140625" style="197" bestFit="1" customWidth="1"/>
    <col min="1794" max="1794" width="139.7109375" style="197" bestFit="1" customWidth="1"/>
    <col min="1795" max="1795" width="4" style="197" bestFit="1" customWidth="1"/>
    <col min="1796" max="1796" width="6.42578125" style="197" bestFit="1" customWidth="1"/>
    <col min="1797" max="1797" width="7.140625" style="197" bestFit="1" customWidth="1"/>
    <col min="1798" max="1798" width="13.42578125" style="197" bestFit="1" customWidth="1"/>
    <col min="1799" max="1799" width="6.42578125" style="197" bestFit="1" customWidth="1"/>
    <col min="1800" max="1800" width="12.5703125" style="197" bestFit="1" customWidth="1"/>
    <col min="1801" max="1801" width="5.28515625" style="197" bestFit="1" customWidth="1"/>
    <col min="1802" max="1802" width="11.42578125" style="197" bestFit="1" customWidth="1"/>
    <col min="1803" max="1804" width="8.85546875" style="197"/>
    <col min="1805" max="1805" width="0" style="197" hidden="1" customWidth="1"/>
    <col min="1806" max="2048" width="8.85546875" style="197"/>
    <col min="2049" max="2049" width="6.140625" style="197" bestFit="1" customWidth="1"/>
    <col min="2050" max="2050" width="139.7109375" style="197" bestFit="1" customWidth="1"/>
    <col min="2051" max="2051" width="4" style="197" bestFit="1" customWidth="1"/>
    <col min="2052" max="2052" width="6.42578125" style="197" bestFit="1" customWidth="1"/>
    <col min="2053" max="2053" width="7.140625" style="197" bestFit="1" customWidth="1"/>
    <col min="2054" max="2054" width="13.42578125" style="197" bestFit="1" customWidth="1"/>
    <col min="2055" max="2055" width="6.42578125" style="197" bestFit="1" customWidth="1"/>
    <col min="2056" max="2056" width="12.5703125" style="197" bestFit="1" customWidth="1"/>
    <col min="2057" max="2057" width="5.28515625" style="197" bestFit="1" customWidth="1"/>
    <col min="2058" max="2058" width="11.42578125" style="197" bestFit="1" customWidth="1"/>
    <col min="2059" max="2060" width="8.85546875" style="197"/>
    <col min="2061" max="2061" width="0" style="197" hidden="1" customWidth="1"/>
    <col min="2062" max="2304" width="8.85546875" style="197"/>
    <col min="2305" max="2305" width="6.140625" style="197" bestFit="1" customWidth="1"/>
    <col min="2306" max="2306" width="139.7109375" style="197" bestFit="1" customWidth="1"/>
    <col min="2307" max="2307" width="4" style="197" bestFit="1" customWidth="1"/>
    <col min="2308" max="2308" width="6.42578125" style="197" bestFit="1" customWidth="1"/>
    <col min="2309" max="2309" width="7.140625" style="197" bestFit="1" customWidth="1"/>
    <col min="2310" max="2310" width="13.42578125" style="197" bestFit="1" customWidth="1"/>
    <col min="2311" max="2311" width="6.42578125" style="197" bestFit="1" customWidth="1"/>
    <col min="2312" max="2312" width="12.5703125" style="197" bestFit="1" customWidth="1"/>
    <col min="2313" max="2313" width="5.28515625" style="197" bestFit="1" customWidth="1"/>
    <col min="2314" max="2314" width="11.42578125" style="197" bestFit="1" customWidth="1"/>
    <col min="2315" max="2316" width="8.85546875" style="197"/>
    <col min="2317" max="2317" width="0" style="197" hidden="1" customWidth="1"/>
    <col min="2318" max="2560" width="8.85546875" style="197"/>
    <col min="2561" max="2561" width="6.140625" style="197" bestFit="1" customWidth="1"/>
    <col min="2562" max="2562" width="139.7109375" style="197" bestFit="1" customWidth="1"/>
    <col min="2563" max="2563" width="4" style="197" bestFit="1" customWidth="1"/>
    <col min="2564" max="2564" width="6.42578125" style="197" bestFit="1" customWidth="1"/>
    <col min="2565" max="2565" width="7.140625" style="197" bestFit="1" customWidth="1"/>
    <col min="2566" max="2566" width="13.42578125" style="197" bestFit="1" customWidth="1"/>
    <col min="2567" max="2567" width="6.42578125" style="197" bestFit="1" customWidth="1"/>
    <col min="2568" max="2568" width="12.5703125" style="197" bestFit="1" customWidth="1"/>
    <col min="2569" max="2569" width="5.28515625" style="197" bestFit="1" customWidth="1"/>
    <col min="2570" max="2570" width="11.42578125" style="197" bestFit="1" customWidth="1"/>
    <col min="2571" max="2572" width="8.85546875" style="197"/>
    <col min="2573" max="2573" width="0" style="197" hidden="1" customWidth="1"/>
    <col min="2574" max="2816" width="8.85546875" style="197"/>
    <col min="2817" max="2817" width="6.140625" style="197" bestFit="1" customWidth="1"/>
    <col min="2818" max="2818" width="139.7109375" style="197" bestFit="1" customWidth="1"/>
    <col min="2819" max="2819" width="4" style="197" bestFit="1" customWidth="1"/>
    <col min="2820" max="2820" width="6.42578125" style="197" bestFit="1" customWidth="1"/>
    <col min="2821" max="2821" width="7.140625" style="197" bestFit="1" customWidth="1"/>
    <col min="2822" max="2822" width="13.42578125" style="197" bestFit="1" customWidth="1"/>
    <col min="2823" max="2823" width="6.42578125" style="197" bestFit="1" customWidth="1"/>
    <col min="2824" max="2824" width="12.5703125" style="197" bestFit="1" customWidth="1"/>
    <col min="2825" max="2825" width="5.28515625" style="197" bestFit="1" customWidth="1"/>
    <col min="2826" max="2826" width="11.42578125" style="197" bestFit="1" customWidth="1"/>
    <col min="2827" max="2828" width="8.85546875" style="197"/>
    <col min="2829" max="2829" width="0" style="197" hidden="1" customWidth="1"/>
    <col min="2830" max="3072" width="8.85546875" style="197"/>
    <col min="3073" max="3073" width="6.140625" style="197" bestFit="1" customWidth="1"/>
    <col min="3074" max="3074" width="139.7109375" style="197" bestFit="1" customWidth="1"/>
    <col min="3075" max="3075" width="4" style="197" bestFit="1" customWidth="1"/>
    <col min="3076" max="3076" width="6.42578125" style="197" bestFit="1" customWidth="1"/>
    <col min="3077" max="3077" width="7.140625" style="197" bestFit="1" customWidth="1"/>
    <col min="3078" max="3078" width="13.42578125" style="197" bestFit="1" customWidth="1"/>
    <col min="3079" max="3079" width="6.42578125" style="197" bestFit="1" customWidth="1"/>
    <col min="3080" max="3080" width="12.5703125" style="197" bestFit="1" customWidth="1"/>
    <col min="3081" max="3081" width="5.28515625" style="197" bestFit="1" customWidth="1"/>
    <col min="3082" max="3082" width="11.42578125" style="197" bestFit="1" customWidth="1"/>
    <col min="3083" max="3084" width="8.85546875" style="197"/>
    <col min="3085" max="3085" width="0" style="197" hidden="1" customWidth="1"/>
    <col min="3086" max="3328" width="8.85546875" style="197"/>
    <col min="3329" max="3329" width="6.140625" style="197" bestFit="1" customWidth="1"/>
    <col min="3330" max="3330" width="139.7109375" style="197" bestFit="1" customWidth="1"/>
    <col min="3331" max="3331" width="4" style="197" bestFit="1" customWidth="1"/>
    <col min="3332" max="3332" width="6.42578125" style="197" bestFit="1" customWidth="1"/>
    <col min="3333" max="3333" width="7.140625" style="197" bestFit="1" customWidth="1"/>
    <col min="3334" max="3334" width="13.42578125" style="197" bestFit="1" customWidth="1"/>
    <col min="3335" max="3335" width="6.42578125" style="197" bestFit="1" customWidth="1"/>
    <col min="3336" max="3336" width="12.5703125" style="197" bestFit="1" customWidth="1"/>
    <col min="3337" max="3337" width="5.28515625" style="197" bestFit="1" customWidth="1"/>
    <col min="3338" max="3338" width="11.42578125" style="197" bestFit="1" customWidth="1"/>
    <col min="3339" max="3340" width="8.85546875" style="197"/>
    <col min="3341" max="3341" width="0" style="197" hidden="1" customWidth="1"/>
    <col min="3342" max="3584" width="8.85546875" style="197"/>
    <col min="3585" max="3585" width="6.140625" style="197" bestFit="1" customWidth="1"/>
    <col min="3586" max="3586" width="139.7109375" style="197" bestFit="1" customWidth="1"/>
    <col min="3587" max="3587" width="4" style="197" bestFit="1" customWidth="1"/>
    <col min="3588" max="3588" width="6.42578125" style="197" bestFit="1" customWidth="1"/>
    <col min="3589" max="3589" width="7.140625" style="197" bestFit="1" customWidth="1"/>
    <col min="3590" max="3590" width="13.42578125" style="197" bestFit="1" customWidth="1"/>
    <col min="3591" max="3591" width="6.42578125" style="197" bestFit="1" customWidth="1"/>
    <col min="3592" max="3592" width="12.5703125" style="197" bestFit="1" customWidth="1"/>
    <col min="3593" max="3593" width="5.28515625" style="197" bestFit="1" customWidth="1"/>
    <col min="3594" max="3594" width="11.42578125" style="197" bestFit="1" customWidth="1"/>
    <col min="3595" max="3596" width="8.85546875" style="197"/>
    <col min="3597" max="3597" width="0" style="197" hidden="1" customWidth="1"/>
    <col min="3598" max="3840" width="8.85546875" style="197"/>
    <col min="3841" max="3841" width="6.140625" style="197" bestFit="1" customWidth="1"/>
    <col min="3842" max="3842" width="139.7109375" style="197" bestFit="1" customWidth="1"/>
    <col min="3843" max="3843" width="4" style="197" bestFit="1" customWidth="1"/>
    <col min="3844" max="3844" width="6.42578125" style="197" bestFit="1" customWidth="1"/>
    <col min="3845" max="3845" width="7.140625" style="197" bestFit="1" customWidth="1"/>
    <col min="3846" max="3846" width="13.42578125" style="197" bestFit="1" customWidth="1"/>
    <col min="3847" max="3847" width="6.42578125" style="197" bestFit="1" customWidth="1"/>
    <col min="3848" max="3848" width="12.5703125" style="197" bestFit="1" customWidth="1"/>
    <col min="3849" max="3849" width="5.28515625" style="197" bestFit="1" customWidth="1"/>
    <col min="3850" max="3850" width="11.42578125" style="197" bestFit="1" customWidth="1"/>
    <col min="3851" max="3852" width="8.85546875" style="197"/>
    <col min="3853" max="3853" width="0" style="197" hidden="1" customWidth="1"/>
    <col min="3854" max="4096" width="8.85546875" style="197"/>
    <col min="4097" max="4097" width="6.140625" style="197" bestFit="1" customWidth="1"/>
    <col min="4098" max="4098" width="139.7109375" style="197" bestFit="1" customWidth="1"/>
    <col min="4099" max="4099" width="4" style="197" bestFit="1" customWidth="1"/>
    <col min="4100" max="4100" width="6.42578125" style="197" bestFit="1" customWidth="1"/>
    <col min="4101" max="4101" width="7.140625" style="197" bestFit="1" customWidth="1"/>
    <col min="4102" max="4102" width="13.42578125" style="197" bestFit="1" customWidth="1"/>
    <col min="4103" max="4103" width="6.42578125" style="197" bestFit="1" customWidth="1"/>
    <col min="4104" max="4104" width="12.5703125" style="197" bestFit="1" customWidth="1"/>
    <col min="4105" max="4105" width="5.28515625" style="197" bestFit="1" customWidth="1"/>
    <col min="4106" max="4106" width="11.42578125" style="197" bestFit="1" customWidth="1"/>
    <col min="4107" max="4108" width="8.85546875" style="197"/>
    <col min="4109" max="4109" width="0" style="197" hidden="1" customWidth="1"/>
    <col min="4110" max="4352" width="8.85546875" style="197"/>
    <col min="4353" max="4353" width="6.140625" style="197" bestFit="1" customWidth="1"/>
    <col min="4354" max="4354" width="139.7109375" style="197" bestFit="1" customWidth="1"/>
    <col min="4355" max="4355" width="4" style="197" bestFit="1" customWidth="1"/>
    <col min="4356" max="4356" width="6.42578125" style="197" bestFit="1" customWidth="1"/>
    <col min="4357" max="4357" width="7.140625" style="197" bestFit="1" customWidth="1"/>
    <col min="4358" max="4358" width="13.42578125" style="197" bestFit="1" customWidth="1"/>
    <col min="4359" max="4359" width="6.42578125" style="197" bestFit="1" customWidth="1"/>
    <col min="4360" max="4360" width="12.5703125" style="197" bestFit="1" customWidth="1"/>
    <col min="4361" max="4361" width="5.28515625" style="197" bestFit="1" customWidth="1"/>
    <col min="4362" max="4362" width="11.42578125" style="197" bestFit="1" customWidth="1"/>
    <col min="4363" max="4364" width="8.85546875" style="197"/>
    <col min="4365" max="4365" width="0" style="197" hidden="1" customWidth="1"/>
    <col min="4366" max="4608" width="8.85546875" style="197"/>
    <col min="4609" max="4609" width="6.140625" style="197" bestFit="1" customWidth="1"/>
    <col min="4610" max="4610" width="139.7109375" style="197" bestFit="1" customWidth="1"/>
    <col min="4611" max="4611" width="4" style="197" bestFit="1" customWidth="1"/>
    <col min="4612" max="4612" width="6.42578125" style="197" bestFit="1" customWidth="1"/>
    <col min="4613" max="4613" width="7.140625" style="197" bestFit="1" customWidth="1"/>
    <col min="4614" max="4614" width="13.42578125" style="197" bestFit="1" customWidth="1"/>
    <col min="4615" max="4615" width="6.42578125" style="197" bestFit="1" customWidth="1"/>
    <col min="4616" max="4616" width="12.5703125" style="197" bestFit="1" customWidth="1"/>
    <col min="4617" max="4617" width="5.28515625" style="197" bestFit="1" customWidth="1"/>
    <col min="4618" max="4618" width="11.42578125" style="197" bestFit="1" customWidth="1"/>
    <col min="4619" max="4620" width="8.85546875" style="197"/>
    <col min="4621" max="4621" width="0" style="197" hidden="1" customWidth="1"/>
    <col min="4622" max="4864" width="8.85546875" style="197"/>
    <col min="4865" max="4865" width="6.140625" style="197" bestFit="1" customWidth="1"/>
    <col min="4866" max="4866" width="139.7109375" style="197" bestFit="1" customWidth="1"/>
    <col min="4867" max="4867" width="4" style="197" bestFit="1" customWidth="1"/>
    <col min="4868" max="4868" width="6.42578125" style="197" bestFit="1" customWidth="1"/>
    <col min="4869" max="4869" width="7.140625" style="197" bestFit="1" customWidth="1"/>
    <col min="4870" max="4870" width="13.42578125" style="197" bestFit="1" customWidth="1"/>
    <col min="4871" max="4871" width="6.42578125" style="197" bestFit="1" customWidth="1"/>
    <col min="4872" max="4872" width="12.5703125" style="197" bestFit="1" customWidth="1"/>
    <col min="4873" max="4873" width="5.28515625" style="197" bestFit="1" customWidth="1"/>
    <col min="4874" max="4874" width="11.42578125" style="197" bestFit="1" customWidth="1"/>
    <col min="4875" max="4876" width="8.85546875" style="197"/>
    <col min="4877" max="4877" width="0" style="197" hidden="1" customWidth="1"/>
    <col min="4878" max="5120" width="8.85546875" style="197"/>
    <col min="5121" max="5121" width="6.140625" style="197" bestFit="1" customWidth="1"/>
    <col min="5122" max="5122" width="139.7109375" style="197" bestFit="1" customWidth="1"/>
    <col min="5123" max="5123" width="4" style="197" bestFit="1" customWidth="1"/>
    <col min="5124" max="5124" width="6.42578125" style="197" bestFit="1" customWidth="1"/>
    <col min="5125" max="5125" width="7.140625" style="197" bestFit="1" customWidth="1"/>
    <col min="5126" max="5126" width="13.42578125" style="197" bestFit="1" customWidth="1"/>
    <col min="5127" max="5127" width="6.42578125" style="197" bestFit="1" customWidth="1"/>
    <col min="5128" max="5128" width="12.5703125" style="197" bestFit="1" customWidth="1"/>
    <col min="5129" max="5129" width="5.28515625" style="197" bestFit="1" customWidth="1"/>
    <col min="5130" max="5130" width="11.42578125" style="197" bestFit="1" customWidth="1"/>
    <col min="5131" max="5132" width="8.85546875" style="197"/>
    <col min="5133" max="5133" width="0" style="197" hidden="1" customWidth="1"/>
    <col min="5134" max="5376" width="8.85546875" style="197"/>
    <col min="5377" max="5377" width="6.140625" style="197" bestFit="1" customWidth="1"/>
    <col min="5378" max="5378" width="139.7109375" style="197" bestFit="1" customWidth="1"/>
    <col min="5379" max="5379" width="4" style="197" bestFit="1" customWidth="1"/>
    <col min="5380" max="5380" width="6.42578125" style="197" bestFit="1" customWidth="1"/>
    <col min="5381" max="5381" width="7.140625" style="197" bestFit="1" customWidth="1"/>
    <col min="5382" max="5382" width="13.42578125" style="197" bestFit="1" customWidth="1"/>
    <col min="5383" max="5383" width="6.42578125" style="197" bestFit="1" customWidth="1"/>
    <col min="5384" max="5384" width="12.5703125" style="197" bestFit="1" customWidth="1"/>
    <col min="5385" max="5385" width="5.28515625" style="197" bestFit="1" customWidth="1"/>
    <col min="5386" max="5386" width="11.42578125" style="197" bestFit="1" customWidth="1"/>
    <col min="5387" max="5388" width="8.85546875" style="197"/>
    <col min="5389" max="5389" width="0" style="197" hidden="1" customWidth="1"/>
    <col min="5390" max="5632" width="8.85546875" style="197"/>
    <col min="5633" max="5633" width="6.140625" style="197" bestFit="1" customWidth="1"/>
    <col min="5634" max="5634" width="139.7109375" style="197" bestFit="1" customWidth="1"/>
    <col min="5635" max="5635" width="4" style="197" bestFit="1" customWidth="1"/>
    <col min="5636" max="5636" width="6.42578125" style="197" bestFit="1" customWidth="1"/>
    <col min="5637" max="5637" width="7.140625" style="197" bestFit="1" customWidth="1"/>
    <col min="5638" max="5638" width="13.42578125" style="197" bestFit="1" customWidth="1"/>
    <col min="5639" max="5639" width="6.42578125" style="197" bestFit="1" customWidth="1"/>
    <col min="5640" max="5640" width="12.5703125" style="197" bestFit="1" customWidth="1"/>
    <col min="5641" max="5641" width="5.28515625" style="197" bestFit="1" customWidth="1"/>
    <col min="5642" max="5642" width="11.42578125" style="197" bestFit="1" customWidth="1"/>
    <col min="5643" max="5644" width="8.85546875" style="197"/>
    <col min="5645" max="5645" width="0" style="197" hidden="1" customWidth="1"/>
    <col min="5646" max="5888" width="8.85546875" style="197"/>
    <col min="5889" max="5889" width="6.140625" style="197" bestFit="1" customWidth="1"/>
    <col min="5890" max="5890" width="139.7109375" style="197" bestFit="1" customWidth="1"/>
    <col min="5891" max="5891" width="4" style="197" bestFit="1" customWidth="1"/>
    <col min="5892" max="5892" width="6.42578125" style="197" bestFit="1" customWidth="1"/>
    <col min="5893" max="5893" width="7.140625" style="197" bestFit="1" customWidth="1"/>
    <col min="5894" max="5894" width="13.42578125" style="197" bestFit="1" customWidth="1"/>
    <col min="5895" max="5895" width="6.42578125" style="197" bestFit="1" customWidth="1"/>
    <col min="5896" max="5896" width="12.5703125" style="197" bestFit="1" customWidth="1"/>
    <col min="5897" max="5897" width="5.28515625" style="197" bestFit="1" customWidth="1"/>
    <col min="5898" max="5898" width="11.42578125" style="197" bestFit="1" customWidth="1"/>
    <col min="5899" max="5900" width="8.85546875" style="197"/>
    <col min="5901" max="5901" width="0" style="197" hidden="1" customWidth="1"/>
    <col min="5902" max="6144" width="8.85546875" style="197"/>
    <col min="6145" max="6145" width="6.140625" style="197" bestFit="1" customWidth="1"/>
    <col min="6146" max="6146" width="139.7109375" style="197" bestFit="1" customWidth="1"/>
    <col min="6147" max="6147" width="4" style="197" bestFit="1" customWidth="1"/>
    <col min="6148" max="6148" width="6.42578125" style="197" bestFit="1" customWidth="1"/>
    <col min="6149" max="6149" width="7.140625" style="197" bestFit="1" customWidth="1"/>
    <col min="6150" max="6150" width="13.42578125" style="197" bestFit="1" customWidth="1"/>
    <col min="6151" max="6151" width="6.42578125" style="197" bestFit="1" customWidth="1"/>
    <col min="6152" max="6152" width="12.5703125" style="197" bestFit="1" customWidth="1"/>
    <col min="6153" max="6153" width="5.28515625" style="197" bestFit="1" customWidth="1"/>
    <col min="6154" max="6154" width="11.42578125" style="197" bestFit="1" customWidth="1"/>
    <col min="6155" max="6156" width="8.85546875" style="197"/>
    <col min="6157" max="6157" width="0" style="197" hidden="1" customWidth="1"/>
    <col min="6158" max="6400" width="8.85546875" style="197"/>
    <col min="6401" max="6401" width="6.140625" style="197" bestFit="1" customWidth="1"/>
    <col min="6402" max="6402" width="139.7109375" style="197" bestFit="1" customWidth="1"/>
    <col min="6403" max="6403" width="4" style="197" bestFit="1" customWidth="1"/>
    <col min="6404" max="6404" width="6.42578125" style="197" bestFit="1" customWidth="1"/>
    <col min="6405" max="6405" width="7.140625" style="197" bestFit="1" customWidth="1"/>
    <col min="6406" max="6406" width="13.42578125" style="197" bestFit="1" customWidth="1"/>
    <col min="6407" max="6407" width="6.42578125" style="197" bestFit="1" customWidth="1"/>
    <col min="6408" max="6408" width="12.5703125" style="197" bestFit="1" customWidth="1"/>
    <col min="6409" max="6409" width="5.28515625" style="197" bestFit="1" customWidth="1"/>
    <col min="6410" max="6410" width="11.42578125" style="197" bestFit="1" customWidth="1"/>
    <col min="6411" max="6412" width="8.85546875" style="197"/>
    <col min="6413" max="6413" width="0" style="197" hidden="1" customWidth="1"/>
    <col min="6414" max="6656" width="8.85546875" style="197"/>
    <col min="6657" max="6657" width="6.140625" style="197" bestFit="1" customWidth="1"/>
    <col min="6658" max="6658" width="139.7109375" style="197" bestFit="1" customWidth="1"/>
    <col min="6659" max="6659" width="4" style="197" bestFit="1" customWidth="1"/>
    <col min="6660" max="6660" width="6.42578125" style="197" bestFit="1" customWidth="1"/>
    <col min="6661" max="6661" width="7.140625" style="197" bestFit="1" customWidth="1"/>
    <col min="6662" max="6662" width="13.42578125" style="197" bestFit="1" customWidth="1"/>
    <col min="6663" max="6663" width="6.42578125" style="197" bestFit="1" customWidth="1"/>
    <col min="6664" max="6664" width="12.5703125" style="197" bestFit="1" customWidth="1"/>
    <col min="6665" max="6665" width="5.28515625" style="197" bestFit="1" customWidth="1"/>
    <col min="6666" max="6666" width="11.42578125" style="197" bestFit="1" customWidth="1"/>
    <col min="6667" max="6668" width="8.85546875" style="197"/>
    <col min="6669" max="6669" width="0" style="197" hidden="1" customWidth="1"/>
    <col min="6670" max="6912" width="8.85546875" style="197"/>
    <col min="6913" max="6913" width="6.140625" style="197" bestFit="1" customWidth="1"/>
    <col min="6914" max="6914" width="139.7109375" style="197" bestFit="1" customWidth="1"/>
    <col min="6915" max="6915" width="4" style="197" bestFit="1" customWidth="1"/>
    <col min="6916" max="6916" width="6.42578125" style="197" bestFit="1" customWidth="1"/>
    <col min="6917" max="6917" width="7.140625" style="197" bestFit="1" customWidth="1"/>
    <col min="6918" max="6918" width="13.42578125" style="197" bestFit="1" customWidth="1"/>
    <col min="6919" max="6919" width="6.42578125" style="197" bestFit="1" customWidth="1"/>
    <col min="6920" max="6920" width="12.5703125" style="197" bestFit="1" customWidth="1"/>
    <col min="6921" max="6921" width="5.28515625" style="197" bestFit="1" customWidth="1"/>
    <col min="6922" max="6922" width="11.42578125" style="197" bestFit="1" customWidth="1"/>
    <col min="6923" max="6924" width="8.85546875" style="197"/>
    <col min="6925" max="6925" width="0" style="197" hidden="1" customWidth="1"/>
    <col min="6926" max="7168" width="8.85546875" style="197"/>
    <col min="7169" max="7169" width="6.140625" style="197" bestFit="1" customWidth="1"/>
    <col min="7170" max="7170" width="139.7109375" style="197" bestFit="1" customWidth="1"/>
    <col min="7171" max="7171" width="4" style="197" bestFit="1" customWidth="1"/>
    <col min="7172" max="7172" width="6.42578125" style="197" bestFit="1" customWidth="1"/>
    <col min="7173" max="7173" width="7.140625" style="197" bestFit="1" customWidth="1"/>
    <col min="7174" max="7174" width="13.42578125" style="197" bestFit="1" customWidth="1"/>
    <col min="7175" max="7175" width="6.42578125" style="197" bestFit="1" customWidth="1"/>
    <col min="7176" max="7176" width="12.5703125" style="197" bestFit="1" customWidth="1"/>
    <col min="7177" max="7177" width="5.28515625" style="197" bestFit="1" customWidth="1"/>
    <col min="7178" max="7178" width="11.42578125" style="197" bestFit="1" customWidth="1"/>
    <col min="7179" max="7180" width="8.85546875" style="197"/>
    <col min="7181" max="7181" width="0" style="197" hidden="1" customWidth="1"/>
    <col min="7182" max="7424" width="8.85546875" style="197"/>
    <col min="7425" max="7425" width="6.140625" style="197" bestFit="1" customWidth="1"/>
    <col min="7426" max="7426" width="139.7109375" style="197" bestFit="1" customWidth="1"/>
    <col min="7427" max="7427" width="4" style="197" bestFit="1" customWidth="1"/>
    <col min="7428" max="7428" width="6.42578125" style="197" bestFit="1" customWidth="1"/>
    <col min="7429" max="7429" width="7.140625" style="197" bestFit="1" customWidth="1"/>
    <col min="7430" max="7430" width="13.42578125" style="197" bestFit="1" customWidth="1"/>
    <col min="7431" max="7431" width="6.42578125" style="197" bestFit="1" customWidth="1"/>
    <col min="7432" max="7432" width="12.5703125" style="197" bestFit="1" customWidth="1"/>
    <col min="7433" max="7433" width="5.28515625" style="197" bestFit="1" customWidth="1"/>
    <col min="7434" max="7434" width="11.42578125" style="197" bestFit="1" customWidth="1"/>
    <col min="7435" max="7436" width="8.85546875" style="197"/>
    <col min="7437" max="7437" width="0" style="197" hidden="1" customWidth="1"/>
    <col min="7438" max="7680" width="8.85546875" style="197"/>
    <col min="7681" max="7681" width="6.140625" style="197" bestFit="1" customWidth="1"/>
    <col min="7682" max="7682" width="139.7109375" style="197" bestFit="1" customWidth="1"/>
    <col min="7683" max="7683" width="4" style="197" bestFit="1" customWidth="1"/>
    <col min="7684" max="7684" width="6.42578125" style="197" bestFit="1" customWidth="1"/>
    <col min="7685" max="7685" width="7.140625" style="197" bestFit="1" customWidth="1"/>
    <col min="7686" max="7686" width="13.42578125" style="197" bestFit="1" customWidth="1"/>
    <col min="7687" max="7687" width="6.42578125" style="197" bestFit="1" customWidth="1"/>
    <col min="7688" max="7688" width="12.5703125" style="197" bestFit="1" customWidth="1"/>
    <col min="7689" max="7689" width="5.28515625" style="197" bestFit="1" customWidth="1"/>
    <col min="7690" max="7690" width="11.42578125" style="197" bestFit="1" customWidth="1"/>
    <col min="7691" max="7692" width="8.85546875" style="197"/>
    <col min="7693" max="7693" width="0" style="197" hidden="1" customWidth="1"/>
    <col min="7694" max="7936" width="8.85546875" style="197"/>
    <col min="7937" max="7937" width="6.140625" style="197" bestFit="1" customWidth="1"/>
    <col min="7938" max="7938" width="139.7109375" style="197" bestFit="1" customWidth="1"/>
    <col min="7939" max="7939" width="4" style="197" bestFit="1" customWidth="1"/>
    <col min="7940" max="7940" width="6.42578125" style="197" bestFit="1" customWidth="1"/>
    <col min="7941" max="7941" width="7.140625" style="197" bestFit="1" customWidth="1"/>
    <col min="7942" max="7942" width="13.42578125" style="197" bestFit="1" customWidth="1"/>
    <col min="7943" max="7943" width="6.42578125" style="197" bestFit="1" customWidth="1"/>
    <col min="7944" max="7944" width="12.5703125" style="197" bestFit="1" customWidth="1"/>
    <col min="7945" max="7945" width="5.28515625" style="197" bestFit="1" customWidth="1"/>
    <col min="7946" max="7946" width="11.42578125" style="197" bestFit="1" customWidth="1"/>
    <col min="7947" max="7948" width="8.85546875" style="197"/>
    <col min="7949" max="7949" width="0" style="197" hidden="1" customWidth="1"/>
    <col min="7950" max="8192" width="8.85546875" style="197"/>
    <col min="8193" max="8193" width="6.140625" style="197" bestFit="1" customWidth="1"/>
    <col min="8194" max="8194" width="139.7109375" style="197" bestFit="1" customWidth="1"/>
    <col min="8195" max="8195" width="4" style="197" bestFit="1" customWidth="1"/>
    <col min="8196" max="8196" width="6.42578125" style="197" bestFit="1" customWidth="1"/>
    <col min="8197" max="8197" width="7.140625" style="197" bestFit="1" customWidth="1"/>
    <col min="8198" max="8198" width="13.42578125" style="197" bestFit="1" customWidth="1"/>
    <col min="8199" max="8199" width="6.42578125" style="197" bestFit="1" customWidth="1"/>
    <col min="8200" max="8200" width="12.5703125" style="197" bestFit="1" customWidth="1"/>
    <col min="8201" max="8201" width="5.28515625" style="197" bestFit="1" customWidth="1"/>
    <col min="8202" max="8202" width="11.42578125" style="197" bestFit="1" customWidth="1"/>
    <col min="8203" max="8204" width="8.85546875" style="197"/>
    <col min="8205" max="8205" width="0" style="197" hidden="1" customWidth="1"/>
    <col min="8206" max="8448" width="8.85546875" style="197"/>
    <col min="8449" max="8449" width="6.140625" style="197" bestFit="1" customWidth="1"/>
    <col min="8450" max="8450" width="139.7109375" style="197" bestFit="1" customWidth="1"/>
    <col min="8451" max="8451" width="4" style="197" bestFit="1" customWidth="1"/>
    <col min="8452" max="8452" width="6.42578125" style="197" bestFit="1" customWidth="1"/>
    <col min="8453" max="8453" width="7.140625" style="197" bestFit="1" customWidth="1"/>
    <col min="8454" max="8454" width="13.42578125" style="197" bestFit="1" customWidth="1"/>
    <col min="8455" max="8455" width="6.42578125" style="197" bestFit="1" customWidth="1"/>
    <col min="8456" max="8456" width="12.5703125" style="197" bestFit="1" customWidth="1"/>
    <col min="8457" max="8457" width="5.28515625" style="197" bestFit="1" customWidth="1"/>
    <col min="8458" max="8458" width="11.42578125" style="197" bestFit="1" customWidth="1"/>
    <col min="8459" max="8460" width="8.85546875" style="197"/>
    <col min="8461" max="8461" width="0" style="197" hidden="1" customWidth="1"/>
    <col min="8462" max="8704" width="8.85546875" style="197"/>
    <col min="8705" max="8705" width="6.140625" style="197" bestFit="1" customWidth="1"/>
    <col min="8706" max="8706" width="139.7109375" style="197" bestFit="1" customWidth="1"/>
    <col min="8707" max="8707" width="4" style="197" bestFit="1" customWidth="1"/>
    <col min="8708" max="8708" width="6.42578125" style="197" bestFit="1" customWidth="1"/>
    <col min="8709" max="8709" width="7.140625" style="197" bestFit="1" customWidth="1"/>
    <col min="8710" max="8710" width="13.42578125" style="197" bestFit="1" customWidth="1"/>
    <col min="8711" max="8711" width="6.42578125" style="197" bestFit="1" customWidth="1"/>
    <col min="8712" max="8712" width="12.5703125" style="197" bestFit="1" customWidth="1"/>
    <col min="8713" max="8713" width="5.28515625" style="197" bestFit="1" customWidth="1"/>
    <col min="8714" max="8714" width="11.42578125" style="197" bestFit="1" customWidth="1"/>
    <col min="8715" max="8716" width="8.85546875" style="197"/>
    <col min="8717" max="8717" width="0" style="197" hidden="1" customWidth="1"/>
    <col min="8718" max="8960" width="8.85546875" style="197"/>
    <col min="8961" max="8961" width="6.140625" style="197" bestFit="1" customWidth="1"/>
    <col min="8962" max="8962" width="139.7109375" style="197" bestFit="1" customWidth="1"/>
    <col min="8963" max="8963" width="4" style="197" bestFit="1" customWidth="1"/>
    <col min="8964" max="8964" width="6.42578125" style="197" bestFit="1" customWidth="1"/>
    <col min="8965" max="8965" width="7.140625" style="197" bestFit="1" customWidth="1"/>
    <col min="8966" max="8966" width="13.42578125" style="197" bestFit="1" customWidth="1"/>
    <col min="8967" max="8967" width="6.42578125" style="197" bestFit="1" customWidth="1"/>
    <col min="8968" max="8968" width="12.5703125" style="197" bestFit="1" customWidth="1"/>
    <col min="8969" max="8969" width="5.28515625" style="197" bestFit="1" customWidth="1"/>
    <col min="8970" max="8970" width="11.42578125" style="197" bestFit="1" customWidth="1"/>
    <col min="8971" max="8972" width="8.85546875" style="197"/>
    <col min="8973" max="8973" width="0" style="197" hidden="1" customWidth="1"/>
    <col min="8974" max="9216" width="8.85546875" style="197"/>
    <col min="9217" max="9217" width="6.140625" style="197" bestFit="1" customWidth="1"/>
    <col min="9218" max="9218" width="139.7109375" style="197" bestFit="1" customWidth="1"/>
    <col min="9219" max="9219" width="4" style="197" bestFit="1" customWidth="1"/>
    <col min="9220" max="9220" width="6.42578125" style="197" bestFit="1" customWidth="1"/>
    <col min="9221" max="9221" width="7.140625" style="197" bestFit="1" customWidth="1"/>
    <col min="9222" max="9222" width="13.42578125" style="197" bestFit="1" customWidth="1"/>
    <col min="9223" max="9223" width="6.42578125" style="197" bestFit="1" customWidth="1"/>
    <col min="9224" max="9224" width="12.5703125" style="197" bestFit="1" customWidth="1"/>
    <col min="9225" max="9225" width="5.28515625" style="197" bestFit="1" customWidth="1"/>
    <col min="9226" max="9226" width="11.42578125" style="197" bestFit="1" customWidth="1"/>
    <col min="9227" max="9228" width="8.85546875" style="197"/>
    <col min="9229" max="9229" width="0" style="197" hidden="1" customWidth="1"/>
    <col min="9230" max="9472" width="8.85546875" style="197"/>
    <col min="9473" max="9473" width="6.140625" style="197" bestFit="1" customWidth="1"/>
    <col min="9474" max="9474" width="139.7109375" style="197" bestFit="1" customWidth="1"/>
    <col min="9475" max="9475" width="4" style="197" bestFit="1" customWidth="1"/>
    <col min="9476" max="9476" width="6.42578125" style="197" bestFit="1" customWidth="1"/>
    <col min="9477" max="9477" width="7.140625" style="197" bestFit="1" customWidth="1"/>
    <col min="9478" max="9478" width="13.42578125" style="197" bestFit="1" customWidth="1"/>
    <col min="9479" max="9479" width="6.42578125" style="197" bestFit="1" customWidth="1"/>
    <col min="9480" max="9480" width="12.5703125" style="197" bestFit="1" customWidth="1"/>
    <col min="9481" max="9481" width="5.28515625" style="197" bestFit="1" customWidth="1"/>
    <col min="9482" max="9482" width="11.42578125" style="197" bestFit="1" customWidth="1"/>
    <col min="9483" max="9484" width="8.85546875" style="197"/>
    <col min="9485" max="9485" width="0" style="197" hidden="1" customWidth="1"/>
    <col min="9486" max="9728" width="8.85546875" style="197"/>
    <col min="9729" max="9729" width="6.140625" style="197" bestFit="1" customWidth="1"/>
    <col min="9730" max="9730" width="139.7109375" style="197" bestFit="1" customWidth="1"/>
    <col min="9731" max="9731" width="4" style="197" bestFit="1" customWidth="1"/>
    <col min="9732" max="9732" width="6.42578125" style="197" bestFit="1" customWidth="1"/>
    <col min="9733" max="9733" width="7.140625" style="197" bestFit="1" customWidth="1"/>
    <col min="9734" max="9734" width="13.42578125" style="197" bestFit="1" customWidth="1"/>
    <col min="9735" max="9735" width="6.42578125" style="197" bestFit="1" customWidth="1"/>
    <col min="9736" max="9736" width="12.5703125" style="197" bestFit="1" customWidth="1"/>
    <col min="9737" max="9737" width="5.28515625" style="197" bestFit="1" customWidth="1"/>
    <col min="9738" max="9738" width="11.42578125" style="197" bestFit="1" customWidth="1"/>
    <col min="9739" max="9740" width="8.85546875" style="197"/>
    <col min="9741" max="9741" width="0" style="197" hidden="1" customWidth="1"/>
    <col min="9742" max="9984" width="8.85546875" style="197"/>
    <col min="9985" max="9985" width="6.140625" style="197" bestFit="1" customWidth="1"/>
    <col min="9986" max="9986" width="139.7109375" style="197" bestFit="1" customWidth="1"/>
    <col min="9987" max="9987" width="4" style="197" bestFit="1" customWidth="1"/>
    <col min="9988" max="9988" width="6.42578125" style="197" bestFit="1" customWidth="1"/>
    <col min="9989" max="9989" width="7.140625" style="197" bestFit="1" customWidth="1"/>
    <col min="9990" max="9990" width="13.42578125" style="197" bestFit="1" customWidth="1"/>
    <col min="9991" max="9991" width="6.42578125" style="197" bestFit="1" customWidth="1"/>
    <col min="9992" max="9992" width="12.5703125" style="197" bestFit="1" customWidth="1"/>
    <col min="9993" max="9993" width="5.28515625" style="197" bestFit="1" customWidth="1"/>
    <col min="9994" max="9994" width="11.42578125" style="197" bestFit="1" customWidth="1"/>
    <col min="9995" max="9996" width="8.85546875" style="197"/>
    <col min="9997" max="9997" width="0" style="197" hidden="1" customWidth="1"/>
    <col min="9998" max="10240" width="8.85546875" style="197"/>
    <col min="10241" max="10241" width="6.140625" style="197" bestFit="1" customWidth="1"/>
    <col min="10242" max="10242" width="139.7109375" style="197" bestFit="1" customWidth="1"/>
    <col min="10243" max="10243" width="4" style="197" bestFit="1" customWidth="1"/>
    <col min="10244" max="10244" width="6.42578125" style="197" bestFit="1" customWidth="1"/>
    <col min="10245" max="10245" width="7.140625" style="197" bestFit="1" customWidth="1"/>
    <col min="10246" max="10246" width="13.42578125" style="197" bestFit="1" customWidth="1"/>
    <col min="10247" max="10247" width="6.42578125" style="197" bestFit="1" customWidth="1"/>
    <col min="10248" max="10248" width="12.5703125" style="197" bestFit="1" customWidth="1"/>
    <col min="10249" max="10249" width="5.28515625" style="197" bestFit="1" customWidth="1"/>
    <col min="10250" max="10250" width="11.42578125" style="197" bestFit="1" customWidth="1"/>
    <col min="10251" max="10252" width="8.85546875" style="197"/>
    <col min="10253" max="10253" width="0" style="197" hidden="1" customWidth="1"/>
    <col min="10254" max="10496" width="8.85546875" style="197"/>
    <col min="10497" max="10497" width="6.140625" style="197" bestFit="1" customWidth="1"/>
    <col min="10498" max="10498" width="139.7109375" style="197" bestFit="1" customWidth="1"/>
    <col min="10499" max="10499" width="4" style="197" bestFit="1" customWidth="1"/>
    <col min="10500" max="10500" width="6.42578125" style="197" bestFit="1" customWidth="1"/>
    <col min="10501" max="10501" width="7.140625" style="197" bestFit="1" customWidth="1"/>
    <col min="10502" max="10502" width="13.42578125" style="197" bestFit="1" customWidth="1"/>
    <col min="10503" max="10503" width="6.42578125" style="197" bestFit="1" customWidth="1"/>
    <col min="10504" max="10504" width="12.5703125" style="197" bestFit="1" customWidth="1"/>
    <col min="10505" max="10505" width="5.28515625" style="197" bestFit="1" customWidth="1"/>
    <col min="10506" max="10506" width="11.42578125" style="197" bestFit="1" customWidth="1"/>
    <col min="10507" max="10508" width="8.85546875" style="197"/>
    <col min="10509" max="10509" width="0" style="197" hidden="1" customWidth="1"/>
    <col min="10510" max="10752" width="8.85546875" style="197"/>
    <col min="10753" max="10753" width="6.140625" style="197" bestFit="1" customWidth="1"/>
    <col min="10754" max="10754" width="139.7109375" style="197" bestFit="1" customWidth="1"/>
    <col min="10755" max="10755" width="4" style="197" bestFit="1" customWidth="1"/>
    <col min="10756" max="10756" width="6.42578125" style="197" bestFit="1" customWidth="1"/>
    <col min="10757" max="10757" width="7.140625" style="197" bestFit="1" customWidth="1"/>
    <col min="10758" max="10758" width="13.42578125" style="197" bestFit="1" customWidth="1"/>
    <col min="10759" max="10759" width="6.42578125" style="197" bestFit="1" customWidth="1"/>
    <col min="10760" max="10760" width="12.5703125" style="197" bestFit="1" customWidth="1"/>
    <col min="10761" max="10761" width="5.28515625" style="197" bestFit="1" customWidth="1"/>
    <col min="10762" max="10762" width="11.42578125" style="197" bestFit="1" customWidth="1"/>
    <col min="10763" max="10764" width="8.85546875" style="197"/>
    <col min="10765" max="10765" width="0" style="197" hidden="1" customWidth="1"/>
    <col min="10766" max="11008" width="8.85546875" style="197"/>
    <col min="11009" max="11009" width="6.140625" style="197" bestFit="1" customWidth="1"/>
    <col min="11010" max="11010" width="139.7109375" style="197" bestFit="1" customWidth="1"/>
    <col min="11011" max="11011" width="4" style="197" bestFit="1" customWidth="1"/>
    <col min="11012" max="11012" width="6.42578125" style="197" bestFit="1" customWidth="1"/>
    <col min="11013" max="11013" width="7.140625" style="197" bestFit="1" customWidth="1"/>
    <col min="11014" max="11014" width="13.42578125" style="197" bestFit="1" customWidth="1"/>
    <col min="11015" max="11015" width="6.42578125" style="197" bestFit="1" customWidth="1"/>
    <col min="11016" max="11016" width="12.5703125" style="197" bestFit="1" customWidth="1"/>
    <col min="11017" max="11017" width="5.28515625" style="197" bestFit="1" customWidth="1"/>
    <col min="11018" max="11018" width="11.42578125" style="197" bestFit="1" customWidth="1"/>
    <col min="11019" max="11020" width="8.85546875" style="197"/>
    <col min="11021" max="11021" width="0" style="197" hidden="1" customWidth="1"/>
    <col min="11022" max="11264" width="8.85546875" style="197"/>
    <col min="11265" max="11265" width="6.140625" style="197" bestFit="1" customWidth="1"/>
    <col min="11266" max="11266" width="139.7109375" style="197" bestFit="1" customWidth="1"/>
    <col min="11267" max="11267" width="4" style="197" bestFit="1" customWidth="1"/>
    <col min="11268" max="11268" width="6.42578125" style="197" bestFit="1" customWidth="1"/>
    <col min="11269" max="11269" width="7.140625" style="197" bestFit="1" customWidth="1"/>
    <col min="11270" max="11270" width="13.42578125" style="197" bestFit="1" customWidth="1"/>
    <col min="11271" max="11271" width="6.42578125" style="197" bestFit="1" customWidth="1"/>
    <col min="11272" max="11272" width="12.5703125" style="197" bestFit="1" customWidth="1"/>
    <col min="11273" max="11273" width="5.28515625" style="197" bestFit="1" customWidth="1"/>
    <col min="11274" max="11274" width="11.42578125" style="197" bestFit="1" customWidth="1"/>
    <col min="11275" max="11276" width="8.85546875" style="197"/>
    <col min="11277" max="11277" width="0" style="197" hidden="1" customWidth="1"/>
    <col min="11278" max="11520" width="8.85546875" style="197"/>
    <col min="11521" max="11521" width="6.140625" style="197" bestFit="1" customWidth="1"/>
    <col min="11522" max="11522" width="139.7109375" style="197" bestFit="1" customWidth="1"/>
    <col min="11523" max="11523" width="4" style="197" bestFit="1" customWidth="1"/>
    <col min="11524" max="11524" width="6.42578125" style="197" bestFit="1" customWidth="1"/>
    <col min="11525" max="11525" width="7.140625" style="197" bestFit="1" customWidth="1"/>
    <col min="11526" max="11526" width="13.42578125" style="197" bestFit="1" customWidth="1"/>
    <col min="11527" max="11527" width="6.42578125" style="197" bestFit="1" customWidth="1"/>
    <col min="11528" max="11528" width="12.5703125" style="197" bestFit="1" customWidth="1"/>
    <col min="11529" max="11529" width="5.28515625" style="197" bestFit="1" customWidth="1"/>
    <col min="11530" max="11530" width="11.42578125" style="197" bestFit="1" customWidth="1"/>
    <col min="11531" max="11532" width="8.85546875" style="197"/>
    <col min="11533" max="11533" width="0" style="197" hidden="1" customWidth="1"/>
    <col min="11534" max="11776" width="8.85546875" style="197"/>
    <col min="11777" max="11777" width="6.140625" style="197" bestFit="1" customWidth="1"/>
    <col min="11778" max="11778" width="139.7109375" style="197" bestFit="1" customWidth="1"/>
    <col min="11779" max="11779" width="4" style="197" bestFit="1" customWidth="1"/>
    <col min="11780" max="11780" width="6.42578125" style="197" bestFit="1" customWidth="1"/>
    <col min="11781" max="11781" width="7.140625" style="197" bestFit="1" customWidth="1"/>
    <col min="11782" max="11782" width="13.42578125" style="197" bestFit="1" customWidth="1"/>
    <col min="11783" max="11783" width="6.42578125" style="197" bestFit="1" customWidth="1"/>
    <col min="11784" max="11784" width="12.5703125" style="197" bestFit="1" customWidth="1"/>
    <col min="11785" max="11785" width="5.28515625" style="197" bestFit="1" customWidth="1"/>
    <col min="11786" max="11786" width="11.42578125" style="197" bestFit="1" customWidth="1"/>
    <col min="11787" max="11788" width="8.85546875" style="197"/>
    <col min="11789" max="11789" width="0" style="197" hidden="1" customWidth="1"/>
    <col min="11790" max="12032" width="8.85546875" style="197"/>
    <col min="12033" max="12033" width="6.140625" style="197" bestFit="1" customWidth="1"/>
    <col min="12034" max="12034" width="139.7109375" style="197" bestFit="1" customWidth="1"/>
    <col min="12035" max="12035" width="4" style="197" bestFit="1" customWidth="1"/>
    <col min="12036" max="12036" width="6.42578125" style="197" bestFit="1" customWidth="1"/>
    <col min="12037" max="12037" width="7.140625" style="197" bestFit="1" customWidth="1"/>
    <col min="12038" max="12038" width="13.42578125" style="197" bestFit="1" customWidth="1"/>
    <col min="12039" max="12039" width="6.42578125" style="197" bestFit="1" customWidth="1"/>
    <col min="12040" max="12040" width="12.5703125" style="197" bestFit="1" customWidth="1"/>
    <col min="12041" max="12041" width="5.28515625" style="197" bestFit="1" customWidth="1"/>
    <col min="12042" max="12042" width="11.42578125" style="197" bestFit="1" customWidth="1"/>
    <col min="12043" max="12044" width="8.85546875" style="197"/>
    <col min="12045" max="12045" width="0" style="197" hidden="1" customWidth="1"/>
    <col min="12046" max="12288" width="8.85546875" style="197"/>
    <col min="12289" max="12289" width="6.140625" style="197" bestFit="1" customWidth="1"/>
    <col min="12290" max="12290" width="139.7109375" style="197" bestFit="1" customWidth="1"/>
    <col min="12291" max="12291" width="4" style="197" bestFit="1" customWidth="1"/>
    <col min="12292" max="12292" width="6.42578125" style="197" bestFit="1" customWidth="1"/>
    <col min="12293" max="12293" width="7.140625" style="197" bestFit="1" customWidth="1"/>
    <col min="12294" max="12294" width="13.42578125" style="197" bestFit="1" customWidth="1"/>
    <col min="12295" max="12295" width="6.42578125" style="197" bestFit="1" customWidth="1"/>
    <col min="12296" max="12296" width="12.5703125" style="197" bestFit="1" customWidth="1"/>
    <col min="12297" max="12297" width="5.28515625" style="197" bestFit="1" customWidth="1"/>
    <col min="12298" max="12298" width="11.42578125" style="197" bestFit="1" customWidth="1"/>
    <col min="12299" max="12300" width="8.85546875" style="197"/>
    <col min="12301" max="12301" width="0" style="197" hidden="1" customWidth="1"/>
    <col min="12302" max="12544" width="8.85546875" style="197"/>
    <col min="12545" max="12545" width="6.140625" style="197" bestFit="1" customWidth="1"/>
    <col min="12546" max="12546" width="139.7109375" style="197" bestFit="1" customWidth="1"/>
    <col min="12547" max="12547" width="4" style="197" bestFit="1" customWidth="1"/>
    <col min="12548" max="12548" width="6.42578125" style="197" bestFit="1" customWidth="1"/>
    <col min="12549" max="12549" width="7.140625" style="197" bestFit="1" customWidth="1"/>
    <col min="12550" max="12550" width="13.42578125" style="197" bestFit="1" customWidth="1"/>
    <col min="12551" max="12551" width="6.42578125" style="197" bestFit="1" customWidth="1"/>
    <col min="12552" max="12552" width="12.5703125" style="197" bestFit="1" customWidth="1"/>
    <col min="12553" max="12553" width="5.28515625" style="197" bestFit="1" customWidth="1"/>
    <col min="12554" max="12554" width="11.42578125" style="197" bestFit="1" customWidth="1"/>
    <col min="12555" max="12556" width="8.85546875" style="197"/>
    <col min="12557" max="12557" width="0" style="197" hidden="1" customWidth="1"/>
    <col min="12558" max="12800" width="8.85546875" style="197"/>
    <col min="12801" max="12801" width="6.140625" style="197" bestFit="1" customWidth="1"/>
    <col min="12802" max="12802" width="139.7109375" style="197" bestFit="1" customWidth="1"/>
    <col min="12803" max="12803" width="4" style="197" bestFit="1" customWidth="1"/>
    <col min="12804" max="12804" width="6.42578125" style="197" bestFit="1" customWidth="1"/>
    <col min="12805" max="12805" width="7.140625" style="197" bestFit="1" customWidth="1"/>
    <col min="12806" max="12806" width="13.42578125" style="197" bestFit="1" customWidth="1"/>
    <col min="12807" max="12807" width="6.42578125" style="197" bestFit="1" customWidth="1"/>
    <col min="12808" max="12808" width="12.5703125" style="197" bestFit="1" customWidth="1"/>
    <col min="12809" max="12809" width="5.28515625" style="197" bestFit="1" customWidth="1"/>
    <col min="12810" max="12810" width="11.42578125" style="197" bestFit="1" customWidth="1"/>
    <col min="12811" max="12812" width="8.85546875" style="197"/>
    <col min="12813" max="12813" width="0" style="197" hidden="1" customWidth="1"/>
    <col min="12814" max="13056" width="8.85546875" style="197"/>
    <col min="13057" max="13057" width="6.140625" style="197" bestFit="1" customWidth="1"/>
    <col min="13058" max="13058" width="139.7109375" style="197" bestFit="1" customWidth="1"/>
    <col min="13059" max="13059" width="4" style="197" bestFit="1" customWidth="1"/>
    <col min="13060" max="13060" width="6.42578125" style="197" bestFit="1" customWidth="1"/>
    <col min="13061" max="13061" width="7.140625" style="197" bestFit="1" customWidth="1"/>
    <col min="13062" max="13062" width="13.42578125" style="197" bestFit="1" customWidth="1"/>
    <col min="13063" max="13063" width="6.42578125" style="197" bestFit="1" customWidth="1"/>
    <col min="13064" max="13064" width="12.5703125" style="197" bestFit="1" customWidth="1"/>
    <col min="13065" max="13065" width="5.28515625" style="197" bestFit="1" customWidth="1"/>
    <col min="13066" max="13066" width="11.42578125" style="197" bestFit="1" customWidth="1"/>
    <col min="13067" max="13068" width="8.85546875" style="197"/>
    <col min="13069" max="13069" width="0" style="197" hidden="1" customWidth="1"/>
    <col min="13070" max="13312" width="8.85546875" style="197"/>
    <col min="13313" max="13313" width="6.140625" style="197" bestFit="1" customWidth="1"/>
    <col min="13314" max="13314" width="139.7109375" style="197" bestFit="1" customWidth="1"/>
    <col min="13315" max="13315" width="4" style="197" bestFit="1" customWidth="1"/>
    <col min="13316" max="13316" width="6.42578125" style="197" bestFit="1" customWidth="1"/>
    <col min="13317" max="13317" width="7.140625" style="197" bestFit="1" customWidth="1"/>
    <col min="13318" max="13318" width="13.42578125" style="197" bestFit="1" customWidth="1"/>
    <col min="13319" max="13319" width="6.42578125" style="197" bestFit="1" customWidth="1"/>
    <col min="13320" max="13320" width="12.5703125" style="197" bestFit="1" customWidth="1"/>
    <col min="13321" max="13321" width="5.28515625" style="197" bestFit="1" customWidth="1"/>
    <col min="13322" max="13322" width="11.42578125" style="197" bestFit="1" customWidth="1"/>
    <col min="13323" max="13324" width="8.85546875" style="197"/>
    <col min="13325" max="13325" width="0" style="197" hidden="1" customWidth="1"/>
    <col min="13326" max="13568" width="8.85546875" style="197"/>
    <col min="13569" max="13569" width="6.140625" style="197" bestFit="1" customWidth="1"/>
    <col min="13570" max="13570" width="139.7109375" style="197" bestFit="1" customWidth="1"/>
    <col min="13571" max="13571" width="4" style="197" bestFit="1" customWidth="1"/>
    <col min="13572" max="13572" width="6.42578125" style="197" bestFit="1" customWidth="1"/>
    <col min="13573" max="13573" width="7.140625" style="197" bestFit="1" customWidth="1"/>
    <col min="13574" max="13574" width="13.42578125" style="197" bestFit="1" customWidth="1"/>
    <col min="13575" max="13575" width="6.42578125" style="197" bestFit="1" customWidth="1"/>
    <col min="13576" max="13576" width="12.5703125" style="197" bestFit="1" customWidth="1"/>
    <col min="13577" max="13577" width="5.28515625" style="197" bestFit="1" customWidth="1"/>
    <col min="13578" max="13578" width="11.42578125" style="197" bestFit="1" customWidth="1"/>
    <col min="13579" max="13580" width="8.85546875" style="197"/>
    <col min="13581" max="13581" width="0" style="197" hidden="1" customWidth="1"/>
    <col min="13582" max="13824" width="8.85546875" style="197"/>
    <col min="13825" max="13825" width="6.140625" style="197" bestFit="1" customWidth="1"/>
    <col min="13826" max="13826" width="139.7109375" style="197" bestFit="1" customWidth="1"/>
    <col min="13827" max="13827" width="4" style="197" bestFit="1" customWidth="1"/>
    <col min="13828" max="13828" width="6.42578125" style="197" bestFit="1" customWidth="1"/>
    <col min="13829" max="13829" width="7.140625" style="197" bestFit="1" customWidth="1"/>
    <col min="13830" max="13830" width="13.42578125" style="197" bestFit="1" customWidth="1"/>
    <col min="13831" max="13831" width="6.42578125" style="197" bestFit="1" customWidth="1"/>
    <col min="13832" max="13832" width="12.5703125" style="197" bestFit="1" customWidth="1"/>
    <col min="13833" max="13833" width="5.28515625" style="197" bestFit="1" customWidth="1"/>
    <col min="13834" max="13834" width="11.42578125" style="197" bestFit="1" customWidth="1"/>
    <col min="13835" max="13836" width="8.85546875" style="197"/>
    <col min="13837" max="13837" width="0" style="197" hidden="1" customWidth="1"/>
    <col min="13838" max="14080" width="8.85546875" style="197"/>
    <col min="14081" max="14081" width="6.140625" style="197" bestFit="1" customWidth="1"/>
    <col min="14082" max="14082" width="139.7109375" style="197" bestFit="1" customWidth="1"/>
    <col min="14083" max="14083" width="4" style="197" bestFit="1" customWidth="1"/>
    <col min="14084" max="14084" width="6.42578125" style="197" bestFit="1" customWidth="1"/>
    <col min="14085" max="14085" width="7.140625" style="197" bestFit="1" customWidth="1"/>
    <col min="14086" max="14086" width="13.42578125" style="197" bestFit="1" customWidth="1"/>
    <col min="14087" max="14087" width="6.42578125" style="197" bestFit="1" customWidth="1"/>
    <col min="14088" max="14088" width="12.5703125" style="197" bestFit="1" customWidth="1"/>
    <col min="14089" max="14089" width="5.28515625" style="197" bestFit="1" customWidth="1"/>
    <col min="14090" max="14090" width="11.42578125" style="197" bestFit="1" customWidth="1"/>
    <col min="14091" max="14092" width="8.85546875" style="197"/>
    <col min="14093" max="14093" width="0" style="197" hidden="1" customWidth="1"/>
    <col min="14094" max="14336" width="8.85546875" style="197"/>
    <col min="14337" max="14337" width="6.140625" style="197" bestFit="1" customWidth="1"/>
    <col min="14338" max="14338" width="139.7109375" style="197" bestFit="1" customWidth="1"/>
    <col min="14339" max="14339" width="4" style="197" bestFit="1" customWidth="1"/>
    <col min="14340" max="14340" width="6.42578125" style="197" bestFit="1" customWidth="1"/>
    <col min="14341" max="14341" width="7.140625" style="197" bestFit="1" customWidth="1"/>
    <col min="14342" max="14342" width="13.42578125" style="197" bestFit="1" customWidth="1"/>
    <col min="14343" max="14343" width="6.42578125" style="197" bestFit="1" customWidth="1"/>
    <col min="14344" max="14344" width="12.5703125" style="197" bestFit="1" customWidth="1"/>
    <col min="14345" max="14345" width="5.28515625" style="197" bestFit="1" customWidth="1"/>
    <col min="14346" max="14346" width="11.42578125" style="197" bestFit="1" customWidth="1"/>
    <col min="14347" max="14348" width="8.85546875" style="197"/>
    <col min="14349" max="14349" width="0" style="197" hidden="1" customWidth="1"/>
    <col min="14350" max="14592" width="8.85546875" style="197"/>
    <col min="14593" max="14593" width="6.140625" style="197" bestFit="1" customWidth="1"/>
    <col min="14594" max="14594" width="139.7109375" style="197" bestFit="1" customWidth="1"/>
    <col min="14595" max="14595" width="4" style="197" bestFit="1" customWidth="1"/>
    <col min="14596" max="14596" width="6.42578125" style="197" bestFit="1" customWidth="1"/>
    <col min="14597" max="14597" width="7.140625" style="197" bestFit="1" customWidth="1"/>
    <col min="14598" max="14598" width="13.42578125" style="197" bestFit="1" customWidth="1"/>
    <col min="14599" max="14599" width="6.42578125" style="197" bestFit="1" customWidth="1"/>
    <col min="14600" max="14600" width="12.5703125" style="197" bestFit="1" customWidth="1"/>
    <col min="14601" max="14601" width="5.28515625" style="197" bestFit="1" customWidth="1"/>
    <col min="14602" max="14602" width="11.42578125" style="197" bestFit="1" customWidth="1"/>
    <col min="14603" max="14604" width="8.85546875" style="197"/>
    <col min="14605" max="14605" width="0" style="197" hidden="1" customWidth="1"/>
    <col min="14606" max="14848" width="8.85546875" style="197"/>
    <col min="14849" max="14849" width="6.140625" style="197" bestFit="1" customWidth="1"/>
    <col min="14850" max="14850" width="139.7109375" style="197" bestFit="1" customWidth="1"/>
    <col min="14851" max="14851" width="4" style="197" bestFit="1" customWidth="1"/>
    <col min="14852" max="14852" width="6.42578125" style="197" bestFit="1" customWidth="1"/>
    <col min="14853" max="14853" width="7.140625" style="197" bestFit="1" customWidth="1"/>
    <col min="14854" max="14854" width="13.42578125" style="197" bestFit="1" customWidth="1"/>
    <col min="14855" max="14855" width="6.42578125" style="197" bestFit="1" customWidth="1"/>
    <col min="14856" max="14856" width="12.5703125" style="197" bestFit="1" customWidth="1"/>
    <col min="14857" max="14857" width="5.28515625" style="197" bestFit="1" customWidth="1"/>
    <col min="14858" max="14858" width="11.42578125" style="197" bestFit="1" customWidth="1"/>
    <col min="14859" max="14860" width="8.85546875" style="197"/>
    <col min="14861" max="14861" width="0" style="197" hidden="1" customWidth="1"/>
    <col min="14862" max="15104" width="8.85546875" style="197"/>
    <col min="15105" max="15105" width="6.140625" style="197" bestFit="1" customWidth="1"/>
    <col min="15106" max="15106" width="139.7109375" style="197" bestFit="1" customWidth="1"/>
    <col min="15107" max="15107" width="4" style="197" bestFit="1" customWidth="1"/>
    <col min="15108" max="15108" width="6.42578125" style="197" bestFit="1" customWidth="1"/>
    <col min="15109" max="15109" width="7.140625" style="197" bestFit="1" customWidth="1"/>
    <col min="15110" max="15110" width="13.42578125" style="197" bestFit="1" customWidth="1"/>
    <col min="15111" max="15111" width="6.42578125" style="197" bestFit="1" customWidth="1"/>
    <col min="15112" max="15112" width="12.5703125" style="197" bestFit="1" customWidth="1"/>
    <col min="15113" max="15113" width="5.28515625" style="197" bestFit="1" customWidth="1"/>
    <col min="15114" max="15114" width="11.42578125" style="197" bestFit="1" customWidth="1"/>
    <col min="15115" max="15116" width="8.85546875" style="197"/>
    <col min="15117" max="15117" width="0" style="197" hidden="1" customWidth="1"/>
    <col min="15118" max="15360" width="8.85546875" style="197"/>
    <col min="15361" max="15361" width="6.140625" style="197" bestFit="1" customWidth="1"/>
    <col min="15362" max="15362" width="139.7109375" style="197" bestFit="1" customWidth="1"/>
    <col min="15363" max="15363" width="4" style="197" bestFit="1" customWidth="1"/>
    <col min="15364" max="15364" width="6.42578125" style="197" bestFit="1" customWidth="1"/>
    <col min="15365" max="15365" width="7.140625" style="197" bestFit="1" customWidth="1"/>
    <col min="15366" max="15366" width="13.42578125" style="197" bestFit="1" customWidth="1"/>
    <col min="15367" max="15367" width="6.42578125" style="197" bestFit="1" customWidth="1"/>
    <col min="15368" max="15368" width="12.5703125" style="197" bestFit="1" customWidth="1"/>
    <col min="15369" max="15369" width="5.28515625" style="197" bestFit="1" customWidth="1"/>
    <col min="15370" max="15370" width="11.42578125" style="197" bestFit="1" customWidth="1"/>
    <col min="15371" max="15372" width="8.85546875" style="197"/>
    <col min="15373" max="15373" width="0" style="197" hidden="1" customWidth="1"/>
    <col min="15374" max="15616" width="8.85546875" style="197"/>
    <col min="15617" max="15617" width="6.140625" style="197" bestFit="1" customWidth="1"/>
    <col min="15618" max="15618" width="139.7109375" style="197" bestFit="1" customWidth="1"/>
    <col min="15619" max="15619" width="4" style="197" bestFit="1" customWidth="1"/>
    <col min="15620" max="15620" width="6.42578125" style="197" bestFit="1" customWidth="1"/>
    <col min="15621" max="15621" width="7.140625" style="197" bestFit="1" customWidth="1"/>
    <col min="15622" max="15622" width="13.42578125" style="197" bestFit="1" customWidth="1"/>
    <col min="15623" max="15623" width="6.42578125" style="197" bestFit="1" customWidth="1"/>
    <col min="15624" max="15624" width="12.5703125" style="197" bestFit="1" customWidth="1"/>
    <col min="15625" max="15625" width="5.28515625" style="197" bestFit="1" customWidth="1"/>
    <col min="15626" max="15626" width="11.42578125" style="197" bestFit="1" customWidth="1"/>
    <col min="15627" max="15628" width="8.85546875" style="197"/>
    <col min="15629" max="15629" width="0" style="197" hidden="1" customWidth="1"/>
    <col min="15630" max="15872" width="8.85546875" style="197"/>
    <col min="15873" max="15873" width="6.140625" style="197" bestFit="1" customWidth="1"/>
    <col min="15874" max="15874" width="139.7109375" style="197" bestFit="1" customWidth="1"/>
    <col min="15875" max="15875" width="4" style="197" bestFit="1" customWidth="1"/>
    <col min="15876" max="15876" width="6.42578125" style="197" bestFit="1" customWidth="1"/>
    <col min="15877" max="15877" width="7.140625" style="197" bestFit="1" customWidth="1"/>
    <col min="15878" max="15878" width="13.42578125" style="197" bestFit="1" customWidth="1"/>
    <col min="15879" max="15879" width="6.42578125" style="197" bestFit="1" customWidth="1"/>
    <col min="15880" max="15880" width="12.5703125" style="197" bestFit="1" customWidth="1"/>
    <col min="15881" max="15881" width="5.28515625" style="197" bestFit="1" customWidth="1"/>
    <col min="15882" max="15882" width="11.42578125" style="197" bestFit="1" customWidth="1"/>
    <col min="15883" max="15884" width="8.85546875" style="197"/>
    <col min="15885" max="15885" width="0" style="197" hidden="1" customWidth="1"/>
    <col min="15886" max="16128" width="8.85546875" style="197"/>
    <col min="16129" max="16129" width="6.140625" style="197" bestFit="1" customWidth="1"/>
    <col min="16130" max="16130" width="139.7109375" style="197" bestFit="1" customWidth="1"/>
    <col min="16131" max="16131" width="4" style="197" bestFit="1" customWidth="1"/>
    <col min="16132" max="16132" width="6.42578125" style="197" bestFit="1" customWidth="1"/>
    <col min="16133" max="16133" width="7.140625" style="197" bestFit="1" customWidth="1"/>
    <col min="16134" max="16134" width="13.42578125" style="197" bestFit="1" customWidth="1"/>
    <col min="16135" max="16135" width="6.42578125" style="197" bestFit="1" customWidth="1"/>
    <col min="16136" max="16136" width="12.5703125" style="197" bestFit="1" customWidth="1"/>
    <col min="16137" max="16137" width="5.28515625" style="197" bestFit="1" customWidth="1"/>
    <col min="16138" max="16138" width="11.42578125" style="197" bestFit="1" customWidth="1"/>
    <col min="16139" max="16140" width="8.85546875" style="197"/>
    <col min="16141" max="16141" width="0" style="197" hidden="1" customWidth="1"/>
    <col min="16142" max="16384" width="8.85546875" style="197"/>
  </cols>
  <sheetData>
    <row r="1" spans="1:13">
      <c r="A1" s="194" t="s">
        <v>566</v>
      </c>
      <c r="B1" s="194" t="s">
        <v>6</v>
      </c>
      <c r="C1" s="194" t="s">
        <v>567</v>
      </c>
      <c r="D1" s="195" t="s">
        <v>568</v>
      </c>
      <c r="E1" s="195" t="s">
        <v>559</v>
      </c>
      <c r="F1" s="195" t="s">
        <v>569</v>
      </c>
      <c r="G1" s="195" t="s">
        <v>33</v>
      </c>
      <c r="H1" s="195" t="s">
        <v>570</v>
      </c>
      <c r="I1" s="195" t="s">
        <v>571</v>
      </c>
      <c r="J1" s="195" t="s">
        <v>1</v>
      </c>
      <c r="K1" s="196"/>
      <c r="L1" s="196"/>
      <c r="M1" s="197">
        <f>Parametry!B33/100*F75+Parametry!B33/100*F76+Parametry!B33/100*F77+Parametry!B33/100*F78+Parametry!B33/100*F79+Parametry!B33/100*F81+Parametry!B33/100*F83+Parametry!B33/100*F85+Parametry!B33/100*F86+Parametry!B33/100*F88+Parametry!B33/100*F90+Parametry!B33/100*F91+Parametry!B33/100*F92+Parametry!B33/100*F94+Parametry!B33/100*F95+Parametry!B33/100*F97+Parametry!B33/100*F99+Parametry!B33/100*F101+Parametry!B33/100*F102+Parametry!B33/100*F103+Parametry!B33/100*F105+Parametry!B33/100*F106+Parametry!B33/100*F108</f>
        <v>0</v>
      </c>
    </row>
    <row r="2" spans="1:13">
      <c r="A2" s="204" t="s">
        <v>548</v>
      </c>
      <c r="B2" s="204" t="s">
        <v>560</v>
      </c>
      <c r="C2" s="204" t="s">
        <v>548</v>
      </c>
      <c r="D2" s="205"/>
      <c r="E2" s="205"/>
      <c r="F2" s="205"/>
      <c r="G2" s="205"/>
      <c r="H2" s="205"/>
      <c r="I2" s="205"/>
      <c r="J2" s="205"/>
      <c r="K2" s="196"/>
      <c r="L2" s="196"/>
    </row>
    <row r="3" spans="1:13">
      <c r="A3" s="200" t="s">
        <v>548</v>
      </c>
      <c r="B3" s="200" t="s">
        <v>548</v>
      </c>
      <c r="C3" s="200" t="s">
        <v>548</v>
      </c>
      <c r="D3" s="201"/>
      <c r="E3" s="201"/>
      <c r="F3" s="201"/>
      <c r="G3" s="201"/>
      <c r="H3" s="201"/>
      <c r="I3" s="201">
        <f>E3+G3</f>
        <v>0</v>
      </c>
      <c r="J3" s="201">
        <f>F3+H3</f>
        <v>0</v>
      </c>
      <c r="K3" s="196"/>
      <c r="L3" s="196"/>
    </row>
    <row r="4" spans="1:13">
      <c r="A4" s="198" t="s">
        <v>548</v>
      </c>
      <c r="B4" s="198" t="s">
        <v>572</v>
      </c>
      <c r="C4" s="198" t="s">
        <v>548</v>
      </c>
      <c r="D4" s="199"/>
      <c r="E4" s="199"/>
      <c r="F4" s="199"/>
      <c r="G4" s="199"/>
      <c r="H4" s="199"/>
      <c r="I4" s="199"/>
      <c r="J4" s="199"/>
      <c r="K4" s="196"/>
      <c r="L4" s="196"/>
    </row>
    <row r="5" spans="1:13">
      <c r="A5" s="200" t="s">
        <v>548</v>
      </c>
      <c r="B5" s="200" t="s">
        <v>548</v>
      </c>
      <c r="C5" s="200" t="s">
        <v>548</v>
      </c>
      <c r="D5" s="201"/>
      <c r="E5" s="201"/>
      <c r="F5" s="201"/>
      <c r="G5" s="201"/>
      <c r="H5" s="201"/>
      <c r="I5" s="201">
        <f>E5+G5</f>
        <v>0</v>
      </c>
      <c r="J5" s="201">
        <f>F5+H5</f>
        <v>0</v>
      </c>
      <c r="K5" s="196"/>
      <c r="L5" s="196"/>
    </row>
    <row r="6" spans="1:13">
      <c r="A6" s="200" t="s">
        <v>548</v>
      </c>
      <c r="B6" s="200" t="s">
        <v>548</v>
      </c>
      <c r="C6" s="200" t="s">
        <v>548</v>
      </c>
      <c r="D6" s="201"/>
      <c r="E6" s="201"/>
      <c r="F6" s="201"/>
      <c r="G6" s="201"/>
      <c r="H6" s="201"/>
      <c r="I6" s="201">
        <f>E6+G6</f>
        <v>0</v>
      </c>
      <c r="J6" s="201">
        <f>F6+H6</f>
        <v>0</v>
      </c>
      <c r="K6" s="196"/>
      <c r="L6" s="196"/>
    </row>
    <row r="7" spans="1:13">
      <c r="A7" s="209" t="s">
        <v>548</v>
      </c>
      <c r="B7" s="209" t="s">
        <v>573</v>
      </c>
      <c r="C7" s="209" t="s">
        <v>548</v>
      </c>
      <c r="D7" s="210"/>
      <c r="E7" s="210"/>
      <c r="F7" s="210"/>
      <c r="G7" s="210"/>
      <c r="H7" s="210"/>
      <c r="I7" s="210"/>
      <c r="J7" s="210"/>
      <c r="K7" s="196"/>
      <c r="L7" s="196"/>
    </row>
    <row r="8" spans="1:13">
      <c r="A8" s="200" t="s">
        <v>548</v>
      </c>
      <c r="B8" s="200" t="s">
        <v>574</v>
      </c>
      <c r="C8" s="200" t="s">
        <v>548</v>
      </c>
      <c r="D8" s="201"/>
      <c r="E8" s="201"/>
      <c r="F8" s="201"/>
      <c r="G8" s="201"/>
      <c r="H8" s="201"/>
      <c r="I8" s="201">
        <f t="shared" ref="I8:J25" si="0">E8+G8</f>
        <v>0</v>
      </c>
      <c r="J8" s="201">
        <f t="shared" si="0"/>
        <v>0</v>
      </c>
      <c r="K8" s="196"/>
      <c r="L8" s="196"/>
    </row>
    <row r="9" spans="1:13">
      <c r="A9" s="200" t="s">
        <v>548</v>
      </c>
      <c r="B9" s="200" t="s">
        <v>575</v>
      </c>
      <c r="C9" s="200" t="s">
        <v>548</v>
      </c>
      <c r="D9" s="201"/>
      <c r="E9" s="201"/>
      <c r="F9" s="201"/>
      <c r="G9" s="201"/>
      <c r="H9" s="201"/>
      <c r="I9" s="201">
        <f t="shared" si="0"/>
        <v>0</v>
      </c>
      <c r="J9" s="201">
        <f t="shared" si="0"/>
        <v>0</v>
      </c>
      <c r="K9" s="196"/>
      <c r="L9" s="196"/>
    </row>
    <row r="10" spans="1:13">
      <c r="A10" s="200" t="s">
        <v>548</v>
      </c>
      <c r="B10" s="200" t="s">
        <v>576</v>
      </c>
      <c r="C10" s="200" t="s">
        <v>548</v>
      </c>
      <c r="D10" s="201"/>
      <c r="E10" s="201"/>
      <c r="F10" s="201"/>
      <c r="G10" s="201"/>
      <c r="H10" s="201"/>
      <c r="I10" s="201">
        <f t="shared" si="0"/>
        <v>0</v>
      </c>
      <c r="J10" s="201">
        <f t="shared" si="0"/>
        <v>0</v>
      </c>
      <c r="K10" s="196"/>
      <c r="L10" s="196"/>
    </row>
    <row r="11" spans="1:13">
      <c r="A11" s="200" t="s">
        <v>548</v>
      </c>
      <c r="B11" s="200" t="s">
        <v>577</v>
      </c>
      <c r="C11" s="200" t="s">
        <v>548</v>
      </c>
      <c r="D11" s="201"/>
      <c r="E11" s="201"/>
      <c r="F11" s="201"/>
      <c r="G11" s="201"/>
      <c r="H11" s="201"/>
      <c r="I11" s="201">
        <f t="shared" si="0"/>
        <v>0</v>
      </c>
      <c r="J11" s="201">
        <f t="shared" si="0"/>
        <v>0</v>
      </c>
      <c r="K11" s="196"/>
      <c r="L11" s="196"/>
    </row>
    <row r="12" spans="1:13">
      <c r="A12" s="200" t="s">
        <v>548</v>
      </c>
      <c r="B12" s="200" t="s">
        <v>578</v>
      </c>
      <c r="C12" s="200" t="s">
        <v>548</v>
      </c>
      <c r="D12" s="201"/>
      <c r="E12" s="201"/>
      <c r="F12" s="201"/>
      <c r="G12" s="201"/>
      <c r="H12" s="201"/>
      <c r="I12" s="201">
        <f t="shared" si="0"/>
        <v>0</v>
      </c>
      <c r="J12" s="201">
        <f t="shared" si="0"/>
        <v>0</v>
      </c>
      <c r="K12" s="196"/>
      <c r="L12" s="196"/>
    </row>
    <row r="13" spans="1:13">
      <c r="A13" s="200" t="s">
        <v>548</v>
      </c>
      <c r="B13" s="200" t="s">
        <v>579</v>
      </c>
      <c r="C13" s="200" t="s">
        <v>548</v>
      </c>
      <c r="D13" s="201"/>
      <c r="E13" s="201"/>
      <c r="F13" s="201"/>
      <c r="G13" s="201"/>
      <c r="H13" s="201"/>
      <c r="I13" s="201">
        <f t="shared" si="0"/>
        <v>0</v>
      </c>
      <c r="J13" s="201">
        <f t="shared" si="0"/>
        <v>0</v>
      </c>
      <c r="K13" s="196"/>
      <c r="L13" s="196"/>
    </row>
    <row r="14" spans="1:13">
      <c r="A14" s="200" t="s">
        <v>548</v>
      </c>
      <c r="B14" s="200" t="s">
        <v>580</v>
      </c>
      <c r="C14" s="200" t="s">
        <v>548</v>
      </c>
      <c r="D14" s="201"/>
      <c r="E14" s="201"/>
      <c r="F14" s="201"/>
      <c r="G14" s="201"/>
      <c r="H14" s="201"/>
      <c r="I14" s="201">
        <f t="shared" si="0"/>
        <v>0</v>
      </c>
      <c r="J14" s="201">
        <f t="shared" si="0"/>
        <v>0</v>
      </c>
      <c r="K14" s="196"/>
      <c r="L14" s="196"/>
    </row>
    <row r="15" spans="1:13">
      <c r="A15" s="200" t="s">
        <v>548</v>
      </c>
      <c r="B15" s="200" t="s">
        <v>581</v>
      </c>
      <c r="C15" s="200" t="s">
        <v>548</v>
      </c>
      <c r="D15" s="201"/>
      <c r="E15" s="201"/>
      <c r="F15" s="201"/>
      <c r="G15" s="201"/>
      <c r="H15" s="201"/>
      <c r="I15" s="201">
        <f t="shared" si="0"/>
        <v>0</v>
      </c>
      <c r="J15" s="201">
        <f t="shared" si="0"/>
        <v>0</v>
      </c>
      <c r="K15" s="196"/>
      <c r="L15" s="196"/>
    </row>
    <row r="16" spans="1:13">
      <c r="A16" s="200" t="s">
        <v>548</v>
      </c>
      <c r="B16" s="200" t="s">
        <v>582</v>
      </c>
      <c r="C16" s="200" t="s">
        <v>548</v>
      </c>
      <c r="D16" s="211"/>
      <c r="E16" s="211"/>
      <c r="F16" s="211"/>
      <c r="G16" s="211"/>
      <c r="H16" s="211"/>
      <c r="I16" s="211">
        <f t="shared" si="0"/>
        <v>0</v>
      </c>
      <c r="J16" s="211">
        <f t="shared" si="0"/>
        <v>0</v>
      </c>
      <c r="K16" s="196"/>
      <c r="L16" s="196"/>
    </row>
    <row r="17" spans="1:12">
      <c r="A17" s="200" t="s">
        <v>548</v>
      </c>
      <c r="B17" s="200" t="s">
        <v>583</v>
      </c>
      <c r="C17" s="200" t="s">
        <v>548</v>
      </c>
      <c r="D17" s="201"/>
      <c r="E17" s="201"/>
      <c r="F17" s="201"/>
      <c r="G17" s="201"/>
      <c r="H17" s="201"/>
      <c r="I17" s="201">
        <f t="shared" si="0"/>
        <v>0</v>
      </c>
      <c r="J17" s="201">
        <f t="shared" si="0"/>
        <v>0</v>
      </c>
      <c r="K17" s="196"/>
      <c r="L17" s="196"/>
    </row>
    <row r="18" spans="1:12">
      <c r="A18" s="200" t="s">
        <v>548</v>
      </c>
      <c r="B18" s="200" t="s">
        <v>584</v>
      </c>
      <c r="C18" s="200" t="s">
        <v>548</v>
      </c>
      <c r="D18" s="201"/>
      <c r="E18" s="201"/>
      <c r="F18" s="201"/>
      <c r="G18" s="201"/>
      <c r="H18" s="201"/>
      <c r="I18" s="201">
        <f t="shared" si="0"/>
        <v>0</v>
      </c>
      <c r="J18" s="201">
        <f t="shared" si="0"/>
        <v>0</v>
      </c>
      <c r="K18" s="196"/>
      <c r="L18" s="196"/>
    </row>
    <row r="19" spans="1:12">
      <c r="A19" s="200" t="s">
        <v>548</v>
      </c>
      <c r="B19" s="200" t="s">
        <v>585</v>
      </c>
      <c r="C19" s="200" t="s">
        <v>548</v>
      </c>
      <c r="D19" s="201"/>
      <c r="E19" s="201"/>
      <c r="F19" s="201"/>
      <c r="G19" s="201"/>
      <c r="H19" s="201"/>
      <c r="I19" s="201">
        <f t="shared" si="0"/>
        <v>0</v>
      </c>
      <c r="J19" s="201">
        <f t="shared" si="0"/>
        <v>0</v>
      </c>
      <c r="K19" s="196"/>
      <c r="L19" s="196"/>
    </row>
    <row r="20" spans="1:12">
      <c r="A20" s="200" t="s">
        <v>548</v>
      </c>
      <c r="B20" s="200" t="s">
        <v>586</v>
      </c>
      <c r="C20" s="200" t="s">
        <v>548</v>
      </c>
      <c r="D20" s="201"/>
      <c r="E20" s="201"/>
      <c r="F20" s="201"/>
      <c r="G20" s="201"/>
      <c r="H20" s="201"/>
      <c r="I20" s="201">
        <f t="shared" si="0"/>
        <v>0</v>
      </c>
      <c r="J20" s="201">
        <f t="shared" si="0"/>
        <v>0</v>
      </c>
      <c r="K20" s="196"/>
      <c r="L20" s="196"/>
    </row>
    <row r="21" spans="1:12">
      <c r="A21" s="200" t="s">
        <v>548</v>
      </c>
      <c r="B21" s="200" t="s">
        <v>587</v>
      </c>
      <c r="C21" s="200" t="s">
        <v>548</v>
      </c>
      <c r="D21" s="201"/>
      <c r="E21" s="201"/>
      <c r="F21" s="201"/>
      <c r="G21" s="201"/>
      <c r="H21" s="201"/>
      <c r="I21" s="201">
        <f t="shared" si="0"/>
        <v>0</v>
      </c>
      <c r="J21" s="201">
        <f t="shared" si="0"/>
        <v>0</v>
      </c>
      <c r="K21" s="196"/>
      <c r="L21" s="196"/>
    </row>
    <row r="22" spans="1:12">
      <c r="A22" s="200" t="s">
        <v>548</v>
      </c>
      <c r="B22" s="200" t="s">
        <v>588</v>
      </c>
      <c r="C22" s="200" t="s">
        <v>548</v>
      </c>
      <c r="D22" s="201"/>
      <c r="E22" s="201"/>
      <c r="F22" s="201"/>
      <c r="G22" s="201"/>
      <c r="H22" s="201"/>
      <c r="I22" s="201">
        <f t="shared" si="0"/>
        <v>0</v>
      </c>
      <c r="J22" s="201">
        <f t="shared" si="0"/>
        <v>0</v>
      </c>
      <c r="K22" s="196"/>
      <c r="L22" s="196"/>
    </row>
    <row r="23" spans="1:12">
      <c r="A23" s="200" t="s">
        <v>548</v>
      </c>
      <c r="B23" s="200" t="s">
        <v>589</v>
      </c>
      <c r="C23" s="200" t="s">
        <v>548</v>
      </c>
      <c r="D23" s="201"/>
      <c r="E23" s="201"/>
      <c r="F23" s="201"/>
      <c r="G23" s="201"/>
      <c r="H23" s="201"/>
      <c r="I23" s="201">
        <f t="shared" si="0"/>
        <v>0</v>
      </c>
      <c r="J23" s="201">
        <f t="shared" si="0"/>
        <v>0</v>
      </c>
      <c r="K23" s="196"/>
      <c r="L23" s="196"/>
    </row>
    <row r="24" spans="1:12">
      <c r="A24" s="200" t="s">
        <v>59</v>
      </c>
      <c r="B24" s="200" t="s">
        <v>590</v>
      </c>
      <c r="C24" s="200" t="s">
        <v>233</v>
      </c>
      <c r="D24" s="201">
        <v>13</v>
      </c>
      <c r="E24" s="201"/>
      <c r="F24" s="201">
        <f>D24*E24</f>
        <v>0</v>
      </c>
      <c r="G24" s="201"/>
      <c r="H24" s="201">
        <f>D24*G24</f>
        <v>0</v>
      </c>
      <c r="I24" s="201">
        <f t="shared" si="0"/>
        <v>0</v>
      </c>
      <c r="J24" s="201">
        <f t="shared" si="0"/>
        <v>0</v>
      </c>
      <c r="K24" s="196"/>
      <c r="L24" s="196"/>
    </row>
    <row r="25" spans="1:12">
      <c r="A25" s="200" t="s">
        <v>548</v>
      </c>
      <c r="B25" s="200" t="s">
        <v>548</v>
      </c>
      <c r="C25" s="200" t="s">
        <v>548</v>
      </c>
      <c r="D25" s="201"/>
      <c r="E25" s="201"/>
      <c r="F25" s="201"/>
      <c r="G25" s="201"/>
      <c r="H25" s="201"/>
      <c r="I25" s="201">
        <f t="shared" si="0"/>
        <v>0</v>
      </c>
      <c r="J25" s="201">
        <f t="shared" si="0"/>
        <v>0</v>
      </c>
      <c r="K25" s="196"/>
      <c r="L25" s="196"/>
    </row>
    <row r="26" spans="1:12">
      <c r="A26" s="209" t="s">
        <v>548</v>
      </c>
      <c r="B26" s="209" t="s">
        <v>591</v>
      </c>
      <c r="C26" s="209" t="s">
        <v>548</v>
      </c>
      <c r="D26" s="210"/>
      <c r="E26" s="210"/>
      <c r="F26" s="210"/>
      <c r="G26" s="210"/>
      <c r="H26" s="210"/>
      <c r="I26" s="210"/>
      <c r="J26" s="210"/>
      <c r="K26" s="196"/>
      <c r="L26" s="196"/>
    </row>
    <row r="27" spans="1:12">
      <c r="A27" s="200" t="s">
        <v>548</v>
      </c>
      <c r="B27" s="200" t="s">
        <v>592</v>
      </c>
      <c r="C27" s="200" t="s">
        <v>548</v>
      </c>
      <c r="D27" s="201"/>
      <c r="E27" s="201"/>
      <c r="F27" s="201"/>
      <c r="G27" s="201"/>
      <c r="H27" s="201"/>
      <c r="I27" s="201">
        <f t="shared" ref="I27:J44" si="1">E27+G27</f>
        <v>0</v>
      </c>
      <c r="J27" s="201">
        <f t="shared" si="1"/>
        <v>0</v>
      </c>
      <c r="K27" s="196"/>
      <c r="L27" s="196"/>
    </row>
    <row r="28" spans="1:12">
      <c r="A28" s="200" t="s">
        <v>548</v>
      </c>
      <c r="B28" s="200" t="s">
        <v>593</v>
      </c>
      <c r="C28" s="200" t="s">
        <v>548</v>
      </c>
      <c r="D28" s="201"/>
      <c r="E28" s="201"/>
      <c r="F28" s="201"/>
      <c r="G28" s="201"/>
      <c r="H28" s="201"/>
      <c r="I28" s="201">
        <f t="shared" si="1"/>
        <v>0</v>
      </c>
      <c r="J28" s="201">
        <f t="shared" si="1"/>
        <v>0</v>
      </c>
      <c r="K28" s="196"/>
      <c r="L28" s="196"/>
    </row>
    <row r="29" spans="1:12">
      <c r="A29" s="200" t="s">
        <v>548</v>
      </c>
      <c r="B29" s="200" t="s">
        <v>576</v>
      </c>
      <c r="C29" s="200" t="s">
        <v>548</v>
      </c>
      <c r="D29" s="201"/>
      <c r="E29" s="201"/>
      <c r="F29" s="201"/>
      <c r="G29" s="201"/>
      <c r="H29" s="201"/>
      <c r="I29" s="201">
        <f t="shared" si="1"/>
        <v>0</v>
      </c>
      <c r="J29" s="201">
        <f t="shared" si="1"/>
        <v>0</v>
      </c>
      <c r="K29" s="196"/>
      <c r="L29" s="196"/>
    </row>
    <row r="30" spans="1:12">
      <c r="A30" s="200" t="s">
        <v>548</v>
      </c>
      <c r="B30" s="200" t="s">
        <v>577</v>
      </c>
      <c r="C30" s="200" t="s">
        <v>548</v>
      </c>
      <c r="D30" s="201"/>
      <c r="E30" s="201"/>
      <c r="F30" s="201"/>
      <c r="G30" s="201"/>
      <c r="H30" s="201"/>
      <c r="I30" s="201">
        <f t="shared" si="1"/>
        <v>0</v>
      </c>
      <c r="J30" s="201">
        <f t="shared" si="1"/>
        <v>0</v>
      </c>
      <c r="K30" s="196"/>
      <c r="L30" s="196"/>
    </row>
    <row r="31" spans="1:12">
      <c r="A31" s="200" t="s">
        <v>548</v>
      </c>
      <c r="B31" s="200" t="s">
        <v>594</v>
      </c>
      <c r="C31" s="200" t="s">
        <v>548</v>
      </c>
      <c r="D31" s="201"/>
      <c r="E31" s="201"/>
      <c r="F31" s="201"/>
      <c r="G31" s="201"/>
      <c r="H31" s="201"/>
      <c r="I31" s="201">
        <f t="shared" si="1"/>
        <v>0</v>
      </c>
      <c r="J31" s="201">
        <f t="shared" si="1"/>
        <v>0</v>
      </c>
      <c r="K31" s="196"/>
      <c r="L31" s="196"/>
    </row>
    <row r="32" spans="1:12">
      <c r="A32" s="200" t="s">
        <v>548</v>
      </c>
      <c r="B32" s="200" t="s">
        <v>595</v>
      </c>
      <c r="C32" s="200" t="s">
        <v>548</v>
      </c>
      <c r="D32" s="201"/>
      <c r="E32" s="201"/>
      <c r="F32" s="201"/>
      <c r="G32" s="201"/>
      <c r="H32" s="201"/>
      <c r="I32" s="201">
        <f t="shared" si="1"/>
        <v>0</v>
      </c>
      <c r="J32" s="201">
        <f t="shared" si="1"/>
        <v>0</v>
      </c>
      <c r="K32" s="196"/>
      <c r="L32" s="196"/>
    </row>
    <row r="33" spans="1:12">
      <c r="A33" s="200" t="s">
        <v>548</v>
      </c>
      <c r="B33" s="200" t="s">
        <v>596</v>
      </c>
      <c r="C33" s="200" t="s">
        <v>548</v>
      </c>
      <c r="D33" s="201"/>
      <c r="E33" s="201"/>
      <c r="F33" s="201"/>
      <c r="G33" s="201"/>
      <c r="H33" s="201"/>
      <c r="I33" s="201">
        <f t="shared" si="1"/>
        <v>0</v>
      </c>
      <c r="J33" s="201">
        <f t="shared" si="1"/>
        <v>0</v>
      </c>
      <c r="K33" s="196"/>
      <c r="L33" s="196"/>
    </row>
    <row r="34" spans="1:12">
      <c r="A34" s="200" t="s">
        <v>548</v>
      </c>
      <c r="B34" s="200" t="s">
        <v>581</v>
      </c>
      <c r="C34" s="200" t="s">
        <v>548</v>
      </c>
      <c r="D34" s="201"/>
      <c r="E34" s="201"/>
      <c r="F34" s="201"/>
      <c r="G34" s="201"/>
      <c r="H34" s="201"/>
      <c r="I34" s="201">
        <f t="shared" si="1"/>
        <v>0</v>
      </c>
      <c r="J34" s="201">
        <f t="shared" si="1"/>
        <v>0</v>
      </c>
      <c r="K34" s="196"/>
      <c r="L34" s="196"/>
    </row>
    <row r="35" spans="1:12">
      <c r="A35" s="200" t="s">
        <v>548</v>
      </c>
      <c r="B35" s="200" t="s">
        <v>597</v>
      </c>
      <c r="C35" s="200" t="s">
        <v>548</v>
      </c>
      <c r="D35" s="201"/>
      <c r="E35" s="201"/>
      <c r="F35" s="201"/>
      <c r="G35" s="201"/>
      <c r="H35" s="201"/>
      <c r="I35" s="201">
        <f t="shared" si="1"/>
        <v>0</v>
      </c>
      <c r="J35" s="201">
        <f t="shared" si="1"/>
        <v>0</v>
      </c>
      <c r="K35" s="196"/>
      <c r="L35" s="196"/>
    </row>
    <row r="36" spans="1:12">
      <c r="A36" s="200" t="s">
        <v>548</v>
      </c>
      <c r="B36" s="200" t="s">
        <v>598</v>
      </c>
      <c r="C36" s="200" t="s">
        <v>548</v>
      </c>
      <c r="D36" s="201"/>
      <c r="E36" s="201"/>
      <c r="F36" s="201"/>
      <c r="G36" s="201"/>
      <c r="H36" s="201"/>
      <c r="I36" s="201">
        <f t="shared" si="1"/>
        <v>0</v>
      </c>
      <c r="J36" s="201">
        <f t="shared" si="1"/>
        <v>0</v>
      </c>
      <c r="K36" s="196"/>
      <c r="L36" s="196"/>
    </row>
    <row r="37" spans="1:12">
      <c r="A37" s="200" t="s">
        <v>548</v>
      </c>
      <c r="B37" s="200" t="s">
        <v>584</v>
      </c>
      <c r="C37" s="200" t="s">
        <v>548</v>
      </c>
      <c r="D37" s="201"/>
      <c r="E37" s="201"/>
      <c r="F37" s="201"/>
      <c r="G37" s="201"/>
      <c r="H37" s="201"/>
      <c r="I37" s="201">
        <f t="shared" si="1"/>
        <v>0</v>
      </c>
      <c r="J37" s="201">
        <f t="shared" si="1"/>
        <v>0</v>
      </c>
      <c r="K37" s="196"/>
      <c r="L37" s="196"/>
    </row>
    <row r="38" spans="1:12">
      <c r="A38" s="200" t="s">
        <v>548</v>
      </c>
      <c r="B38" s="200" t="s">
        <v>585</v>
      </c>
      <c r="C38" s="200" t="s">
        <v>548</v>
      </c>
      <c r="D38" s="201"/>
      <c r="E38" s="201"/>
      <c r="F38" s="201"/>
      <c r="G38" s="201"/>
      <c r="H38" s="201"/>
      <c r="I38" s="201">
        <f t="shared" si="1"/>
        <v>0</v>
      </c>
      <c r="J38" s="201">
        <f t="shared" si="1"/>
        <v>0</v>
      </c>
      <c r="K38" s="196"/>
      <c r="L38" s="196"/>
    </row>
    <row r="39" spans="1:12">
      <c r="A39" s="200" t="s">
        <v>548</v>
      </c>
      <c r="B39" s="200" t="s">
        <v>599</v>
      </c>
      <c r="C39" s="200" t="s">
        <v>548</v>
      </c>
      <c r="D39" s="201"/>
      <c r="E39" s="201"/>
      <c r="F39" s="201"/>
      <c r="G39" s="201"/>
      <c r="H39" s="201"/>
      <c r="I39" s="201">
        <f t="shared" si="1"/>
        <v>0</v>
      </c>
      <c r="J39" s="201">
        <f t="shared" si="1"/>
        <v>0</v>
      </c>
      <c r="K39" s="196"/>
      <c r="L39" s="196"/>
    </row>
    <row r="40" spans="1:12">
      <c r="A40" s="200" t="s">
        <v>548</v>
      </c>
      <c r="B40" s="200" t="s">
        <v>600</v>
      </c>
      <c r="C40" s="200" t="s">
        <v>548</v>
      </c>
      <c r="D40" s="201"/>
      <c r="E40" s="201"/>
      <c r="F40" s="201"/>
      <c r="G40" s="201"/>
      <c r="H40" s="201"/>
      <c r="I40" s="201">
        <f t="shared" si="1"/>
        <v>0</v>
      </c>
      <c r="J40" s="201">
        <f t="shared" si="1"/>
        <v>0</v>
      </c>
      <c r="K40" s="196"/>
      <c r="L40" s="196"/>
    </row>
    <row r="41" spans="1:12">
      <c r="A41" s="200" t="s">
        <v>548</v>
      </c>
      <c r="B41" s="200" t="s">
        <v>601</v>
      </c>
      <c r="C41" s="200" t="s">
        <v>548</v>
      </c>
      <c r="D41" s="201"/>
      <c r="E41" s="201"/>
      <c r="F41" s="201"/>
      <c r="G41" s="201"/>
      <c r="H41" s="201"/>
      <c r="I41" s="201">
        <f t="shared" si="1"/>
        <v>0</v>
      </c>
      <c r="J41" s="201">
        <f t="shared" si="1"/>
        <v>0</v>
      </c>
      <c r="K41" s="196"/>
      <c r="L41" s="196"/>
    </row>
    <row r="42" spans="1:12">
      <c r="A42" s="200" t="s">
        <v>548</v>
      </c>
      <c r="B42" s="200" t="s">
        <v>589</v>
      </c>
      <c r="C42" s="200" t="s">
        <v>548</v>
      </c>
      <c r="D42" s="201"/>
      <c r="E42" s="201"/>
      <c r="F42" s="201"/>
      <c r="G42" s="201"/>
      <c r="H42" s="201"/>
      <c r="I42" s="201">
        <f t="shared" si="1"/>
        <v>0</v>
      </c>
      <c r="J42" s="201">
        <f t="shared" si="1"/>
        <v>0</v>
      </c>
      <c r="K42" s="196"/>
      <c r="L42" s="196"/>
    </row>
    <row r="43" spans="1:12">
      <c r="A43" s="200" t="s">
        <v>602</v>
      </c>
      <c r="B43" s="200" t="s">
        <v>603</v>
      </c>
      <c r="C43" s="200" t="s">
        <v>233</v>
      </c>
      <c r="D43" s="201">
        <v>2</v>
      </c>
      <c r="E43" s="201"/>
      <c r="F43" s="201">
        <f>D43*E43</f>
        <v>0</v>
      </c>
      <c r="G43" s="201"/>
      <c r="H43" s="201">
        <f>D43*G43</f>
        <v>0</v>
      </c>
      <c r="I43" s="201">
        <f t="shared" si="1"/>
        <v>0</v>
      </c>
      <c r="J43" s="201">
        <f t="shared" si="1"/>
        <v>0</v>
      </c>
      <c r="K43" s="196"/>
      <c r="L43" s="196"/>
    </row>
    <row r="44" spans="1:12">
      <c r="A44" s="200" t="s">
        <v>548</v>
      </c>
      <c r="B44" s="200" t="s">
        <v>548</v>
      </c>
      <c r="C44" s="200" t="s">
        <v>548</v>
      </c>
      <c r="D44" s="201"/>
      <c r="E44" s="201"/>
      <c r="F44" s="201"/>
      <c r="G44" s="201"/>
      <c r="H44" s="201"/>
      <c r="I44" s="201">
        <f t="shared" si="1"/>
        <v>0</v>
      </c>
      <c r="J44" s="201">
        <f t="shared" si="1"/>
        <v>0</v>
      </c>
      <c r="K44" s="196"/>
      <c r="L44" s="196"/>
    </row>
    <row r="45" spans="1:12">
      <c r="A45" s="198" t="s">
        <v>548</v>
      </c>
      <c r="B45" s="198" t="s">
        <v>604</v>
      </c>
      <c r="C45" s="198" t="s">
        <v>548</v>
      </c>
      <c r="D45" s="199"/>
      <c r="E45" s="199"/>
      <c r="F45" s="199">
        <f>SUM(F5:F44)</f>
        <v>0</v>
      </c>
      <c r="G45" s="199"/>
      <c r="H45" s="199">
        <f>SUM(H5:H44)</f>
        <v>0</v>
      </c>
      <c r="I45" s="199"/>
      <c r="J45" s="199">
        <f>SUM(J5:J44)</f>
        <v>0</v>
      </c>
      <c r="K45" s="196"/>
      <c r="L45" s="196"/>
    </row>
    <row r="46" spans="1:12">
      <c r="A46" s="212" t="s">
        <v>548</v>
      </c>
      <c r="B46" s="212" t="s">
        <v>548</v>
      </c>
      <c r="C46" s="212" t="s">
        <v>548</v>
      </c>
      <c r="D46" s="213"/>
      <c r="E46" s="213"/>
      <c r="F46" s="213"/>
      <c r="G46" s="213"/>
      <c r="H46" s="213"/>
      <c r="I46" s="213">
        <f>E46+G46</f>
        <v>0</v>
      </c>
      <c r="J46" s="213">
        <f>F46+H46</f>
        <v>0</v>
      </c>
      <c r="K46" s="196"/>
      <c r="L46" s="196"/>
    </row>
    <row r="47" spans="1:12">
      <c r="A47" s="200" t="s">
        <v>548</v>
      </c>
      <c r="B47" s="200" t="s">
        <v>548</v>
      </c>
      <c r="C47" s="200" t="s">
        <v>548</v>
      </c>
      <c r="D47" s="201"/>
      <c r="E47" s="201"/>
      <c r="F47" s="201"/>
      <c r="G47" s="201"/>
      <c r="H47" s="201"/>
      <c r="I47" s="201">
        <f>E47+G47</f>
        <v>0</v>
      </c>
      <c r="J47" s="201">
        <f>F47+H47</f>
        <v>0</v>
      </c>
      <c r="K47" s="196"/>
      <c r="L47" s="196"/>
    </row>
    <row r="48" spans="1:12">
      <c r="A48" s="198" t="s">
        <v>548</v>
      </c>
      <c r="B48" s="198" t="s">
        <v>605</v>
      </c>
      <c r="C48" s="198" t="s">
        <v>548</v>
      </c>
      <c r="D48" s="199"/>
      <c r="E48" s="199"/>
      <c r="F48" s="199"/>
      <c r="G48" s="199"/>
      <c r="H48" s="199"/>
      <c r="I48" s="199"/>
      <c r="J48" s="199"/>
      <c r="K48" s="196"/>
      <c r="L48" s="196"/>
    </row>
    <row r="49" spans="1:12">
      <c r="A49" s="200" t="s">
        <v>548</v>
      </c>
      <c r="B49" s="200" t="s">
        <v>548</v>
      </c>
      <c r="C49" s="200" t="s">
        <v>548</v>
      </c>
      <c r="D49" s="201"/>
      <c r="E49" s="201"/>
      <c r="F49" s="201"/>
      <c r="G49" s="201"/>
      <c r="H49" s="201"/>
      <c r="I49" s="201">
        <f>E49+G49</f>
        <v>0</v>
      </c>
      <c r="J49" s="201">
        <f>F49+H49</f>
        <v>0</v>
      </c>
      <c r="K49" s="196"/>
      <c r="L49" s="196"/>
    </row>
    <row r="50" spans="1:12">
      <c r="A50" s="202" t="s">
        <v>548</v>
      </c>
      <c r="B50" s="202" t="s">
        <v>606</v>
      </c>
      <c r="C50" s="202" t="s">
        <v>548</v>
      </c>
      <c r="D50" s="203"/>
      <c r="E50" s="203"/>
      <c r="F50" s="203"/>
      <c r="G50" s="203"/>
      <c r="H50" s="203"/>
      <c r="I50" s="203"/>
      <c r="J50" s="203"/>
      <c r="K50" s="196"/>
      <c r="L50" s="196"/>
    </row>
    <row r="51" spans="1:12">
      <c r="A51" s="200" t="s">
        <v>548</v>
      </c>
      <c r="B51" s="200" t="s">
        <v>548</v>
      </c>
      <c r="C51" s="200" t="s">
        <v>548</v>
      </c>
      <c r="D51" s="201"/>
      <c r="E51" s="201"/>
      <c r="F51" s="201"/>
      <c r="G51" s="201"/>
      <c r="H51" s="201"/>
      <c r="I51" s="201">
        <f t="shared" ref="I51:J55" si="2">E51+G51</f>
        <v>0</v>
      </c>
      <c r="J51" s="201">
        <f t="shared" si="2"/>
        <v>0</v>
      </c>
      <c r="K51" s="196"/>
      <c r="L51" s="196"/>
    </row>
    <row r="52" spans="1:12">
      <c r="A52" s="200" t="s">
        <v>77</v>
      </c>
      <c r="B52" s="200" t="s">
        <v>607</v>
      </c>
      <c r="C52" s="200" t="s">
        <v>233</v>
      </c>
      <c r="D52" s="201">
        <v>1</v>
      </c>
      <c r="E52" s="201"/>
      <c r="F52" s="201">
        <f>D52*E52</f>
        <v>0</v>
      </c>
      <c r="G52" s="201"/>
      <c r="H52" s="201">
        <f>D52*G52</f>
        <v>0</v>
      </c>
      <c r="I52" s="201">
        <f t="shared" si="2"/>
        <v>0</v>
      </c>
      <c r="J52" s="201">
        <f t="shared" si="2"/>
        <v>0</v>
      </c>
      <c r="K52" s="196"/>
      <c r="L52" s="196"/>
    </row>
    <row r="53" spans="1:12">
      <c r="A53" s="200" t="s">
        <v>608</v>
      </c>
      <c r="B53" s="200" t="s">
        <v>609</v>
      </c>
      <c r="C53" s="200" t="s">
        <v>233</v>
      </c>
      <c r="D53" s="201">
        <v>1</v>
      </c>
      <c r="E53" s="201"/>
      <c r="F53" s="201">
        <f>D53*E53</f>
        <v>0</v>
      </c>
      <c r="G53" s="201"/>
      <c r="H53" s="201">
        <f>D53*G53</f>
        <v>0</v>
      </c>
      <c r="I53" s="201">
        <f t="shared" si="2"/>
        <v>0</v>
      </c>
      <c r="J53" s="201">
        <f t="shared" si="2"/>
        <v>0</v>
      </c>
      <c r="K53" s="196"/>
      <c r="L53" s="196"/>
    </row>
    <row r="54" spans="1:12">
      <c r="A54" s="200" t="s">
        <v>610</v>
      </c>
      <c r="B54" s="200" t="s">
        <v>611</v>
      </c>
      <c r="C54" s="200" t="s">
        <v>233</v>
      </c>
      <c r="D54" s="201">
        <v>2</v>
      </c>
      <c r="E54" s="201"/>
      <c r="F54" s="201">
        <f>D54*E54</f>
        <v>0</v>
      </c>
      <c r="G54" s="201"/>
      <c r="H54" s="201">
        <f>D54*G54</f>
        <v>0</v>
      </c>
      <c r="I54" s="201">
        <f t="shared" si="2"/>
        <v>0</v>
      </c>
      <c r="J54" s="201">
        <f t="shared" si="2"/>
        <v>0</v>
      </c>
      <c r="K54" s="196"/>
      <c r="L54" s="196"/>
    </row>
    <row r="55" spans="1:12">
      <c r="A55" s="200" t="s">
        <v>612</v>
      </c>
      <c r="B55" s="200" t="s">
        <v>613</v>
      </c>
      <c r="C55" s="200" t="s">
        <v>233</v>
      </c>
      <c r="D55" s="201">
        <v>1</v>
      </c>
      <c r="E55" s="201"/>
      <c r="F55" s="201">
        <f>D55*E55</f>
        <v>0</v>
      </c>
      <c r="G55" s="201"/>
      <c r="H55" s="201">
        <f>D55*G55</f>
        <v>0</v>
      </c>
      <c r="I55" s="201">
        <f t="shared" si="2"/>
        <v>0</v>
      </c>
      <c r="J55" s="201">
        <f t="shared" si="2"/>
        <v>0</v>
      </c>
      <c r="K55" s="196"/>
      <c r="L55" s="196"/>
    </row>
    <row r="56" spans="1:12">
      <c r="A56" s="214" t="s">
        <v>548</v>
      </c>
      <c r="B56" s="214" t="s">
        <v>614</v>
      </c>
      <c r="C56" s="214" t="s">
        <v>548</v>
      </c>
      <c r="D56" s="215"/>
      <c r="E56" s="215"/>
      <c r="F56" s="215"/>
      <c r="G56" s="215"/>
      <c r="H56" s="215"/>
      <c r="I56" s="215"/>
      <c r="J56" s="215"/>
      <c r="K56" s="196"/>
      <c r="L56" s="196"/>
    </row>
    <row r="57" spans="1:12">
      <c r="A57" s="214" t="s">
        <v>548</v>
      </c>
      <c r="B57" s="214" t="s">
        <v>615</v>
      </c>
      <c r="C57" s="214" t="s">
        <v>548</v>
      </c>
      <c r="D57" s="215"/>
      <c r="E57" s="215"/>
      <c r="F57" s="215"/>
      <c r="G57" s="215"/>
      <c r="H57" s="215"/>
      <c r="I57" s="215"/>
      <c r="J57" s="215"/>
      <c r="K57" s="196"/>
      <c r="L57" s="196"/>
    </row>
    <row r="58" spans="1:12">
      <c r="A58" s="214" t="s">
        <v>548</v>
      </c>
      <c r="B58" s="214" t="s">
        <v>616</v>
      </c>
      <c r="C58" s="214" t="s">
        <v>548</v>
      </c>
      <c r="D58" s="215"/>
      <c r="E58" s="215"/>
      <c r="F58" s="215"/>
      <c r="G58" s="215"/>
      <c r="H58" s="215"/>
      <c r="I58" s="215"/>
      <c r="J58" s="215"/>
      <c r="K58" s="196"/>
      <c r="L58" s="196"/>
    </row>
    <row r="59" spans="1:12">
      <c r="A59" s="214" t="s">
        <v>548</v>
      </c>
      <c r="B59" s="214" t="s">
        <v>617</v>
      </c>
      <c r="C59" s="214" t="s">
        <v>548</v>
      </c>
      <c r="D59" s="215"/>
      <c r="E59" s="215"/>
      <c r="F59" s="215"/>
      <c r="G59" s="215"/>
      <c r="H59" s="215"/>
      <c r="I59" s="215"/>
      <c r="J59" s="215"/>
      <c r="K59" s="196"/>
      <c r="L59" s="196"/>
    </row>
    <row r="60" spans="1:12">
      <c r="A60" s="214" t="s">
        <v>548</v>
      </c>
      <c r="B60" s="214" t="s">
        <v>618</v>
      </c>
      <c r="C60" s="214" t="s">
        <v>548</v>
      </c>
      <c r="D60" s="215"/>
      <c r="E60" s="215"/>
      <c r="F60" s="215"/>
      <c r="G60" s="215"/>
      <c r="H60" s="215"/>
      <c r="I60" s="215"/>
      <c r="J60" s="215"/>
      <c r="K60" s="196"/>
      <c r="L60" s="196"/>
    </row>
    <row r="61" spans="1:12">
      <c r="A61" s="200" t="s">
        <v>619</v>
      </c>
      <c r="B61" s="200" t="s">
        <v>620</v>
      </c>
      <c r="C61" s="200" t="s">
        <v>244</v>
      </c>
      <c r="D61" s="201">
        <v>1</v>
      </c>
      <c r="E61" s="201"/>
      <c r="F61" s="201">
        <f>D61*E61</f>
        <v>0</v>
      </c>
      <c r="G61" s="201"/>
      <c r="H61" s="201">
        <f>D61*G61</f>
        <v>0</v>
      </c>
      <c r="I61" s="201">
        <f>E61+G61</f>
        <v>0</v>
      </c>
      <c r="J61" s="201">
        <f>F61+H61</f>
        <v>0</v>
      </c>
      <c r="K61" s="196"/>
      <c r="L61" s="196"/>
    </row>
    <row r="62" spans="1:12">
      <c r="A62" s="214" t="s">
        <v>548</v>
      </c>
      <c r="B62" s="214" t="s">
        <v>621</v>
      </c>
      <c r="C62" s="214" t="s">
        <v>548</v>
      </c>
      <c r="D62" s="215"/>
      <c r="E62" s="215"/>
      <c r="F62" s="215"/>
      <c r="G62" s="215"/>
      <c r="H62" s="215"/>
      <c r="I62" s="215"/>
      <c r="J62" s="215"/>
      <c r="K62" s="196"/>
      <c r="L62" s="196"/>
    </row>
    <row r="63" spans="1:12">
      <c r="A63" s="200" t="s">
        <v>622</v>
      </c>
      <c r="B63" s="200" t="s">
        <v>623</v>
      </c>
      <c r="C63" s="200" t="s">
        <v>624</v>
      </c>
      <c r="D63" s="201">
        <v>6</v>
      </c>
      <c r="E63" s="201"/>
      <c r="F63" s="201">
        <f>D63*E63</f>
        <v>0</v>
      </c>
      <c r="G63" s="201"/>
      <c r="H63" s="201">
        <f>D63*G63</f>
        <v>0</v>
      </c>
      <c r="I63" s="201">
        <f>E63+G63</f>
        <v>0</v>
      </c>
      <c r="J63" s="201">
        <f>F63+H63</f>
        <v>0</v>
      </c>
      <c r="K63" s="196"/>
      <c r="L63" s="196"/>
    </row>
    <row r="64" spans="1:12">
      <c r="A64" s="214" t="s">
        <v>548</v>
      </c>
      <c r="B64" s="214" t="s">
        <v>625</v>
      </c>
      <c r="C64" s="214" t="s">
        <v>548</v>
      </c>
      <c r="D64" s="215"/>
      <c r="E64" s="215"/>
      <c r="F64" s="215"/>
      <c r="G64" s="215"/>
      <c r="H64" s="215"/>
      <c r="I64" s="215"/>
      <c r="J64" s="215"/>
      <c r="K64" s="196"/>
      <c r="L64" s="196"/>
    </row>
    <row r="65" spans="1:12">
      <c r="A65" s="200" t="s">
        <v>626</v>
      </c>
      <c r="B65" s="200" t="s">
        <v>627</v>
      </c>
      <c r="C65" s="200" t="s">
        <v>624</v>
      </c>
      <c r="D65" s="201">
        <v>2</v>
      </c>
      <c r="E65" s="201"/>
      <c r="F65" s="201">
        <f>D65*E65</f>
        <v>0</v>
      </c>
      <c r="G65" s="201"/>
      <c r="H65" s="201">
        <f>D65*G65</f>
        <v>0</v>
      </c>
      <c r="I65" s="201">
        <f>E65+G65</f>
        <v>0</v>
      </c>
      <c r="J65" s="201">
        <f>F65+H65</f>
        <v>0</v>
      </c>
      <c r="K65" s="196"/>
      <c r="L65" s="196"/>
    </row>
    <row r="66" spans="1:12">
      <c r="A66" s="200" t="s">
        <v>548</v>
      </c>
      <c r="B66" s="200" t="s">
        <v>548</v>
      </c>
      <c r="C66" s="200" t="s">
        <v>548</v>
      </c>
      <c r="D66" s="201"/>
      <c r="E66" s="201"/>
      <c r="F66" s="201"/>
      <c r="G66" s="201"/>
      <c r="H66" s="201"/>
      <c r="I66" s="201">
        <f>E66+G66</f>
        <v>0</v>
      </c>
      <c r="J66" s="201">
        <f>F66+H66</f>
        <v>0</v>
      </c>
      <c r="K66" s="196"/>
      <c r="L66" s="196"/>
    </row>
    <row r="67" spans="1:12">
      <c r="A67" s="202" t="s">
        <v>548</v>
      </c>
      <c r="B67" s="202" t="s">
        <v>628</v>
      </c>
      <c r="C67" s="202" t="s">
        <v>548</v>
      </c>
      <c r="D67" s="203"/>
      <c r="E67" s="203"/>
      <c r="F67" s="203">
        <f>SUM(F51:F66)</f>
        <v>0</v>
      </c>
      <c r="G67" s="203"/>
      <c r="H67" s="203">
        <f>SUM(H51:H66)</f>
        <v>0</v>
      </c>
      <c r="I67" s="203"/>
      <c r="J67" s="203">
        <f>SUM(J51:J66)</f>
        <v>0</v>
      </c>
      <c r="K67" s="196"/>
      <c r="L67" s="196"/>
    </row>
    <row r="68" spans="1:12">
      <c r="A68" s="200" t="s">
        <v>548</v>
      </c>
      <c r="B68" s="200" t="s">
        <v>548</v>
      </c>
      <c r="C68" s="200" t="s">
        <v>548</v>
      </c>
      <c r="D68" s="201"/>
      <c r="E68" s="201"/>
      <c r="F68" s="201"/>
      <c r="G68" s="201"/>
      <c r="H68" s="201"/>
      <c r="I68" s="201">
        <f>E68+G68</f>
        <v>0</v>
      </c>
      <c r="J68" s="201">
        <f>F68+H68</f>
        <v>0</v>
      </c>
      <c r="K68" s="196"/>
      <c r="L68" s="196"/>
    </row>
    <row r="69" spans="1:12">
      <c r="A69" s="198" t="s">
        <v>548</v>
      </c>
      <c r="B69" s="198" t="s">
        <v>629</v>
      </c>
      <c r="C69" s="198" t="s">
        <v>548</v>
      </c>
      <c r="D69" s="199"/>
      <c r="E69" s="199"/>
      <c r="F69" s="199">
        <f>SUM(F49,F51:F66,F68:F68)</f>
        <v>0</v>
      </c>
      <c r="G69" s="199"/>
      <c r="H69" s="199">
        <f>SUM(H49,H51:H66,H68:H68)</f>
        <v>0</v>
      </c>
      <c r="I69" s="199"/>
      <c r="J69" s="199">
        <f>SUM(J49,J51:J66,J68:J68)</f>
        <v>0</v>
      </c>
      <c r="K69" s="196"/>
      <c r="L69" s="196"/>
    </row>
    <row r="70" spans="1:12">
      <c r="A70" s="212" t="s">
        <v>548</v>
      </c>
      <c r="B70" s="212" t="s">
        <v>548</v>
      </c>
      <c r="C70" s="212" t="s">
        <v>548</v>
      </c>
      <c r="D70" s="213"/>
      <c r="E70" s="213"/>
      <c r="F70" s="213"/>
      <c r="G70" s="213"/>
      <c r="H70" s="213"/>
      <c r="I70" s="213">
        <f>E70+G70</f>
        <v>0</v>
      </c>
      <c r="J70" s="213">
        <f>F70+H70</f>
        <v>0</v>
      </c>
      <c r="K70" s="196"/>
      <c r="L70" s="196"/>
    </row>
    <row r="71" spans="1:12">
      <c r="A71" s="204" t="s">
        <v>548</v>
      </c>
      <c r="B71" s="204" t="s">
        <v>630</v>
      </c>
      <c r="C71" s="204" t="s">
        <v>548</v>
      </c>
      <c r="D71" s="205"/>
      <c r="E71" s="205"/>
      <c r="F71" s="205">
        <f>SUM(F3,F5:F44,F46:F47,F49,F51:F66,F68,F70:F70)</f>
        <v>0</v>
      </c>
      <c r="G71" s="205"/>
      <c r="H71" s="205">
        <f>SUM(H3,H5:H44,H46:H47,H49,H51:H66,H68,H70:H70)</f>
        <v>0</v>
      </c>
      <c r="I71" s="205"/>
      <c r="J71" s="205">
        <f>SUM(J3,J5:J44,J46:J47,J49,J51:J66,J68,J70:J70)</f>
        <v>0</v>
      </c>
      <c r="K71" s="196"/>
      <c r="L71" s="196"/>
    </row>
    <row r="72" spans="1:12">
      <c r="A72" s="212" t="s">
        <v>548</v>
      </c>
      <c r="B72" s="212" t="s">
        <v>548</v>
      </c>
      <c r="C72" s="212" t="s">
        <v>548</v>
      </c>
      <c r="D72" s="213"/>
      <c r="E72" s="213"/>
      <c r="F72" s="213"/>
      <c r="G72" s="213"/>
      <c r="H72" s="213"/>
      <c r="I72" s="213">
        <f>E72+G72</f>
        <v>0</v>
      </c>
      <c r="J72" s="213">
        <f>F72+H72</f>
        <v>0</v>
      </c>
      <c r="K72" s="196"/>
      <c r="L72" s="196"/>
    </row>
    <row r="73" spans="1:12">
      <c r="A73" s="204" t="s">
        <v>548</v>
      </c>
      <c r="B73" s="204" t="s">
        <v>564</v>
      </c>
      <c r="C73" s="204" t="s">
        <v>548</v>
      </c>
      <c r="D73" s="205"/>
      <c r="E73" s="205"/>
      <c r="F73" s="205"/>
      <c r="G73" s="205"/>
      <c r="H73" s="205"/>
      <c r="I73" s="205"/>
      <c r="J73" s="205"/>
      <c r="K73" s="196"/>
      <c r="L73" s="196"/>
    </row>
    <row r="74" spans="1:12">
      <c r="A74" s="214" t="s">
        <v>548</v>
      </c>
      <c r="B74" s="214" t="s">
        <v>631</v>
      </c>
      <c r="C74" s="214" t="s">
        <v>548</v>
      </c>
      <c r="D74" s="215"/>
      <c r="E74" s="215"/>
      <c r="F74" s="215"/>
      <c r="G74" s="215"/>
      <c r="H74" s="215"/>
      <c r="I74" s="215"/>
      <c r="J74" s="215"/>
      <c r="K74" s="196"/>
      <c r="L74" s="196"/>
    </row>
    <row r="75" spans="1:12">
      <c r="A75" s="200" t="s">
        <v>632</v>
      </c>
      <c r="B75" s="200" t="s">
        <v>633</v>
      </c>
      <c r="C75" s="200" t="s">
        <v>259</v>
      </c>
      <c r="D75" s="201">
        <v>18</v>
      </c>
      <c r="E75" s="201"/>
      <c r="F75" s="201">
        <f>D75*E75</f>
        <v>0</v>
      </c>
      <c r="G75" s="201"/>
      <c r="H75" s="201">
        <f>D75*G75</f>
        <v>0</v>
      </c>
      <c r="I75" s="201">
        <f t="shared" ref="I75:J79" si="3">E75+G75</f>
        <v>0</v>
      </c>
      <c r="J75" s="201">
        <f t="shared" si="3"/>
        <v>0</v>
      </c>
      <c r="K75" s="196"/>
      <c r="L75" s="196"/>
    </row>
    <row r="76" spans="1:12">
      <c r="A76" s="200" t="s">
        <v>634</v>
      </c>
      <c r="B76" s="200" t="s">
        <v>635</v>
      </c>
      <c r="C76" s="200" t="s">
        <v>259</v>
      </c>
      <c r="D76" s="201">
        <v>72</v>
      </c>
      <c r="E76" s="201"/>
      <c r="F76" s="201">
        <f>D76*E76</f>
        <v>0</v>
      </c>
      <c r="G76" s="201"/>
      <c r="H76" s="201">
        <f>D76*G76</f>
        <v>0</v>
      </c>
      <c r="I76" s="201">
        <f t="shared" si="3"/>
        <v>0</v>
      </c>
      <c r="J76" s="201">
        <f t="shared" si="3"/>
        <v>0</v>
      </c>
      <c r="K76" s="196"/>
      <c r="L76" s="196"/>
    </row>
    <row r="77" spans="1:12">
      <c r="A77" s="200" t="s">
        <v>636</v>
      </c>
      <c r="B77" s="200" t="s">
        <v>637</v>
      </c>
      <c r="C77" s="200" t="s">
        <v>259</v>
      </c>
      <c r="D77" s="201">
        <v>66</v>
      </c>
      <c r="E77" s="201"/>
      <c r="F77" s="201">
        <f>D77*E77</f>
        <v>0</v>
      </c>
      <c r="G77" s="201"/>
      <c r="H77" s="201">
        <f>D77*G77</f>
        <v>0</v>
      </c>
      <c r="I77" s="201">
        <f t="shared" si="3"/>
        <v>0</v>
      </c>
      <c r="J77" s="201">
        <f t="shared" si="3"/>
        <v>0</v>
      </c>
      <c r="K77" s="196"/>
      <c r="L77" s="196"/>
    </row>
    <row r="78" spans="1:12">
      <c r="A78" s="200" t="s">
        <v>638</v>
      </c>
      <c r="B78" s="200" t="s">
        <v>639</v>
      </c>
      <c r="C78" s="200" t="s">
        <v>259</v>
      </c>
      <c r="D78" s="201">
        <v>108</v>
      </c>
      <c r="E78" s="201"/>
      <c r="F78" s="201">
        <f>D78*E78</f>
        <v>0</v>
      </c>
      <c r="G78" s="201"/>
      <c r="H78" s="201">
        <f>D78*G78</f>
        <v>0</v>
      </c>
      <c r="I78" s="201">
        <f t="shared" si="3"/>
        <v>0</v>
      </c>
      <c r="J78" s="201">
        <f t="shared" si="3"/>
        <v>0</v>
      </c>
      <c r="K78" s="196"/>
      <c r="L78" s="196"/>
    </row>
    <row r="79" spans="1:12">
      <c r="A79" s="200" t="s">
        <v>640</v>
      </c>
      <c r="B79" s="200" t="s">
        <v>641</v>
      </c>
      <c r="C79" s="200" t="s">
        <v>259</v>
      </c>
      <c r="D79" s="201">
        <v>45</v>
      </c>
      <c r="E79" s="201"/>
      <c r="F79" s="201">
        <f>D79*E79</f>
        <v>0</v>
      </c>
      <c r="G79" s="201"/>
      <c r="H79" s="201">
        <f>D79*G79</f>
        <v>0</v>
      </c>
      <c r="I79" s="201">
        <f t="shared" si="3"/>
        <v>0</v>
      </c>
      <c r="J79" s="201">
        <f t="shared" si="3"/>
        <v>0</v>
      </c>
      <c r="K79" s="196"/>
      <c r="L79" s="196"/>
    </row>
    <row r="80" spans="1:12">
      <c r="A80" s="214" t="s">
        <v>548</v>
      </c>
      <c r="B80" s="214" t="s">
        <v>642</v>
      </c>
      <c r="C80" s="214" t="s">
        <v>548</v>
      </c>
      <c r="D80" s="215"/>
      <c r="E80" s="215"/>
      <c r="F80" s="215"/>
      <c r="G80" s="215"/>
      <c r="H80" s="215"/>
      <c r="I80" s="215"/>
      <c r="J80" s="215"/>
      <c r="K80" s="196"/>
      <c r="L80" s="196"/>
    </row>
    <row r="81" spans="1:12">
      <c r="A81" s="200" t="s">
        <v>643</v>
      </c>
      <c r="B81" s="200" t="s">
        <v>644</v>
      </c>
      <c r="C81" s="200" t="s">
        <v>233</v>
      </c>
      <c r="D81" s="201">
        <v>54</v>
      </c>
      <c r="E81" s="201"/>
      <c r="F81" s="201">
        <f>D81*E81</f>
        <v>0</v>
      </c>
      <c r="G81" s="201"/>
      <c r="H81" s="201">
        <f>D81*G81</f>
        <v>0</v>
      </c>
      <c r="I81" s="201">
        <f>E81+G81</f>
        <v>0</v>
      </c>
      <c r="J81" s="201">
        <f>F81+H81</f>
        <v>0</v>
      </c>
      <c r="K81" s="196"/>
      <c r="L81" s="196"/>
    </row>
    <row r="82" spans="1:12">
      <c r="A82" s="214" t="s">
        <v>548</v>
      </c>
      <c r="B82" s="214" t="s">
        <v>645</v>
      </c>
      <c r="C82" s="214" t="s">
        <v>548</v>
      </c>
      <c r="D82" s="215"/>
      <c r="E82" s="215"/>
      <c r="F82" s="215"/>
      <c r="G82" s="215"/>
      <c r="H82" s="215"/>
      <c r="I82" s="215"/>
      <c r="J82" s="215"/>
      <c r="K82" s="196"/>
      <c r="L82" s="196"/>
    </row>
    <row r="83" spans="1:12">
      <c r="A83" s="200" t="s">
        <v>646</v>
      </c>
      <c r="B83" s="200" t="s">
        <v>647</v>
      </c>
      <c r="C83" s="200" t="s">
        <v>233</v>
      </c>
      <c r="D83" s="201">
        <v>18</v>
      </c>
      <c r="E83" s="201"/>
      <c r="F83" s="201">
        <f>D83*E83</f>
        <v>0</v>
      </c>
      <c r="G83" s="201"/>
      <c r="H83" s="201">
        <f>D83*G83</f>
        <v>0</v>
      </c>
      <c r="I83" s="201">
        <f>E83+G83</f>
        <v>0</v>
      </c>
      <c r="J83" s="201">
        <f>F83+H83</f>
        <v>0</v>
      </c>
      <c r="K83" s="196"/>
      <c r="L83" s="196"/>
    </row>
    <row r="84" spans="1:12">
      <c r="A84" s="214" t="s">
        <v>548</v>
      </c>
      <c r="B84" s="214" t="s">
        <v>648</v>
      </c>
      <c r="C84" s="214" t="s">
        <v>548</v>
      </c>
      <c r="D84" s="215"/>
      <c r="E84" s="215"/>
      <c r="F84" s="215"/>
      <c r="G84" s="215"/>
      <c r="H84" s="215"/>
      <c r="I84" s="215"/>
      <c r="J84" s="215"/>
      <c r="K84" s="196"/>
      <c r="L84" s="196"/>
    </row>
    <row r="85" spans="1:12">
      <c r="A85" s="200" t="s">
        <v>649</v>
      </c>
      <c r="B85" s="200" t="s">
        <v>650</v>
      </c>
      <c r="C85" s="200" t="s">
        <v>259</v>
      </c>
      <c r="D85" s="201">
        <v>36</v>
      </c>
      <c r="E85" s="201"/>
      <c r="F85" s="201">
        <f>D85*E85</f>
        <v>0</v>
      </c>
      <c r="G85" s="201"/>
      <c r="H85" s="201">
        <f>D85*G85</f>
        <v>0</v>
      </c>
      <c r="I85" s="201">
        <f>E85+G85</f>
        <v>0</v>
      </c>
      <c r="J85" s="201">
        <f>F85+H85</f>
        <v>0</v>
      </c>
      <c r="K85" s="196"/>
      <c r="L85" s="196"/>
    </row>
    <row r="86" spans="1:12">
      <c r="A86" s="200" t="s">
        <v>651</v>
      </c>
      <c r="B86" s="200" t="s">
        <v>652</v>
      </c>
      <c r="C86" s="200" t="s">
        <v>259</v>
      </c>
      <c r="D86" s="201">
        <v>3</v>
      </c>
      <c r="E86" s="201"/>
      <c r="F86" s="201">
        <f>D86*E86</f>
        <v>0</v>
      </c>
      <c r="G86" s="201"/>
      <c r="H86" s="201">
        <f>D86*G86</f>
        <v>0</v>
      </c>
      <c r="I86" s="201">
        <f>E86+G86</f>
        <v>0</v>
      </c>
      <c r="J86" s="201">
        <f>F86+H86</f>
        <v>0</v>
      </c>
      <c r="K86" s="196"/>
      <c r="L86" s="196"/>
    </row>
    <row r="87" spans="1:12">
      <c r="A87" s="214" t="s">
        <v>548</v>
      </c>
      <c r="B87" s="214" t="s">
        <v>653</v>
      </c>
      <c r="C87" s="214" t="s">
        <v>548</v>
      </c>
      <c r="D87" s="215"/>
      <c r="E87" s="215"/>
      <c r="F87" s="215"/>
      <c r="G87" s="215"/>
      <c r="H87" s="215"/>
      <c r="I87" s="215"/>
      <c r="J87" s="215"/>
      <c r="K87" s="196"/>
      <c r="L87" s="196"/>
    </row>
    <row r="88" spans="1:12">
      <c r="A88" s="200" t="s">
        <v>654</v>
      </c>
      <c r="B88" s="200" t="s">
        <v>655</v>
      </c>
      <c r="C88" s="200" t="s">
        <v>259</v>
      </c>
      <c r="D88" s="201">
        <v>8</v>
      </c>
      <c r="E88" s="201"/>
      <c r="F88" s="201">
        <f>D88*E88</f>
        <v>0</v>
      </c>
      <c r="G88" s="201"/>
      <c r="H88" s="201">
        <f>D88*G88</f>
        <v>0</v>
      </c>
      <c r="I88" s="201">
        <f>E88+G88</f>
        <v>0</v>
      </c>
      <c r="J88" s="201">
        <f>F88+H88</f>
        <v>0</v>
      </c>
      <c r="K88" s="196"/>
      <c r="L88" s="196"/>
    </row>
    <row r="89" spans="1:12">
      <c r="A89" s="214" t="s">
        <v>548</v>
      </c>
      <c r="B89" s="214" t="s">
        <v>656</v>
      </c>
      <c r="C89" s="214" t="s">
        <v>548</v>
      </c>
      <c r="D89" s="215"/>
      <c r="E89" s="215"/>
      <c r="F89" s="215"/>
      <c r="G89" s="215"/>
      <c r="H89" s="215"/>
      <c r="I89" s="215"/>
      <c r="J89" s="215"/>
      <c r="K89" s="196"/>
      <c r="L89" s="196"/>
    </row>
    <row r="90" spans="1:12">
      <c r="A90" s="200" t="s">
        <v>657</v>
      </c>
      <c r="B90" s="200" t="s">
        <v>658</v>
      </c>
      <c r="C90" s="200" t="s">
        <v>233</v>
      </c>
      <c r="D90" s="201">
        <v>1</v>
      </c>
      <c r="E90" s="201"/>
      <c r="F90" s="201">
        <f>D90*E90</f>
        <v>0</v>
      </c>
      <c r="G90" s="201"/>
      <c r="H90" s="201">
        <f>D90*G90</f>
        <v>0</v>
      </c>
      <c r="I90" s="201">
        <f t="shared" ref="I90:J92" si="4">E90+G90</f>
        <v>0</v>
      </c>
      <c r="J90" s="201">
        <f t="shared" si="4"/>
        <v>0</v>
      </c>
      <c r="K90" s="196"/>
      <c r="L90" s="196"/>
    </row>
    <row r="91" spans="1:12">
      <c r="A91" s="200" t="s">
        <v>659</v>
      </c>
      <c r="B91" s="200" t="s">
        <v>660</v>
      </c>
      <c r="C91" s="200" t="s">
        <v>233</v>
      </c>
      <c r="D91" s="201">
        <v>1</v>
      </c>
      <c r="E91" s="201"/>
      <c r="F91" s="201">
        <f>D91*E91</f>
        <v>0</v>
      </c>
      <c r="G91" s="201"/>
      <c r="H91" s="201">
        <f>D91*G91</f>
        <v>0</v>
      </c>
      <c r="I91" s="201">
        <f t="shared" si="4"/>
        <v>0</v>
      </c>
      <c r="J91" s="201">
        <f t="shared" si="4"/>
        <v>0</v>
      </c>
      <c r="K91" s="196"/>
      <c r="L91" s="196"/>
    </row>
    <row r="92" spans="1:12">
      <c r="A92" s="200" t="s">
        <v>661</v>
      </c>
      <c r="B92" s="200" t="s">
        <v>662</v>
      </c>
      <c r="C92" s="200" t="s">
        <v>233</v>
      </c>
      <c r="D92" s="201">
        <v>1</v>
      </c>
      <c r="E92" s="201"/>
      <c r="F92" s="201">
        <f>D92*E92</f>
        <v>0</v>
      </c>
      <c r="G92" s="201"/>
      <c r="H92" s="201">
        <f>D92*G92</f>
        <v>0</v>
      </c>
      <c r="I92" s="201">
        <f t="shared" si="4"/>
        <v>0</v>
      </c>
      <c r="J92" s="201">
        <f t="shared" si="4"/>
        <v>0</v>
      </c>
      <c r="K92" s="196"/>
      <c r="L92" s="196"/>
    </row>
    <row r="93" spans="1:12">
      <c r="A93" s="214" t="s">
        <v>548</v>
      </c>
      <c r="B93" s="214" t="s">
        <v>663</v>
      </c>
      <c r="C93" s="214" t="s">
        <v>548</v>
      </c>
      <c r="D93" s="215"/>
      <c r="E93" s="215"/>
      <c r="F93" s="215"/>
      <c r="G93" s="215"/>
      <c r="H93" s="215"/>
      <c r="I93" s="215"/>
      <c r="J93" s="215"/>
      <c r="K93" s="196"/>
      <c r="L93" s="196"/>
    </row>
    <row r="94" spans="1:12">
      <c r="A94" s="200" t="s">
        <v>664</v>
      </c>
      <c r="B94" s="200" t="s">
        <v>665</v>
      </c>
      <c r="C94" s="200" t="s">
        <v>233</v>
      </c>
      <c r="D94" s="201">
        <v>2</v>
      </c>
      <c r="E94" s="201"/>
      <c r="F94" s="201">
        <f>D94*E94</f>
        <v>0</v>
      </c>
      <c r="G94" s="201"/>
      <c r="H94" s="201">
        <f>D94*G94</f>
        <v>0</v>
      </c>
      <c r="I94" s="201">
        <f>E94+G94</f>
        <v>0</v>
      </c>
      <c r="J94" s="201">
        <f>F94+H94</f>
        <v>0</v>
      </c>
      <c r="K94" s="196"/>
      <c r="L94" s="196"/>
    </row>
    <row r="95" spans="1:12">
      <c r="A95" s="200" t="s">
        <v>666</v>
      </c>
      <c r="B95" s="200" t="s">
        <v>667</v>
      </c>
      <c r="C95" s="200" t="s">
        <v>233</v>
      </c>
      <c r="D95" s="201">
        <v>1</v>
      </c>
      <c r="E95" s="201"/>
      <c r="F95" s="201">
        <f>D95*E95</f>
        <v>0</v>
      </c>
      <c r="G95" s="201"/>
      <c r="H95" s="201">
        <f>D95*G95</f>
        <v>0</v>
      </c>
      <c r="I95" s="201">
        <f>E95+G95</f>
        <v>0</v>
      </c>
      <c r="J95" s="201">
        <f>F95+H95</f>
        <v>0</v>
      </c>
      <c r="K95" s="196"/>
      <c r="L95" s="196"/>
    </row>
    <row r="96" spans="1:12">
      <c r="A96" s="214" t="s">
        <v>548</v>
      </c>
      <c r="B96" s="214" t="s">
        <v>668</v>
      </c>
      <c r="C96" s="214" t="s">
        <v>548</v>
      </c>
      <c r="D96" s="215"/>
      <c r="E96" s="215"/>
      <c r="F96" s="215"/>
      <c r="G96" s="215"/>
      <c r="H96" s="215"/>
      <c r="I96" s="215"/>
      <c r="J96" s="215"/>
      <c r="K96" s="196"/>
      <c r="L96" s="196"/>
    </row>
    <row r="97" spans="1:12">
      <c r="A97" s="200" t="s">
        <v>669</v>
      </c>
      <c r="B97" s="200" t="s">
        <v>670</v>
      </c>
      <c r="C97" s="200" t="s">
        <v>233</v>
      </c>
      <c r="D97" s="201">
        <v>10</v>
      </c>
      <c r="E97" s="201"/>
      <c r="F97" s="201">
        <f>D97*E97</f>
        <v>0</v>
      </c>
      <c r="G97" s="201"/>
      <c r="H97" s="201">
        <f>D97*G97</f>
        <v>0</v>
      </c>
      <c r="I97" s="201">
        <f>E97+G97</f>
        <v>0</v>
      </c>
      <c r="J97" s="201">
        <f>F97+H97</f>
        <v>0</v>
      </c>
      <c r="K97" s="196"/>
      <c r="L97" s="196"/>
    </row>
    <row r="98" spans="1:12">
      <c r="A98" s="214" t="s">
        <v>548</v>
      </c>
      <c r="B98" s="214" t="s">
        <v>671</v>
      </c>
      <c r="C98" s="214" t="s">
        <v>548</v>
      </c>
      <c r="D98" s="215"/>
      <c r="E98" s="215"/>
      <c r="F98" s="215"/>
      <c r="G98" s="215"/>
      <c r="H98" s="215"/>
      <c r="I98" s="215"/>
      <c r="J98" s="215"/>
      <c r="K98" s="196"/>
      <c r="L98" s="196"/>
    </row>
    <row r="99" spans="1:12">
      <c r="A99" s="200" t="s">
        <v>672</v>
      </c>
      <c r="B99" s="200" t="s">
        <v>673</v>
      </c>
      <c r="C99" s="200" t="s">
        <v>233</v>
      </c>
      <c r="D99" s="201">
        <v>2</v>
      </c>
      <c r="E99" s="201"/>
      <c r="F99" s="201">
        <f>D99*E99</f>
        <v>0</v>
      </c>
      <c r="G99" s="201"/>
      <c r="H99" s="201">
        <f>D99*G99</f>
        <v>0</v>
      </c>
      <c r="I99" s="201">
        <f>E99+G99</f>
        <v>0</v>
      </c>
      <c r="J99" s="201">
        <f>F99+H99</f>
        <v>0</v>
      </c>
      <c r="K99" s="196"/>
      <c r="L99" s="196"/>
    </row>
    <row r="100" spans="1:12">
      <c r="A100" s="214" t="s">
        <v>548</v>
      </c>
      <c r="B100" s="214" t="s">
        <v>674</v>
      </c>
      <c r="C100" s="214" t="s">
        <v>548</v>
      </c>
      <c r="D100" s="215"/>
      <c r="E100" s="215"/>
      <c r="F100" s="215"/>
      <c r="G100" s="215"/>
      <c r="H100" s="215"/>
      <c r="I100" s="215"/>
      <c r="J100" s="215"/>
      <c r="K100" s="196"/>
      <c r="L100" s="196"/>
    </row>
    <row r="101" spans="1:12">
      <c r="A101" s="200" t="s">
        <v>675</v>
      </c>
      <c r="B101" s="200" t="s">
        <v>676</v>
      </c>
      <c r="C101" s="200" t="s">
        <v>233</v>
      </c>
      <c r="D101" s="201">
        <v>3</v>
      </c>
      <c r="E101" s="201"/>
      <c r="F101" s="201">
        <f>D101*E101</f>
        <v>0</v>
      </c>
      <c r="G101" s="201"/>
      <c r="H101" s="201">
        <f>D101*G101</f>
        <v>0</v>
      </c>
      <c r="I101" s="201">
        <f t="shared" ref="I101:J103" si="5">E101+G101</f>
        <v>0</v>
      </c>
      <c r="J101" s="201">
        <f t="shared" si="5"/>
        <v>0</v>
      </c>
      <c r="K101" s="196"/>
      <c r="L101" s="196"/>
    </row>
    <row r="102" spans="1:12">
      <c r="A102" s="200" t="s">
        <v>677</v>
      </c>
      <c r="B102" s="200" t="s">
        <v>678</v>
      </c>
      <c r="C102" s="200" t="s">
        <v>233</v>
      </c>
      <c r="D102" s="201">
        <v>4</v>
      </c>
      <c r="E102" s="201"/>
      <c r="F102" s="201">
        <f>D102*E102</f>
        <v>0</v>
      </c>
      <c r="G102" s="201"/>
      <c r="H102" s="201">
        <f>D102*G102</f>
        <v>0</v>
      </c>
      <c r="I102" s="201">
        <f t="shared" si="5"/>
        <v>0</v>
      </c>
      <c r="J102" s="201">
        <f t="shared" si="5"/>
        <v>0</v>
      </c>
      <c r="K102" s="196"/>
      <c r="L102" s="196"/>
    </row>
    <row r="103" spans="1:12">
      <c r="A103" s="200" t="s">
        <v>679</v>
      </c>
      <c r="B103" s="200" t="s">
        <v>680</v>
      </c>
      <c r="C103" s="200" t="s">
        <v>233</v>
      </c>
      <c r="D103" s="201">
        <v>1</v>
      </c>
      <c r="E103" s="201"/>
      <c r="F103" s="201">
        <f>D103*E103</f>
        <v>0</v>
      </c>
      <c r="G103" s="201"/>
      <c r="H103" s="201">
        <f>D103*G103</f>
        <v>0</v>
      </c>
      <c r="I103" s="201">
        <f t="shared" si="5"/>
        <v>0</v>
      </c>
      <c r="J103" s="201">
        <f t="shared" si="5"/>
        <v>0</v>
      </c>
      <c r="K103" s="196"/>
      <c r="L103" s="196"/>
    </row>
    <row r="104" spans="1:12">
      <c r="A104" s="214" t="s">
        <v>548</v>
      </c>
      <c r="B104" s="214" t="s">
        <v>681</v>
      </c>
      <c r="C104" s="214" t="s">
        <v>548</v>
      </c>
      <c r="D104" s="215"/>
      <c r="E104" s="215"/>
      <c r="F104" s="215"/>
      <c r="G104" s="215"/>
      <c r="H104" s="215"/>
      <c r="I104" s="215"/>
      <c r="J104" s="215"/>
      <c r="K104" s="196"/>
      <c r="L104" s="196"/>
    </row>
    <row r="105" spans="1:12">
      <c r="A105" s="200" t="s">
        <v>682</v>
      </c>
      <c r="B105" s="200" t="s">
        <v>683</v>
      </c>
      <c r="C105" s="200" t="s">
        <v>233</v>
      </c>
      <c r="D105" s="201">
        <v>15</v>
      </c>
      <c r="E105" s="201"/>
      <c r="F105" s="201">
        <f>D105*E105</f>
        <v>0</v>
      </c>
      <c r="G105" s="201"/>
      <c r="H105" s="201">
        <f>D105*G105</f>
        <v>0</v>
      </c>
      <c r="I105" s="201">
        <f>E105+G105</f>
        <v>0</v>
      </c>
      <c r="J105" s="201">
        <f>F105+H105</f>
        <v>0</v>
      </c>
      <c r="K105" s="196"/>
      <c r="L105" s="196"/>
    </row>
    <row r="106" spans="1:12">
      <c r="A106" s="200" t="s">
        <v>684</v>
      </c>
      <c r="B106" s="200" t="s">
        <v>685</v>
      </c>
      <c r="C106" s="200" t="s">
        <v>233</v>
      </c>
      <c r="D106" s="201">
        <v>4</v>
      </c>
      <c r="E106" s="201"/>
      <c r="F106" s="201">
        <f>D106*E106</f>
        <v>0</v>
      </c>
      <c r="G106" s="201"/>
      <c r="H106" s="201">
        <f>D106*G106</f>
        <v>0</v>
      </c>
      <c r="I106" s="201">
        <f>E106+G106</f>
        <v>0</v>
      </c>
      <c r="J106" s="201">
        <f>F106+H106</f>
        <v>0</v>
      </c>
      <c r="K106" s="196"/>
      <c r="L106" s="196"/>
    </row>
    <row r="107" spans="1:12">
      <c r="A107" s="214" t="s">
        <v>548</v>
      </c>
      <c r="B107" s="214" t="s">
        <v>686</v>
      </c>
      <c r="C107" s="214" t="s">
        <v>548</v>
      </c>
      <c r="D107" s="215"/>
      <c r="E107" s="215"/>
      <c r="F107" s="215"/>
      <c r="G107" s="215"/>
      <c r="H107" s="215"/>
      <c r="I107" s="215"/>
      <c r="J107" s="215"/>
      <c r="K107" s="196"/>
      <c r="L107" s="196"/>
    </row>
    <row r="108" spans="1:12">
      <c r="A108" s="200" t="s">
        <v>687</v>
      </c>
      <c r="B108" s="200" t="s">
        <v>688</v>
      </c>
      <c r="C108" s="200" t="s">
        <v>233</v>
      </c>
      <c r="D108" s="201">
        <v>60</v>
      </c>
      <c r="E108" s="201"/>
      <c r="F108" s="201">
        <f>D108*E108</f>
        <v>0</v>
      </c>
      <c r="G108" s="201"/>
      <c r="H108" s="201">
        <f>D108*G108</f>
        <v>0</v>
      </c>
      <c r="I108" s="201">
        <f t="shared" ref="I108:J110" si="6">E108+G108</f>
        <v>0</v>
      </c>
      <c r="J108" s="201">
        <f t="shared" si="6"/>
        <v>0</v>
      </c>
      <c r="K108" s="196"/>
      <c r="L108" s="196"/>
    </row>
    <row r="109" spans="1:12">
      <c r="A109" s="200" t="s">
        <v>689</v>
      </c>
      <c r="B109" s="200" t="s">
        <v>690</v>
      </c>
      <c r="C109" s="200" t="s">
        <v>233</v>
      </c>
      <c r="D109" s="201">
        <v>36</v>
      </c>
      <c r="E109" s="201"/>
      <c r="F109" s="201">
        <f>D109*E109</f>
        <v>0</v>
      </c>
      <c r="G109" s="201"/>
      <c r="H109" s="201">
        <f>D109*G109</f>
        <v>0</v>
      </c>
      <c r="I109" s="201">
        <f t="shared" si="6"/>
        <v>0</v>
      </c>
      <c r="J109" s="201">
        <f t="shared" si="6"/>
        <v>0</v>
      </c>
      <c r="K109" s="196"/>
      <c r="L109" s="196"/>
    </row>
    <row r="110" spans="1:12">
      <c r="A110" s="200" t="s">
        <v>691</v>
      </c>
      <c r="B110" s="200" t="s">
        <v>692</v>
      </c>
      <c r="C110" s="200" t="s">
        <v>233</v>
      </c>
      <c r="D110" s="201">
        <v>12</v>
      </c>
      <c r="E110" s="201"/>
      <c r="F110" s="201">
        <f>D110*E110</f>
        <v>0</v>
      </c>
      <c r="G110" s="201"/>
      <c r="H110" s="201">
        <f>D110*G110</f>
        <v>0</v>
      </c>
      <c r="I110" s="201">
        <f t="shared" si="6"/>
        <v>0</v>
      </c>
      <c r="J110" s="201">
        <f t="shared" si="6"/>
        <v>0</v>
      </c>
      <c r="K110" s="196"/>
      <c r="L110" s="196"/>
    </row>
    <row r="111" spans="1:12">
      <c r="A111" s="214" t="s">
        <v>548</v>
      </c>
      <c r="B111" s="214" t="s">
        <v>693</v>
      </c>
      <c r="C111" s="214" t="s">
        <v>548</v>
      </c>
      <c r="D111" s="215"/>
      <c r="E111" s="215"/>
      <c r="F111" s="215"/>
      <c r="G111" s="215"/>
      <c r="H111" s="215"/>
      <c r="I111" s="215"/>
      <c r="J111" s="215"/>
      <c r="K111" s="196"/>
      <c r="L111" s="196"/>
    </row>
    <row r="112" spans="1:12">
      <c r="A112" s="200" t="s">
        <v>694</v>
      </c>
      <c r="B112" s="200" t="s">
        <v>695</v>
      </c>
      <c r="C112" s="200" t="s">
        <v>233</v>
      </c>
      <c r="D112" s="201">
        <v>6</v>
      </c>
      <c r="E112" s="201"/>
      <c r="F112" s="201">
        <f>D112*E112</f>
        <v>0</v>
      </c>
      <c r="G112" s="201"/>
      <c r="H112" s="201">
        <f>D112*G112</f>
        <v>0</v>
      </c>
      <c r="I112" s="201">
        <f>E112+G112</f>
        <v>0</v>
      </c>
      <c r="J112" s="201">
        <f>F112+H112</f>
        <v>0</v>
      </c>
      <c r="K112" s="196"/>
      <c r="L112" s="196"/>
    </row>
    <row r="113" spans="1:12">
      <c r="A113" s="200" t="s">
        <v>696</v>
      </c>
      <c r="B113" s="200" t="s">
        <v>697</v>
      </c>
      <c r="C113" s="200" t="s">
        <v>233</v>
      </c>
      <c r="D113" s="201">
        <v>6</v>
      </c>
      <c r="E113" s="201"/>
      <c r="F113" s="201">
        <f>D113*E113</f>
        <v>0</v>
      </c>
      <c r="G113" s="201"/>
      <c r="H113" s="201">
        <f>D113*G113</f>
        <v>0</v>
      </c>
      <c r="I113" s="201">
        <f>E113+G113</f>
        <v>0</v>
      </c>
      <c r="J113" s="201">
        <f>F113+H113</f>
        <v>0</v>
      </c>
      <c r="K113" s="196"/>
      <c r="L113" s="196"/>
    </row>
    <row r="114" spans="1:12">
      <c r="A114" s="214" t="s">
        <v>548</v>
      </c>
      <c r="B114" s="214" t="s">
        <v>698</v>
      </c>
      <c r="C114" s="214" t="s">
        <v>548</v>
      </c>
      <c r="D114" s="215"/>
      <c r="E114" s="215"/>
      <c r="F114" s="215"/>
      <c r="G114" s="215"/>
      <c r="H114" s="215"/>
      <c r="I114" s="215"/>
      <c r="J114" s="215"/>
      <c r="K114" s="196"/>
      <c r="L114" s="196"/>
    </row>
    <row r="115" spans="1:12">
      <c r="A115" s="200" t="s">
        <v>699</v>
      </c>
      <c r="B115" s="200" t="s">
        <v>700</v>
      </c>
      <c r="C115" s="200" t="s">
        <v>259</v>
      </c>
      <c r="D115" s="201">
        <v>54</v>
      </c>
      <c r="E115" s="201"/>
      <c r="F115" s="201">
        <f>D115*E115</f>
        <v>0</v>
      </c>
      <c r="G115" s="201"/>
      <c r="H115" s="201">
        <f>D115*G115</f>
        <v>0</v>
      </c>
      <c r="I115" s="201">
        <f>E115+G115</f>
        <v>0</v>
      </c>
      <c r="J115" s="201">
        <f>F115+H115</f>
        <v>0</v>
      </c>
      <c r="K115" s="196"/>
      <c r="L115" s="196"/>
    </row>
    <row r="116" spans="1:12">
      <c r="A116" s="214" t="s">
        <v>548</v>
      </c>
      <c r="B116" s="214" t="s">
        <v>701</v>
      </c>
      <c r="C116" s="214" t="s">
        <v>548</v>
      </c>
      <c r="D116" s="215"/>
      <c r="E116" s="215"/>
      <c r="F116" s="215"/>
      <c r="G116" s="215"/>
      <c r="H116" s="215"/>
      <c r="I116" s="215"/>
      <c r="J116" s="215"/>
      <c r="K116" s="196"/>
      <c r="L116" s="196"/>
    </row>
    <row r="117" spans="1:12">
      <c r="A117" s="200" t="s">
        <v>702</v>
      </c>
      <c r="B117" s="200" t="s">
        <v>703</v>
      </c>
      <c r="C117" s="200" t="s">
        <v>186</v>
      </c>
      <c r="D117" s="201">
        <v>0.4</v>
      </c>
      <c r="E117" s="201"/>
      <c r="F117" s="201">
        <f>D117*E117</f>
        <v>0</v>
      </c>
      <c r="G117" s="201"/>
      <c r="H117" s="201">
        <f>D117*G117</f>
        <v>0</v>
      </c>
      <c r="I117" s="201">
        <f>E117+G117</f>
        <v>0</v>
      </c>
      <c r="J117" s="201">
        <f>F117+H117</f>
        <v>0</v>
      </c>
      <c r="K117" s="196"/>
      <c r="L117" s="196"/>
    </row>
    <row r="118" spans="1:12">
      <c r="A118" s="214" t="s">
        <v>548</v>
      </c>
      <c r="B118" s="214" t="s">
        <v>621</v>
      </c>
      <c r="C118" s="214" t="s">
        <v>548</v>
      </c>
      <c r="D118" s="215"/>
      <c r="E118" s="215"/>
      <c r="F118" s="215"/>
      <c r="G118" s="215"/>
      <c r="H118" s="215"/>
      <c r="I118" s="215"/>
      <c r="J118" s="215"/>
      <c r="K118" s="196"/>
      <c r="L118" s="196"/>
    </row>
    <row r="119" spans="1:12">
      <c r="A119" s="200" t="s">
        <v>704</v>
      </c>
      <c r="B119" s="200" t="s">
        <v>705</v>
      </c>
      <c r="C119" s="200" t="s">
        <v>624</v>
      </c>
      <c r="D119" s="201">
        <v>32</v>
      </c>
      <c r="E119" s="201"/>
      <c r="F119" s="201">
        <f>D119*E119</f>
        <v>0</v>
      </c>
      <c r="G119" s="201"/>
      <c r="H119" s="201">
        <f>D119*G119</f>
        <v>0</v>
      </c>
      <c r="I119" s="201">
        <f t="shared" ref="I119:J123" si="7">E119+G119</f>
        <v>0</v>
      </c>
      <c r="J119" s="201">
        <f t="shared" si="7"/>
        <v>0</v>
      </c>
      <c r="K119" s="196"/>
      <c r="L119" s="196"/>
    </row>
    <row r="120" spans="1:12">
      <c r="A120" s="200" t="s">
        <v>706</v>
      </c>
      <c r="B120" s="200" t="s">
        <v>707</v>
      </c>
      <c r="C120" s="200" t="s">
        <v>624</v>
      </c>
      <c r="D120" s="201">
        <v>4</v>
      </c>
      <c r="E120" s="201"/>
      <c r="F120" s="201">
        <f>D120*E120</f>
        <v>0</v>
      </c>
      <c r="G120" s="201"/>
      <c r="H120" s="201">
        <f>D120*G120</f>
        <v>0</v>
      </c>
      <c r="I120" s="201">
        <f t="shared" si="7"/>
        <v>0</v>
      </c>
      <c r="J120" s="201">
        <f t="shared" si="7"/>
        <v>0</v>
      </c>
      <c r="K120" s="196"/>
      <c r="L120" s="196"/>
    </row>
    <row r="121" spans="1:12">
      <c r="A121" s="200" t="s">
        <v>708</v>
      </c>
      <c r="B121" s="200" t="s">
        <v>709</v>
      </c>
      <c r="C121" s="200" t="s">
        <v>624</v>
      </c>
      <c r="D121" s="201">
        <v>8</v>
      </c>
      <c r="E121" s="201"/>
      <c r="F121" s="201">
        <f>D121*E121</f>
        <v>0</v>
      </c>
      <c r="G121" s="201"/>
      <c r="H121" s="201">
        <f>D121*G121</f>
        <v>0</v>
      </c>
      <c r="I121" s="201">
        <f t="shared" si="7"/>
        <v>0</v>
      </c>
      <c r="J121" s="201">
        <f t="shared" si="7"/>
        <v>0</v>
      </c>
      <c r="K121" s="196"/>
      <c r="L121" s="196"/>
    </row>
    <row r="122" spans="1:12">
      <c r="A122" s="200" t="s">
        <v>710</v>
      </c>
      <c r="B122" s="200" t="s">
        <v>711</v>
      </c>
      <c r="C122" s="200" t="s">
        <v>624</v>
      </c>
      <c r="D122" s="201">
        <v>6</v>
      </c>
      <c r="E122" s="201"/>
      <c r="F122" s="201">
        <f>D122*E122</f>
        <v>0</v>
      </c>
      <c r="G122" s="201"/>
      <c r="H122" s="201">
        <f>D122*G122</f>
        <v>0</v>
      </c>
      <c r="I122" s="201">
        <f t="shared" si="7"/>
        <v>0</v>
      </c>
      <c r="J122" s="201">
        <f t="shared" si="7"/>
        <v>0</v>
      </c>
      <c r="K122" s="196"/>
      <c r="L122" s="196"/>
    </row>
    <row r="123" spans="1:12">
      <c r="A123" s="200" t="s">
        <v>712</v>
      </c>
      <c r="B123" s="200" t="s">
        <v>713</v>
      </c>
      <c r="C123" s="200" t="s">
        <v>624</v>
      </c>
      <c r="D123" s="201">
        <v>44</v>
      </c>
      <c r="E123" s="201"/>
      <c r="F123" s="201">
        <f>D123*E123</f>
        <v>0</v>
      </c>
      <c r="G123" s="201"/>
      <c r="H123" s="201">
        <f>D123*G123</f>
        <v>0</v>
      </c>
      <c r="I123" s="201">
        <f t="shared" si="7"/>
        <v>0</v>
      </c>
      <c r="J123" s="201">
        <f t="shared" si="7"/>
        <v>0</v>
      </c>
      <c r="K123" s="196"/>
      <c r="L123" s="196"/>
    </row>
    <row r="124" spans="1:12">
      <c r="A124" s="214" t="s">
        <v>548</v>
      </c>
      <c r="B124" s="214" t="s">
        <v>714</v>
      </c>
      <c r="C124" s="214" t="s">
        <v>548</v>
      </c>
      <c r="D124" s="215"/>
      <c r="E124" s="215"/>
      <c r="F124" s="215"/>
      <c r="G124" s="215"/>
      <c r="H124" s="215"/>
      <c r="I124" s="215"/>
      <c r="J124" s="215"/>
      <c r="K124" s="196"/>
      <c r="L124" s="196"/>
    </row>
    <row r="125" spans="1:12">
      <c r="A125" s="200" t="s">
        <v>715</v>
      </c>
      <c r="B125" s="200" t="s">
        <v>716</v>
      </c>
      <c r="C125" s="200" t="s">
        <v>624</v>
      </c>
      <c r="D125" s="201">
        <v>6</v>
      </c>
      <c r="E125" s="201"/>
      <c r="F125" s="201">
        <f>D125*E125</f>
        <v>0</v>
      </c>
      <c r="G125" s="201"/>
      <c r="H125" s="201">
        <f>D125*G125</f>
        <v>0</v>
      </c>
      <c r="I125" s="201">
        <f>E125+G125</f>
        <v>0</v>
      </c>
      <c r="J125" s="201">
        <f>F125+H125</f>
        <v>0</v>
      </c>
      <c r="K125" s="196"/>
      <c r="L125" s="196"/>
    </row>
    <row r="126" spans="1:12">
      <c r="A126" s="214" t="s">
        <v>548</v>
      </c>
      <c r="B126" s="214" t="s">
        <v>717</v>
      </c>
      <c r="C126" s="214" t="s">
        <v>548</v>
      </c>
      <c r="D126" s="215"/>
      <c r="E126" s="215"/>
      <c r="F126" s="215"/>
      <c r="G126" s="215"/>
      <c r="H126" s="215"/>
      <c r="I126" s="215"/>
      <c r="J126" s="215"/>
      <c r="K126" s="196"/>
      <c r="L126" s="196"/>
    </row>
    <row r="127" spans="1:12">
      <c r="A127" s="200" t="s">
        <v>718</v>
      </c>
      <c r="B127" s="200" t="s">
        <v>719</v>
      </c>
      <c r="C127" s="200" t="s">
        <v>624</v>
      </c>
      <c r="D127" s="201">
        <v>8</v>
      </c>
      <c r="E127" s="201"/>
      <c r="F127" s="201">
        <f>D127*E127</f>
        <v>0</v>
      </c>
      <c r="G127" s="201"/>
      <c r="H127" s="201">
        <f>D127*G127</f>
        <v>0</v>
      </c>
      <c r="I127" s="201">
        <f>E127+G127</f>
        <v>0</v>
      </c>
      <c r="J127" s="201">
        <f>F127+H127</f>
        <v>0</v>
      </c>
      <c r="K127" s="196"/>
      <c r="L127" s="196"/>
    </row>
    <row r="128" spans="1:12">
      <c r="A128" s="214" t="s">
        <v>548</v>
      </c>
      <c r="B128" s="214" t="s">
        <v>625</v>
      </c>
      <c r="C128" s="214" t="s">
        <v>548</v>
      </c>
      <c r="D128" s="215"/>
      <c r="E128" s="215"/>
      <c r="F128" s="215"/>
      <c r="G128" s="215"/>
      <c r="H128" s="215"/>
      <c r="I128" s="215"/>
      <c r="J128" s="215"/>
      <c r="K128" s="196"/>
      <c r="L128" s="196"/>
    </row>
    <row r="129" spans="1:12">
      <c r="A129" s="214" t="s">
        <v>548</v>
      </c>
      <c r="B129" s="214" t="s">
        <v>720</v>
      </c>
      <c r="C129" s="214" t="s">
        <v>548</v>
      </c>
      <c r="D129" s="215"/>
      <c r="E129" s="215"/>
      <c r="F129" s="215"/>
      <c r="G129" s="215"/>
      <c r="H129" s="215"/>
      <c r="I129" s="215"/>
      <c r="J129" s="215"/>
      <c r="K129" s="196"/>
      <c r="L129" s="196"/>
    </row>
    <row r="130" spans="1:12">
      <c r="A130" s="200" t="s">
        <v>721</v>
      </c>
      <c r="B130" s="200" t="s">
        <v>722</v>
      </c>
      <c r="C130" s="200" t="s">
        <v>624</v>
      </c>
      <c r="D130" s="201">
        <v>32</v>
      </c>
      <c r="E130" s="201"/>
      <c r="F130" s="201">
        <f>D130*E130</f>
        <v>0</v>
      </c>
      <c r="G130" s="201"/>
      <c r="H130" s="201">
        <f>D130*G130</f>
        <v>0</v>
      </c>
      <c r="I130" s="201">
        <f>E130+G130</f>
        <v>0</v>
      </c>
      <c r="J130" s="201">
        <f>F130+H130</f>
        <v>0</v>
      </c>
      <c r="K130" s="196"/>
      <c r="L130" s="196"/>
    </row>
    <row r="131" spans="1:12">
      <c r="A131" s="200" t="s">
        <v>723</v>
      </c>
      <c r="B131" s="200" t="s">
        <v>724</v>
      </c>
      <c r="C131" s="200" t="s">
        <v>624</v>
      </c>
      <c r="D131" s="201">
        <v>6</v>
      </c>
      <c r="E131" s="201"/>
      <c r="F131" s="201">
        <f>D131*E131</f>
        <v>0</v>
      </c>
      <c r="G131" s="201"/>
      <c r="H131" s="201">
        <f>D131*G131</f>
        <v>0</v>
      </c>
      <c r="I131" s="201">
        <f>E131+G131</f>
        <v>0</v>
      </c>
      <c r="J131" s="201">
        <f>F131+H131</f>
        <v>0</v>
      </c>
      <c r="K131" s="196"/>
      <c r="L131" s="196"/>
    </row>
    <row r="132" spans="1:12">
      <c r="A132" s="214" t="s">
        <v>548</v>
      </c>
      <c r="B132" s="214" t="s">
        <v>725</v>
      </c>
      <c r="C132" s="214" t="s">
        <v>548</v>
      </c>
      <c r="D132" s="215"/>
      <c r="E132" s="215"/>
      <c r="F132" s="215"/>
      <c r="G132" s="215"/>
      <c r="H132" s="215"/>
      <c r="I132" s="215"/>
      <c r="J132" s="215"/>
      <c r="K132" s="196"/>
      <c r="L132" s="196"/>
    </row>
    <row r="133" spans="1:12">
      <c r="A133" s="200" t="s">
        <v>726</v>
      </c>
      <c r="B133" s="200" t="s">
        <v>727</v>
      </c>
      <c r="C133" s="200" t="s">
        <v>244</v>
      </c>
      <c r="D133" s="201">
        <v>1</v>
      </c>
      <c r="E133" s="201"/>
      <c r="F133" s="201">
        <f>D133*E133</f>
        <v>0</v>
      </c>
      <c r="G133" s="201"/>
      <c r="H133" s="201">
        <f>D133*G133</f>
        <v>0</v>
      </c>
      <c r="I133" s="201">
        <f t="shared" ref="I133:J135" si="8">E133+G133</f>
        <v>0</v>
      </c>
      <c r="J133" s="201">
        <f t="shared" si="8"/>
        <v>0</v>
      </c>
      <c r="K133" s="196"/>
      <c r="L133" s="196"/>
    </row>
    <row r="134" spans="1:12">
      <c r="A134" s="200" t="s">
        <v>548</v>
      </c>
      <c r="B134" s="200" t="s">
        <v>548</v>
      </c>
      <c r="C134" s="200" t="s">
        <v>548</v>
      </c>
      <c r="D134" s="201"/>
      <c r="E134" s="201"/>
      <c r="F134" s="201"/>
      <c r="G134" s="201"/>
      <c r="H134" s="201"/>
      <c r="I134" s="201">
        <f t="shared" si="8"/>
        <v>0</v>
      </c>
      <c r="J134" s="201">
        <f t="shared" si="8"/>
        <v>0</v>
      </c>
      <c r="K134" s="196"/>
      <c r="L134" s="196"/>
    </row>
    <row r="135" spans="1:12">
      <c r="A135" s="200" t="s">
        <v>728</v>
      </c>
      <c r="B135" s="200" t="s">
        <v>729</v>
      </c>
      <c r="C135" s="200" t="s">
        <v>548</v>
      </c>
      <c r="D135" s="211"/>
      <c r="E135" s="211"/>
      <c r="F135" s="201">
        <f>M1+Parametry!B33/100*F109+Parametry!B33/100*F110+Parametry!B33/100*F112+Parametry!B33/100*F113+Parametry!B33/100*F115+Parametry!B33/100*F117+Parametry!B33/100*F119+Parametry!B33/100*F120+Parametry!B33/100*F121+Parametry!B33/100*F122+Parametry!B33/100*F123+Parametry!B33/100*F125+Parametry!B33/100*F127+Parametry!B33/100*F130+Parametry!B33/100*F131+Parametry!B33/100*F133</f>
        <v>0</v>
      </c>
      <c r="G135" s="211"/>
      <c r="H135" s="211"/>
      <c r="I135" s="211">
        <f t="shared" si="8"/>
        <v>0</v>
      </c>
      <c r="J135" s="201">
        <f t="shared" si="8"/>
        <v>0</v>
      </c>
      <c r="K135" s="196"/>
      <c r="L135" s="196"/>
    </row>
    <row r="136" spans="1:12">
      <c r="A136" s="204" t="s">
        <v>548</v>
      </c>
      <c r="B136" s="204" t="s">
        <v>730</v>
      </c>
      <c r="C136" s="204" t="s">
        <v>548</v>
      </c>
      <c r="D136" s="205"/>
      <c r="E136" s="205"/>
      <c r="F136" s="205">
        <f>SUM(F74:F135)</f>
        <v>0</v>
      </c>
      <c r="G136" s="205"/>
      <c r="H136" s="205">
        <f>SUM(H74:H135)</f>
        <v>0</v>
      </c>
      <c r="I136" s="205"/>
      <c r="J136" s="205">
        <f>SUM(J74:J135)</f>
        <v>0</v>
      </c>
      <c r="K136" s="196"/>
      <c r="L136" s="196"/>
    </row>
    <row r="137" spans="1:12">
      <c r="A137" s="212" t="s">
        <v>548</v>
      </c>
      <c r="B137" s="212" t="s">
        <v>548</v>
      </c>
      <c r="C137" s="212" t="s">
        <v>548</v>
      </c>
      <c r="D137" s="213"/>
      <c r="E137" s="213"/>
      <c r="F137" s="213"/>
      <c r="G137" s="213"/>
      <c r="H137" s="213"/>
      <c r="I137" s="213">
        <f>E137+G137</f>
        <v>0</v>
      </c>
      <c r="J137" s="213">
        <f>F137+H137</f>
        <v>0</v>
      </c>
      <c r="K137" s="196"/>
      <c r="L137" s="196"/>
    </row>
    <row r="138" spans="1:12">
      <c r="A138" s="204" t="s">
        <v>548</v>
      </c>
      <c r="B138" s="204" t="s">
        <v>541</v>
      </c>
      <c r="C138" s="204" t="s">
        <v>548</v>
      </c>
      <c r="D138" s="205"/>
      <c r="E138" s="205"/>
      <c r="F138" s="205"/>
      <c r="G138" s="205"/>
      <c r="H138" s="205"/>
      <c r="I138" s="205"/>
      <c r="J138" s="205"/>
      <c r="K138" s="196"/>
      <c r="L138" s="196"/>
    </row>
    <row r="139" spans="1:12">
      <c r="A139" s="200" t="s">
        <v>548</v>
      </c>
      <c r="B139" s="200" t="s">
        <v>548</v>
      </c>
      <c r="C139" s="200" t="s">
        <v>548</v>
      </c>
      <c r="D139" s="201"/>
      <c r="E139" s="201"/>
      <c r="F139" s="201"/>
      <c r="G139" s="201"/>
      <c r="H139" s="201"/>
      <c r="I139" s="201">
        <f>E139+G139</f>
        <v>0</v>
      </c>
      <c r="J139" s="201">
        <f>F139+H139</f>
        <v>0</v>
      </c>
      <c r="K139" s="196"/>
      <c r="L139" s="196"/>
    </row>
    <row r="140" spans="1:12">
      <c r="A140" s="198" t="s">
        <v>548</v>
      </c>
      <c r="B140" s="198" t="s">
        <v>731</v>
      </c>
      <c r="C140" s="198" t="s">
        <v>548</v>
      </c>
      <c r="D140" s="199"/>
      <c r="E140" s="199"/>
      <c r="F140" s="199"/>
      <c r="G140" s="199"/>
      <c r="H140" s="199"/>
      <c r="I140" s="199"/>
      <c r="J140" s="199"/>
      <c r="K140" s="196"/>
      <c r="L140" s="196"/>
    </row>
    <row r="141" spans="1:12">
      <c r="A141" s="200" t="s">
        <v>548</v>
      </c>
      <c r="B141" s="200" t="s">
        <v>548</v>
      </c>
      <c r="C141" s="200" t="s">
        <v>548</v>
      </c>
      <c r="D141" s="201"/>
      <c r="E141" s="201"/>
      <c r="F141" s="201"/>
      <c r="G141" s="201"/>
      <c r="H141" s="201"/>
      <c r="I141" s="201">
        <f>E141+G141</f>
        <v>0</v>
      </c>
      <c r="J141" s="201">
        <f>F141+H141</f>
        <v>0</v>
      </c>
      <c r="K141" s="196"/>
      <c r="L141" s="196"/>
    </row>
    <row r="142" spans="1:12">
      <c r="A142" s="214" t="s">
        <v>548</v>
      </c>
      <c r="B142" s="214" t="s">
        <v>732</v>
      </c>
      <c r="C142" s="214" t="s">
        <v>548</v>
      </c>
      <c r="D142" s="215"/>
      <c r="E142" s="215"/>
      <c r="F142" s="215"/>
      <c r="G142" s="215"/>
      <c r="H142" s="215"/>
      <c r="I142" s="215"/>
      <c r="J142" s="215"/>
      <c r="K142" s="196"/>
      <c r="L142" s="196"/>
    </row>
    <row r="143" spans="1:12">
      <c r="A143" s="214" t="s">
        <v>548</v>
      </c>
      <c r="B143" s="214" t="s">
        <v>733</v>
      </c>
      <c r="C143" s="214" t="s">
        <v>548</v>
      </c>
      <c r="D143" s="215"/>
      <c r="E143" s="215"/>
      <c r="F143" s="215"/>
      <c r="G143" s="215"/>
      <c r="H143" s="215"/>
      <c r="I143" s="215"/>
      <c r="J143" s="215"/>
      <c r="K143" s="196"/>
      <c r="L143" s="196"/>
    </row>
    <row r="144" spans="1:12">
      <c r="A144" s="200" t="s">
        <v>734</v>
      </c>
      <c r="B144" s="200" t="s">
        <v>735</v>
      </c>
      <c r="C144" s="200" t="s">
        <v>233</v>
      </c>
      <c r="D144" s="201">
        <v>2</v>
      </c>
      <c r="E144" s="201"/>
      <c r="F144" s="201">
        <f>D144*E144</f>
        <v>0</v>
      </c>
      <c r="G144" s="201"/>
      <c r="H144" s="201">
        <f>D144*G144</f>
        <v>0</v>
      </c>
      <c r="I144" s="201">
        <f>E144+G144</f>
        <v>0</v>
      </c>
      <c r="J144" s="201">
        <f>F144+H144</f>
        <v>0</v>
      </c>
      <c r="K144" s="196"/>
      <c r="L144" s="196"/>
    </row>
    <row r="145" spans="1:12">
      <c r="A145" s="200" t="s">
        <v>736</v>
      </c>
      <c r="B145" s="200" t="s">
        <v>737</v>
      </c>
      <c r="C145" s="200" t="s">
        <v>233</v>
      </c>
      <c r="D145" s="201">
        <v>2</v>
      </c>
      <c r="E145" s="201"/>
      <c r="F145" s="201">
        <f>D145*E145</f>
        <v>0</v>
      </c>
      <c r="G145" s="201"/>
      <c r="H145" s="201">
        <f>D145*G145</f>
        <v>0</v>
      </c>
      <c r="I145" s="201">
        <f>E145+G145</f>
        <v>0</v>
      </c>
      <c r="J145" s="201">
        <f>F145+H145</f>
        <v>0</v>
      </c>
      <c r="K145" s="196"/>
      <c r="L145" s="196"/>
    </row>
    <row r="146" spans="1:12">
      <c r="A146" s="214" t="s">
        <v>548</v>
      </c>
      <c r="B146" s="214" t="s">
        <v>738</v>
      </c>
      <c r="C146" s="214" t="s">
        <v>548</v>
      </c>
      <c r="D146" s="215"/>
      <c r="E146" s="215"/>
      <c r="F146" s="215"/>
      <c r="G146" s="215"/>
      <c r="H146" s="215"/>
      <c r="I146" s="215"/>
      <c r="J146" s="215"/>
      <c r="K146" s="196"/>
      <c r="L146" s="196"/>
    </row>
    <row r="147" spans="1:12">
      <c r="A147" s="214" t="s">
        <v>548</v>
      </c>
      <c r="B147" s="214" t="s">
        <v>739</v>
      </c>
      <c r="C147" s="214" t="s">
        <v>548</v>
      </c>
      <c r="D147" s="215"/>
      <c r="E147" s="215"/>
      <c r="F147" s="215"/>
      <c r="G147" s="215"/>
      <c r="H147" s="215"/>
      <c r="I147" s="215"/>
      <c r="J147" s="215"/>
      <c r="K147" s="196"/>
      <c r="L147" s="196"/>
    </row>
    <row r="148" spans="1:12">
      <c r="A148" s="200" t="s">
        <v>740</v>
      </c>
      <c r="B148" s="200" t="s">
        <v>741</v>
      </c>
      <c r="C148" s="200" t="s">
        <v>233</v>
      </c>
      <c r="D148" s="201">
        <v>15</v>
      </c>
      <c r="E148" s="201"/>
      <c r="F148" s="201">
        <f>D148*E148</f>
        <v>0</v>
      </c>
      <c r="G148" s="201"/>
      <c r="H148" s="201">
        <f>D148*G148</f>
        <v>0</v>
      </c>
      <c r="I148" s="201">
        <f>E148+G148</f>
        <v>0</v>
      </c>
      <c r="J148" s="201">
        <f>F148+H148</f>
        <v>0</v>
      </c>
      <c r="K148" s="196"/>
      <c r="L148" s="196"/>
    </row>
    <row r="149" spans="1:12">
      <c r="A149" s="214" t="s">
        <v>548</v>
      </c>
      <c r="B149" s="214" t="s">
        <v>742</v>
      </c>
      <c r="C149" s="214" t="s">
        <v>548</v>
      </c>
      <c r="D149" s="215"/>
      <c r="E149" s="215"/>
      <c r="F149" s="215"/>
      <c r="G149" s="215"/>
      <c r="H149" s="215"/>
      <c r="I149" s="215"/>
      <c r="J149" s="215"/>
      <c r="K149" s="196"/>
      <c r="L149" s="196"/>
    </row>
    <row r="150" spans="1:12">
      <c r="A150" s="214" t="s">
        <v>548</v>
      </c>
      <c r="B150" s="214" t="s">
        <v>743</v>
      </c>
      <c r="C150" s="214" t="s">
        <v>548</v>
      </c>
      <c r="D150" s="215"/>
      <c r="E150" s="215"/>
      <c r="F150" s="215"/>
      <c r="G150" s="215"/>
      <c r="H150" s="215"/>
      <c r="I150" s="215"/>
      <c r="J150" s="215"/>
      <c r="K150" s="196"/>
      <c r="L150" s="196"/>
    </row>
    <row r="151" spans="1:12">
      <c r="A151" s="200" t="s">
        <v>744</v>
      </c>
      <c r="B151" s="200" t="s">
        <v>745</v>
      </c>
      <c r="C151" s="200" t="s">
        <v>259</v>
      </c>
      <c r="D151" s="201">
        <v>54</v>
      </c>
      <c r="E151" s="201"/>
      <c r="F151" s="201">
        <f>D151*E151</f>
        <v>0</v>
      </c>
      <c r="G151" s="201"/>
      <c r="H151" s="201">
        <f>D151*G151</f>
        <v>0</v>
      </c>
      <c r="I151" s="201">
        <f>E151+G151</f>
        <v>0</v>
      </c>
      <c r="J151" s="201">
        <f>F151+H151</f>
        <v>0</v>
      </c>
      <c r="K151" s="196"/>
      <c r="L151" s="196"/>
    </row>
    <row r="152" spans="1:12">
      <c r="A152" s="200" t="s">
        <v>548</v>
      </c>
      <c r="B152" s="200" t="s">
        <v>548</v>
      </c>
      <c r="C152" s="200" t="s">
        <v>548</v>
      </c>
      <c r="D152" s="201"/>
      <c r="E152" s="201"/>
      <c r="F152" s="201"/>
      <c r="G152" s="201"/>
      <c r="H152" s="201"/>
      <c r="I152" s="201">
        <f>E152+G152</f>
        <v>0</v>
      </c>
      <c r="J152" s="201">
        <f>F152+H152</f>
        <v>0</v>
      </c>
      <c r="K152" s="196"/>
      <c r="L152" s="196"/>
    </row>
    <row r="153" spans="1:12">
      <c r="A153" s="198" t="s">
        <v>548</v>
      </c>
      <c r="B153" s="198" t="s">
        <v>746</v>
      </c>
      <c r="C153" s="198" t="s">
        <v>548</v>
      </c>
      <c r="D153" s="199"/>
      <c r="E153" s="199"/>
      <c r="F153" s="199">
        <f>SUM(F141:F152)</f>
        <v>0</v>
      </c>
      <c r="G153" s="199"/>
      <c r="H153" s="199">
        <f>SUM(H141:H152)</f>
        <v>0</v>
      </c>
      <c r="I153" s="199"/>
      <c r="J153" s="199">
        <f>SUM(J141:J152)</f>
        <v>0</v>
      </c>
      <c r="K153" s="196"/>
      <c r="L153" s="196"/>
    </row>
    <row r="154" spans="1:12">
      <c r="A154" s="200" t="s">
        <v>548</v>
      </c>
      <c r="B154" s="200" t="s">
        <v>548</v>
      </c>
      <c r="C154" s="200" t="s">
        <v>548</v>
      </c>
      <c r="D154" s="201"/>
      <c r="E154" s="201"/>
      <c r="F154" s="201"/>
      <c r="G154" s="201"/>
      <c r="H154" s="201"/>
      <c r="I154" s="201">
        <f>E154+G154</f>
        <v>0</v>
      </c>
      <c r="J154" s="201">
        <f>F154+H154</f>
        <v>0</v>
      </c>
      <c r="K154" s="196"/>
      <c r="L154" s="196"/>
    </row>
    <row r="155" spans="1:12">
      <c r="A155" s="204" t="s">
        <v>548</v>
      </c>
      <c r="B155" s="204" t="s">
        <v>747</v>
      </c>
      <c r="C155" s="204" t="s">
        <v>548</v>
      </c>
      <c r="D155" s="205"/>
      <c r="E155" s="205"/>
      <c r="F155" s="205">
        <f>SUM(F139,F141:F152,F154:F154)</f>
        <v>0</v>
      </c>
      <c r="G155" s="205"/>
      <c r="H155" s="205">
        <f>SUM(H139,H141:H152,H154:H154)</f>
        <v>0</v>
      </c>
      <c r="I155" s="205"/>
      <c r="J155" s="205">
        <f>SUM(J139,J141:J152,J154:J154)</f>
        <v>0</v>
      </c>
      <c r="K155" s="196"/>
      <c r="L155" s="196"/>
    </row>
    <row r="156" spans="1:12">
      <c r="A156" s="200" t="s">
        <v>548</v>
      </c>
      <c r="B156" s="200" t="s">
        <v>548</v>
      </c>
      <c r="C156" s="200" t="s">
        <v>548</v>
      </c>
      <c r="D156" s="201"/>
      <c r="E156" s="201"/>
      <c r="F156" s="201"/>
      <c r="G156" s="201"/>
      <c r="H156" s="201"/>
      <c r="I156" s="201">
        <f>E156+G156</f>
        <v>0</v>
      </c>
      <c r="J156" s="201">
        <f>F156+H156</f>
        <v>0</v>
      </c>
      <c r="K156" s="196"/>
      <c r="L156" s="196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5"/>
  <cols>
    <col min="1" max="1" width="28.42578125" style="207" bestFit="1" customWidth="1"/>
    <col min="2" max="2" width="63.42578125" style="207" bestFit="1" customWidth="1"/>
    <col min="3" max="3" width="8.85546875" style="197"/>
    <col min="4" max="4" width="0" style="197" hidden="1" customWidth="1"/>
    <col min="5" max="256" width="8.85546875" style="197"/>
    <col min="257" max="257" width="28.42578125" style="197" bestFit="1" customWidth="1"/>
    <col min="258" max="258" width="63.42578125" style="197" bestFit="1" customWidth="1"/>
    <col min="259" max="259" width="8.85546875" style="197"/>
    <col min="260" max="260" width="0" style="197" hidden="1" customWidth="1"/>
    <col min="261" max="512" width="8.85546875" style="197"/>
    <col min="513" max="513" width="28.42578125" style="197" bestFit="1" customWidth="1"/>
    <col min="514" max="514" width="63.42578125" style="197" bestFit="1" customWidth="1"/>
    <col min="515" max="515" width="8.85546875" style="197"/>
    <col min="516" max="516" width="0" style="197" hidden="1" customWidth="1"/>
    <col min="517" max="768" width="8.85546875" style="197"/>
    <col min="769" max="769" width="28.42578125" style="197" bestFit="1" customWidth="1"/>
    <col min="770" max="770" width="63.42578125" style="197" bestFit="1" customWidth="1"/>
    <col min="771" max="771" width="8.85546875" style="197"/>
    <col min="772" max="772" width="0" style="197" hidden="1" customWidth="1"/>
    <col min="773" max="1024" width="8.85546875" style="197"/>
    <col min="1025" max="1025" width="28.42578125" style="197" bestFit="1" customWidth="1"/>
    <col min="1026" max="1026" width="63.42578125" style="197" bestFit="1" customWidth="1"/>
    <col min="1027" max="1027" width="8.85546875" style="197"/>
    <col min="1028" max="1028" width="0" style="197" hidden="1" customWidth="1"/>
    <col min="1029" max="1280" width="8.85546875" style="197"/>
    <col min="1281" max="1281" width="28.42578125" style="197" bestFit="1" customWidth="1"/>
    <col min="1282" max="1282" width="63.42578125" style="197" bestFit="1" customWidth="1"/>
    <col min="1283" max="1283" width="8.85546875" style="197"/>
    <col min="1284" max="1284" width="0" style="197" hidden="1" customWidth="1"/>
    <col min="1285" max="1536" width="8.85546875" style="197"/>
    <col min="1537" max="1537" width="28.42578125" style="197" bestFit="1" customWidth="1"/>
    <col min="1538" max="1538" width="63.42578125" style="197" bestFit="1" customWidth="1"/>
    <col min="1539" max="1539" width="8.85546875" style="197"/>
    <col min="1540" max="1540" width="0" style="197" hidden="1" customWidth="1"/>
    <col min="1541" max="1792" width="8.85546875" style="197"/>
    <col min="1793" max="1793" width="28.42578125" style="197" bestFit="1" customWidth="1"/>
    <col min="1794" max="1794" width="63.42578125" style="197" bestFit="1" customWidth="1"/>
    <col min="1795" max="1795" width="8.85546875" style="197"/>
    <col min="1796" max="1796" width="0" style="197" hidden="1" customWidth="1"/>
    <col min="1797" max="2048" width="8.85546875" style="197"/>
    <col min="2049" max="2049" width="28.42578125" style="197" bestFit="1" customWidth="1"/>
    <col min="2050" max="2050" width="63.42578125" style="197" bestFit="1" customWidth="1"/>
    <col min="2051" max="2051" width="8.85546875" style="197"/>
    <col min="2052" max="2052" width="0" style="197" hidden="1" customWidth="1"/>
    <col min="2053" max="2304" width="8.85546875" style="197"/>
    <col min="2305" max="2305" width="28.42578125" style="197" bestFit="1" customWidth="1"/>
    <col min="2306" max="2306" width="63.42578125" style="197" bestFit="1" customWidth="1"/>
    <col min="2307" max="2307" width="8.85546875" style="197"/>
    <col min="2308" max="2308" width="0" style="197" hidden="1" customWidth="1"/>
    <col min="2309" max="2560" width="8.85546875" style="197"/>
    <col min="2561" max="2561" width="28.42578125" style="197" bestFit="1" customWidth="1"/>
    <col min="2562" max="2562" width="63.42578125" style="197" bestFit="1" customWidth="1"/>
    <col min="2563" max="2563" width="8.85546875" style="197"/>
    <col min="2564" max="2564" width="0" style="197" hidden="1" customWidth="1"/>
    <col min="2565" max="2816" width="8.85546875" style="197"/>
    <col min="2817" max="2817" width="28.42578125" style="197" bestFit="1" customWidth="1"/>
    <col min="2818" max="2818" width="63.42578125" style="197" bestFit="1" customWidth="1"/>
    <col min="2819" max="2819" width="8.85546875" style="197"/>
    <col min="2820" max="2820" width="0" style="197" hidden="1" customWidth="1"/>
    <col min="2821" max="3072" width="8.85546875" style="197"/>
    <col min="3073" max="3073" width="28.42578125" style="197" bestFit="1" customWidth="1"/>
    <col min="3074" max="3074" width="63.42578125" style="197" bestFit="1" customWidth="1"/>
    <col min="3075" max="3075" width="8.85546875" style="197"/>
    <col min="3076" max="3076" width="0" style="197" hidden="1" customWidth="1"/>
    <col min="3077" max="3328" width="8.85546875" style="197"/>
    <col min="3329" max="3329" width="28.42578125" style="197" bestFit="1" customWidth="1"/>
    <col min="3330" max="3330" width="63.42578125" style="197" bestFit="1" customWidth="1"/>
    <col min="3331" max="3331" width="8.85546875" style="197"/>
    <col min="3332" max="3332" width="0" style="197" hidden="1" customWidth="1"/>
    <col min="3333" max="3584" width="8.85546875" style="197"/>
    <col min="3585" max="3585" width="28.42578125" style="197" bestFit="1" customWidth="1"/>
    <col min="3586" max="3586" width="63.42578125" style="197" bestFit="1" customWidth="1"/>
    <col min="3587" max="3587" width="8.85546875" style="197"/>
    <col min="3588" max="3588" width="0" style="197" hidden="1" customWidth="1"/>
    <col min="3589" max="3840" width="8.85546875" style="197"/>
    <col min="3841" max="3841" width="28.42578125" style="197" bestFit="1" customWidth="1"/>
    <col min="3842" max="3842" width="63.42578125" style="197" bestFit="1" customWidth="1"/>
    <col min="3843" max="3843" width="8.85546875" style="197"/>
    <col min="3844" max="3844" width="0" style="197" hidden="1" customWidth="1"/>
    <col min="3845" max="4096" width="8.85546875" style="197"/>
    <col min="4097" max="4097" width="28.42578125" style="197" bestFit="1" customWidth="1"/>
    <col min="4098" max="4098" width="63.42578125" style="197" bestFit="1" customWidth="1"/>
    <col min="4099" max="4099" width="8.85546875" style="197"/>
    <col min="4100" max="4100" width="0" style="197" hidden="1" customWidth="1"/>
    <col min="4101" max="4352" width="8.85546875" style="197"/>
    <col min="4353" max="4353" width="28.42578125" style="197" bestFit="1" customWidth="1"/>
    <col min="4354" max="4354" width="63.42578125" style="197" bestFit="1" customWidth="1"/>
    <col min="4355" max="4355" width="8.85546875" style="197"/>
    <col min="4356" max="4356" width="0" style="197" hidden="1" customWidth="1"/>
    <col min="4357" max="4608" width="8.85546875" style="197"/>
    <col min="4609" max="4609" width="28.42578125" style="197" bestFit="1" customWidth="1"/>
    <col min="4610" max="4610" width="63.42578125" style="197" bestFit="1" customWidth="1"/>
    <col min="4611" max="4611" width="8.85546875" style="197"/>
    <col min="4612" max="4612" width="0" style="197" hidden="1" customWidth="1"/>
    <col min="4613" max="4864" width="8.85546875" style="197"/>
    <col min="4865" max="4865" width="28.42578125" style="197" bestFit="1" customWidth="1"/>
    <col min="4866" max="4866" width="63.42578125" style="197" bestFit="1" customWidth="1"/>
    <col min="4867" max="4867" width="8.85546875" style="197"/>
    <col min="4868" max="4868" width="0" style="197" hidden="1" customWidth="1"/>
    <col min="4869" max="5120" width="8.85546875" style="197"/>
    <col min="5121" max="5121" width="28.42578125" style="197" bestFit="1" customWidth="1"/>
    <col min="5122" max="5122" width="63.42578125" style="197" bestFit="1" customWidth="1"/>
    <col min="5123" max="5123" width="8.85546875" style="197"/>
    <col min="5124" max="5124" width="0" style="197" hidden="1" customWidth="1"/>
    <col min="5125" max="5376" width="8.85546875" style="197"/>
    <col min="5377" max="5377" width="28.42578125" style="197" bestFit="1" customWidth="1"/>
    <col min="5378" max="5378" width="63.42578125" style="197" bestFit="1" customWidth="1"/>
    <col min="5379" max="5379" width="8.85546875" style="197"/>
    <col min="5380" max="5380" width="0" style="197" hidden="1" customWidth="1"/>
    <col min="5381" max="5632" width="8.85546875" style="197"/>
    <col min="5633" max="5633" width="28.42578125" style="197" bestFit="1" customWidth="1"/>
    <col min="5634" max="5634" width="63.42578125" style="197" bestFit="1" customWidth="1"/>
    <col min="5635" max="5635" width="8.85546875" style="197"/>
    <col min="5636" max="5636" width="0" style="197" hidden="1" customWidth="1"/>
    <col min="5637" max="5888" width="8.85546875" style="197"/>
    <col min="5889" max="5889" width="28.42578125" style="197" bestFit="1" customWidth="1"/>
    <col min="5890" max="5890" width="63.42578125" style="197" bestFit="1" customWidth="1"/>
    <col min="5891" max="5891" width="8.85546875" style="197"/>
    <col min="5892" max="5892" width="0" style="197" hidden="1" customWidth="1"/>
    <col min="5893" max="6144" width="8.85546875" style="197"/>
    <col min="6145" max="6145" width="28.42578125" style="197" bestFit="1" customWidth="1"/>
    <col min="6146" max="6146" width="63.42578125" style="197" bestFit="1" customWidth="1"/>
    <col min="6147" max="6147" width="8.85546875" style="197"/>
    <col min="6148" max="6148" width="0" style="197" hidden="1" customWidth="1"/>
    <col min="6149" max="6400" width="8.85546875" style="197"/>
    <col min="6401" max="6401" width="28.42578125" style="197" bestFit="1" customWidth="1"/>
    <col min="6402" max="6402" width="63.42578125" style="197" bestFit="1" customWidth="1"/>
    <col min="6403" max="6403" width="8.85546875" style="197"/>
    <col min="6404" max="6404" width="0" style="197" hidden="1" customWidth="1"/>
    <col min="6405" max="6656" width="8.85546875" style="197"/>
    <col min="6657" max="6657" width="28.42578125" style="197" bestFit="1" customWidth="1"/>
    <col min="6658" max="6658" width="63.42578125" style="197" bestFit="1" customWidth="1"/>
    <col min="6659" max="6659" width="8.85546875" style="197"/>
    <col min="6660" max="6660" width="0" style="197" hidden="1" customWidth="1"/>
    <col min="6661" max="6912" width="8.85546875" style="197"/>
    <col min="6913" max="6913" width="28.42578125" style="197" bestFit="1" customWidth="1"/>
    <col min="6914" max="6914" width="63.42578125" style="197" bestFit="1" customWidth="1"/>
    <col min="6915" max="6915" width="8.85546875" style="197"/>
    <col min="6916" max="6916" width="0" style="197" hidden="1" customWidth="1"/>
    <col min="6917" max="7168" width="8.85546875" style="197"/>
    <col min="7169" max="7169" width="28.42578125" style="197" bestFit="1" customWidth="1"/>
    <col min="7170" max="7170" width="63.42578125" style="197" bestFit="1" customWidth="1"/>
    <col min="7171" max="7171" width="8.85546875" style="197"/>
    <col min="7172" max="7172" width="0" style="197" hidden="1" customWidth="1"/>
    <col min="7173" max="7424" width="8.85546875" style="197"/>
    <col min="7425" max="7425" width="28.42578125" style="197" bestFit="1" customWidth="1"/>
    <col min="7426" max="7426" width="63.42578125" style="197" bestFit="1" customWidth="1"/>
    <col min="7427" max="7427" width="8.85546875" style="197"/>
    <col min="7428" max="7428" width="0" style="197" hidden="1" customWidth="1"/>
    <col min="7429" max="7680" width="8.85546875" style="197"/>
    <col min="7681" max="7681" width="28.42578125" style="197" bestFit="1" customWidth="1"/>
    <col min="7682" max="7682" width="63.42578125" style="197" bestFit="1" customWidth="1"/>
    <col min="7683" max="7683" width="8.85546875" style="197"/>
    <col min="7684" max="7684" width="0" style="197" hidden="1" customWidth="1"/>
    <col min="7685" max="7936" width="8.85546875" style="197"/>
    <col min="7937" max="7937" width="28.42578125" style="197" bestFit="1" customWidth="1"/>
    <col min="7938" max="7938" width="63.42578125" style="197" bestFit="1" customWidth="1"/>
    <col min="7939" max="7939" width="8.85546875" style="197"/>
    <col min="7940" max="7940" width="0" style="197" hidden="1" customWidth="1"/>
    <col min="7941" max="8192" width="8.85546875" style="197"/>
    <col min="8193" max="8193" width="28.42578125" style="197" bestFit="1" customWidth="1"/>
    <col min="8194" max="8194" width="63.42578125" style="197" bestFit="1" customWidth="1"/>
    <col min="8195" max="8195" width="8.85546875" style="197"/>
    <col min="8196" max="8196" width="0" style="197" hidden="1" customWidth="1"/>
    <col min="8197" max="8448" width="8.85546875" style="197"/>
    <col min="8449" max="8449" width="28.42578125" style="197" bestFit="1" customWidth="1"/>
    <col min="8450" max="8450" width="63.42578125" style="197" bestFit="1" customWidth="1"/>
    <col min="8451" max="8451" width="8.85546875" style="197"/>
    <col min="8452" max="8452" width="0" style="197" hidden="1" customWidth="1"/>
    <col min="8453" max="8704" width="8.85546875" style="197"/>
    <col min="8705" max="8705" width="28.42578125" style="197" bestFit="1" customWidth="1"/>
    <col min="8706" max="8706" width="63.42578125" style="197" bestFit="1" customWidth="1"/>
    <col min="8707" max="8707" width="8.85546875" style="197"/>
    <col min="8708" max="8708" width="0" style="197" hidden="1" customWidth="1"/>
    <col min="8709" max="8960" width="8.85546875" style="197"/>
    <col min="8961" max="8961" width="28.42578125" style="197" bestFit="1" customWidth="1"/>
    <col min="8962" max="8962" width="63.42578125" style="197" bestFit="1" customWidth="1"/>
    <col min="8963" max="8963" width="8.85546875" style="197"/>
    <col min="8964" max="8964" width="0" style="197" hidden="1" customWidth="1"/>
    <col min="8965" max="9216" width="8.85546875" style="197"/>
    <col min="9217" max="9217" width="28.42578125" style="197" bestFit="1" customWidth="1"/>
    <col min="9218" max="9218" width="63.42578125" style="197" bestFit="1" customWidth="1"/>
    <col min="9219" max="9219" width="8.85546875" style="197"/>
    <col min="9220" max="9220" width="0" style="197" hidden="1" customWidth="1"/>
    <col min="9221" max="9472" width="8.85546875" style="197"/>
    <col min="9473" max="9473" width="28.42578125" style="197" bestFit="1" customWidth="1"/>
    <col min="9474" max="9474" width="63.42578125" style="197" bestFit="1" customWidth="1"/>
    <col min="9475" max="9475" width="8.85546875" style="197"/>
    <col min="9476" max="9476" width="0" style="197" hidden="1" customWidth="1"/>
    <col min="9477" max="9728" width="8.85546875" style="197"/>
    <col min="9729" max="9729" width="28.42578125" style="197" bestFit="1" customWidth="1"/>
    <col min="9730" max="9730" width="63.42578125" style="197" bestFit="1" customWidth="1"/>
    <col min="9731" max="9731" width="8.85546875" style="197"/>
    <col min="9732" max="9732" width="0" style="197" hidden="1" customWidth="1"/>
    <col min="9733" max="9984" width="8.85546875" style="197"/>
    <col min="9985" max="9985" width="28.42578125" style="197" bestFit="1" customWidth="1"/>
    <col min="9986" max="9986" width="63.42578125" style="197" bestFit="1" customWidth="1"/>
    <col min="9987" max="9987" width="8.85546875" style="197"/>
    <col min="9988" max="9988" width="0" style="197" hidden="1" customWidth="1"/>
    <col min="9989" max="10240" width="8.85546875" style="197"/>
    <col min="10241" max="10241" width="28.42578125" style="197" bestFit="1" customWidth="1"/>
    <col min="10242" max="10242" width="63.42578125" style="197" bestFit="1" customWidth="1"/>
    <col min="10243" max="10243" width="8.85546875" style="197"/>
    <col min="10244" max="10244" width="0" style="197" hidden="1" customWidth="1"/>
    <col min="10245" max="10496" width="8.85546875" style="197"/>
    <col min="10497" max="10497" width="28.42578125" style="197" bestFit="1" customWidth="1"/>
    <col min="10498" max="10498" width="63.42578125" style="197" bestFit="1" customWidth="1"/>
    <col min="10499" max="10499" width="8.85546875" style="197"/>
    <col min="10500" max="10500" width="0" style="197" hidden="1" customWidth="1"/>
    <col min="10501" max="10752" width="8.85546875" style="197"/>
    <col min="10753" max="10753" width="28.42578125" style="197" bestFit="1" customWidth="1"/>
    <col min="10754" max="10754" width="63.42578125" style="197" bestFit="1" customWidth="1"/>
    <col min="10755" max="10755" width="8.85546875" style="197"/>
    <col min="10756" max="10756" width="0" style="197" hidden="1" customWidth="1"/>
    <col min="10757" max="11008" width="8.85546875" style="197"/>
    <col min="11009" max="11009" width="28.42578125" style="197" bestFit="1" customWidth="1"/>
    <col min="11010" max="11010" width="63.42578125" style="197" bestFit="1" customWidth="1"/>
    <col min="11011" max="11011" width="8.85546875" style="197"/>
    <col min="11012" max="11012" width="0" style="197" hidden="1" customWidth="1"/>
    <col min="11013" max="11264" width="8.85546875" style="197"/>
    <col min="11265" max="11265" width="28.42578125" style="197" bestFit="1" customWidth="1"/>
    <col min="11266" max="11266" width="63.42578125" style="197" bestFit="1" customWidth="1"/>
    <col min="11267" max="11267" width="8.85546875" style="197"/>
    <col min="11268" max="11268" width="0" style="197" hidden="1" customWidth="1"/>
    <col min="11269" max="11520" width="8.85546875" style="197"/>
    <col min="11521" max="11521" width="28.42578125" style="197" bestFit="1" customWidth="1"/>
    <col min="11522" max="11522" width="63.42578125" style="197" bestFit="1" customWidth="1"/>
    <col min="11523" max="11523" width="8.85546875" style="197"/>
    <col min="11524" max="11524" width="0" style="197" hidden="1" customWidth="1"/>
    <col min="11525" max="11776" width="8.85546875" style="197"/>
    <col min="11777" max="11777" width="28.42578125" style="197" bestFit="1" customWidth="1"/>
    <col min="11778" max="11778" width="63.42578125" style="197" bestFit="1" customWidth="1"/>
    <col min="11779" max="11779" width="8.85546875" style="197"/>
    <col min="11780" max="11780" width="0" style="197" hidden="1" customWidth="1"/>
    <col min="11781" max="12032" width="8.85546875" style="197"/>
    <col min="12033" max="12033" width="28.42578125" style="197" bestFit="1" customWidth="1"/>
    <col min="12034" max="12034" width="63.42578125" style="197" bestFit="1" customWidth="1"/>
    <col min="12035" max="12035" width="8.85546875" style="197"/>
    <col min="12036" max="12036" width="0" style="197" hidden="1" customWidth="1"/>
    <col min="12037" max="12288" width="8.85546875" style="197"/>
    <col min="12289" max="12289" width="28.42578125" style="197" bestFit="1" customWidth="1"/>
    <col min="12290" max="12290" width="63.42578125" style="197" bestFit="1" customWidth="1"/>
    <col min="12291" max="12291" width="8.85546875" style="197"/>
    <col min="12292" max="12292" width="0" style="197" hidden="1" customWidth="1"/>
    <col min="12293" max="12544" width="8.85546875" style="197"/>
    <col min="12545" max="12545" width="28.42578125" style="197" bestFit="1" customWidth="1"/>
    <col min="12546" max="12546" width="63.42578125" style="197" bestFit="1" customWidth="1"/>
    <col min="12547" max="12547" width="8.85546875" style="197"/>
    <col min="12548" max="12548" width="0" style="197" hidden="1" customWidth="1"/>
    <col min="12549" max="12800" width="8.85546875" style="197"/>
    <col min="12801" max="12801" width="28.42578125" style="197" bestFit="1" customWidth="1"/>
    <col min="12802" max="12802" width="63.42578125" style="197" bestFit="1" customWidth="1"/>
    <col min="12803" max="12803" width="8.85546875" style="197"/>
    <col min="12804" max="12804" width="0" style="197" hidden="1" customWidth="1"/>
    <col min="12805" max="13056" width="8.85546875" style="197"/>
    <col min="13057" max="13057" width="28.42578125" style="197" bestFit="1" customWidth="1"/>
    <col min="13058" max="13058" width="63.42578125" style="197" bestFit="1" customWidth="1"/>
    <col min="13059" max="13059" width="8.85546875" style="197"/>
    <col min="13060" max="13060" width="0" style="197" hidden="1" customWidth="1"/>
    <col min="13061" max="13312" width="8.85546875" style="197"/>
    <col min="13313" max="13313" width="28.42578125" style="197" bestFit="1" customWidth="1"/>
    <col min="13314" max="13314" width="63.42578125" style="197" bestFit="1" customWidth="1"/>
    <col min="13315" max="13315" width="8.85546875" style="197"/>
    <col min="13316" max="13316" width="0" style="197" hidden="1" customWidth="1"/>
    <col min="13317" max="13568" width="8.85546875" style="197"/>
    <col min="13569" max="13569" width="28.42578125" style="197" bestFit="1" customWidth="1"/>
    <col min="13570" max="13570" width="63.42578125" style="197" bestFit="1" customWidth="1"/>
    <col min="13571" max="13571" width="8.85546875" style="197"/>
    <col min="13572" max="13572" width="0" style="197" hidden="1" customWidth="1"/>
    <col min="13573" max="13824" width="8.85546875" style="197"/>
    <col min="13825" max="13825" width="28.42578125" style="197" bestFit="1" customWidth="1"/>
    <col min="13826" max="13826" width="63.42578125" style="197" bestFit="1" customWidth="1"/>
    <col min="13827" max="13827" width="8.85546875" style="197"/>
    <col min="13828" max="13828" width="0" style="197" hidden="1" customWidth="1"/>
    <col min="13829" max="14080" width="8.85546875" style="197"/>
    <col min="14081" max="14081" width="28.42578125" style="197" bestFit="1" customWidth="1"/>
    <col min="14082" max="14082" width="63.42578125" style="197" bestFit="1" customWidth="1"/>
    <col min="14083" max="14083" width="8.85546875" style="197"/>
    <col min="14084" max="14084" width="0" style="197" hidden="1" customWidth="1"/>
    <col min="14085" max="14336" width="8.85546875" style="197"/>
    <col min="14337" max="14337" width="28.42578125" style="197" bestFit="1" customWidth="1"/>
    <col min="14338" max="14338" width="63.42578125" style="197" bestFit="1" customWidth="1"/>
    <col min="14339" max="14339" width="8.85546875" style="197"/>
    <col min="14340" max="14340" width="0" style="197" hidden="1" customWidth="1"/>
    <col min="14341" max="14592" width="8.85546875" style="197"/>
    <col min="14593" max="14593" width="28.42578125" style="197" bestFit="1" customWidth="1"/>
    <col min="14594" max="14594" width="63.42578125" style="197" bestFit="1" customWidth="1"/>
    <col min="14595" max="14595" width="8.85546875" style="197"/>
    <col min="14596" max="14596" width="0" style="197" hidden="1" customWidth="1"/>
    <col min="14597" max="14848" width="8.85546875" style="197"/>
    <col min="14849" max="14849" width="28.42578125" style="197" bestFit="1" customWidth="1"/>
    <col min="14850" max="14850" width="63.42578125" style="197" bestFit="1" customWidth="1"/>
    <col min="14851" max="14851" width="8.85546875" style="197"/>
    <col min="14852" max="14852" width="0" style="197" hidden="1" customWidth="1"/>
    <col min="14853" max="15104" width="8.85546875" style="197"/>
    <col min="15105" max="15105" width="28.42578125" style="197" bestFit="1" customWidth="1"/>
    <col min="15106" max="15106" width="63.42578125" style="197" bestFit="1" customWidth="1"/>
    <col min="15107" max="15107" width="8.85546875" style="197"/>
    <col min="15108" max="15108" width="0" style="197" hidden="1" customWidth="1"/>
    <col min="15109" max="15360" width="8.85546875" style="197"/>
    <col min="15361" max="15361" width="28.42578125" style="197" bestFit="1" customWidth="1"/>
    <col min="15362" max="15362" width="63.42578125" style="197" bestFit="1" customWidth="1"/>
    <col min="15363" max="15363" width="8.85546875" style="197"/>
    <col min="15364" max="15364" width="0" style="197" hidden="1" customWidth="1"/>
    <col min="15365" max="15616" width="8.85546875" style="197"/>
    <col min="15617" max="15617" width="28.42578125" style="197" bestFit="1" customWidth="1"/>
    <col min="15618" max="15618" width="63.42578125" style="197" bestFit="1" customWidth="1"/>
    <col min="15619" max="15619" width="8.85546875" style="197"/>
    <col min="15620" max="15620" width="0" style="197" hidden="1" customWidth="1"/>
    <col min="15621" max="15872" width="8.85546875" style="197"/>
    <col min="15873" max="15873" width="28.42578125" style="197" bestFit="1" customWidth="1"/>
    <col min="15874" max="15874" width="63.42578125" style="197" bestFit="1" customWidth="1"/>
    <col min="15875" max="15875" width="8.85546875" style="197"/>
    <col min="15876" max="15876" width="0" style="197" hidden="1" customWidth="1"/>
    <col min="15877" max="16128" width="8.85546875" style="197"/>
    <col min="16129" max="16129" width="28.42578125" style="197" bestFit="1" customWidth="1"/>
    <col min="16130" max="16130" width="63.42578125" style="197" bestFit="1" customWidth="1"/>
    <col min="16131" max="16131" width="8.85546875" style="197"/>
    <col min="16132" max="16132" width="0" style="197" hidden="1" customWidth="1"/>
    <col min="16133" max="16384" width="8.85546875" style="197"/>
  </cols>
  <sheetData>
    <row r="1" spans="1:3">
      <c r="A1" s="194" t="s">
        <v>6</v>
      </c>
      <c r="B1" s="194" t="s">
        <v>748</v>
      </c>
      <c r="C1" s="196"/>
    </row>
    <row r="2" spans="1:3">
      <c r="A2" s="194" t="s">
        <v>749</v>
      </c>
      <c r="B2" s="204" t="s">
        <v>750</v>
      </c>
      <c r="C2" s="196"/>
    </row>
    <row r="3" spans="1:3" ht="26.25">
      <c r="A3" s="194" t="s">
        <v>751</v>
      </c>
      <c r="B3" s="216" t="s">
        <v>752</v>
      </c>
      <c r="C3" s="196"/>
    </row>
    <row r="4" spans="1:3" ht="26.25">
      <c r="A4" s="194" t="s">
        <v>753</v>
      </c>
      <c r="B4" s="216" t="s">
        <v>754</v>
      </c>
      <c r="C4" s="196"/>
    </row>
    <row r="5" spans="1:3">
      <c r="A5" s="194" t="s">
        <v>755</v>
      </c>
      <c r="B5" s="198" t="s">
        <v>756</v>
      </c>
      <c r="C5" s="196"/>
    </row>
    <row r="6" spans="1:3">
      <c r="A6" s="194" t="s">
        <v>757</v>
      </c>
      <c r="B6" s="198" t="s">
        <v>758</v>
      </c>
      <c r="C6" s="196"/>
    </row>
    <row r="7" spans="1:3">
      <c r="A7" s="194" t="s">
        <v>759</v>
      </c>
      <c r="B7" s="198" t="s">
        <v>760</v>
      </c>
      <c r="C7" s="196"/>
    </row>
    <row r="8" spans="1:3">
      <c r="A8" s="194" t="s">
        <v>761</v>
      </c>
      <c r="B8" s="198" t="s">
        <v>548</v>
      </c>
      <c r="C8" s="196"/>
    </row>
    <row r="9" spans="1:3">
      <c r="A9" s="194" t="s">
        <v>762</v>
      </c>
      <c r="B9" s="198" t="s">
        <v>763</v>
      </c>
      <c r="C9" s="196"/>
    </row>
    <row r="10" spans="1:3">
      <c r="A10" s="194" t="s">
        <v>764</v>
      </c>
      <c r="B10" s="198" t="s">
        <v>548</v>
      </c>
      <c r="C10" s="196"/>
    </row>
    <row r="11" spans="1:3">
      <c r="A11" s="194" t="s">
        <v>765</v>
      </c>
      <c r="B11" s="198" t="s">
        <v>766</v>
      </c>
      <c r="C11" s="196"/>
    </row>
    <row r="12" spans="1:3">
      <c r="A12" s="194" t="s">
        <v>767</v>
      </c>
      <c r="B12" s="198" t="s">
        <v>763</v>
      </c>
      <c r="C12" s="196"/>
    </row>
    <row r="13" spans="1:3">
      <c r="A13" s="194" t="s">
        <v>768</v>
      </c>
      <c r="B13" s="198" t="s">
        <v>769</v>
      </c>
      <c r="C13" s="196"/>
    </row>
    <row r="14" spans="1:3">
      <c r="A14" s="194" t="s">
        <v>770</v>
      </c>
      <c r="B14" s="198" t="s">
        <v>771</v>
      </c>
      <c r="C14" s="196"/>
    </row>
    <row r="15" spans="1:3">
      <c r="A15" s="194" t="s">
        <v>548</v>
      </c>
      <c r="B15" s="200" t="s">
        <v>548</v>
      </c>
      <c r="C15" s="196"/>
    </row>
    <row r="16" spans="1:3">
      <c r="A16" s="194" t="s">
        <v>772</v>
      </c>
      <c r="B16" s="202" t="s">
        <v>773</v>
      </c>
      <c r="C16" s="196"/>
    </row>
    <row r="17" spans="1:3">
      <c r="A17" s="194" t="s">
        <v>774</v>
      </c>
      <c r="B17" s="202" t="s">
        <v>775</v>
      </c>
      <c r="C17" s="196"/>
    </row>
    <row r="18" spans="1:3">
      <c r="A18" s="194" t="s">
        <v>776</v>
      </c>
      <c r="B18" s="202" t="s">
        <v>777</v>
      </c>
      <c r="C18" s="196"/>
    </row>
    <row r="19" spans="1:3">
      <c r="A19" s="194" t="s">
        <v>778</v>
      </c>
      <c r="B19" s="202" t="s">
        <v>779</v>
      </c>
      <c r="C19" s="196"/>
    </row>
    <row r="20" spans="1:3">
      <c r="A20" s="194" t="s">
        <v>780</v>
      </c>
      <c r="B20" s="202" t="s">
        <v>779</v>
      </c>
      <c r="C20" s="196"/>
    </row>
    <row r="21" spans="1:3">
      <c r="A21" s="194" t="s">
        <v>781</v>
      </c>
      <c r="B21" s="202" t="s">
        <v>779</v>
      </c>
      <c r="C21" s="196"/>
    </row>
    <row r="22" spans="1:3">
      <c r="A22" s="194" t="s">
        <v>782</v>
      </c>
      <c r="B22" s="202" t="s">
        <v>779</v>
      </c>
      <c r="C22" s="196"/>
    </row>
    <row r="23" spans="1:3">
      <c r="A23" s="194" t="s">
        <v>783</v>
      </c>
      <c r="B23" s="202" t="s">
        <v>779</v>
      </c>
      <c r="C23" s="196"/>
    </row>
    <row r="24" spans="1:3">
      <c r="A24" s="194" t="s">
        <v>784</v>
      </c>
      <c r="B24" s="202" t="s">
        <v>779</v>
      </c>
      <c r="C24" s="196"/>
    </row>
    <row r="25" spans="1:3">
      <c r="A25" s="194" t="s">
        <v>785</v>
      </c>
      <c r="B25" s="202" t="s">
        <v>779</v>
      </c>
      <c r="C25" s="196"/>
    </row>
    <row r="26" spans="1:3">
      <c r="A26" s="194" t="s">
        <v>786</v>
      </c>
      <c r="B26" s="202" t="s">
        <v>787</v>
      </c>
      <c r="C26" s="196"/>
    </row>
    <row r="27" spans="1:3">
      <c r="A27" s="194" t="s">
        <v>788</v>
      </c>
      <c r="B27" s="202" t="s">
        <v>779</v>
      </c>
      <c r="C27" s="196"/>
    </row>
    <row r="28" spans="1:3">
      <c r="A28" s="194" t="s">
        <v>789</v>
      </c>
      <c r="B28" s="202" t="s">
        <v>779</v>
      </c>
      <c r="C28" s="196"/>
    </row>
    <row r="29" spans="1:3">
      <c r="A29" s="194" t="s">
        <v>790</v>
      </c>
      <c r="B29" s="202" t="s">
        <v>779</v>
      </c>
      <c r="C29" s="196"/>
    </row>
    <row r="30" spans="1:3">
      <c r="A30" s="194" t="s">
        <v>791</v>
      </c>
      <c r="B30" s="202" t="s">
        <v>779</v>
      </c>
      <c r="C30" s="196"/>
    </row>
    <row r="31" spans="1:3" ht="24.75">
      <c r="A31" s="217" t="s">
        <v>792</v>
      </c>
      <c r="B31" s="202" t="s">
        <v>659</v>
      </c>
      <c r="C31" s="196"/>
    </row>
    <row r="32" spans="1:3">
      <c r="A32" s="194" t="s">
        <v>793</v>
      </c>
      <c r="B32" s="202" t="s">
        <v>643</v>
      </c>
      <c r="C32" s="196"/>
    </row>
    <row r="33" spans="1:2">
      <c r="A33" s="207" t="s">
        <v>794</v>
      </c>
      <c r="B33" s="207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50</vt:i4>
      </vt:variant>
    </vt:vector>
  </HeadingPairs>
  <TitlesOfParts>
    <vt:vector size="58" baseType="lpstr">
      <vt:lpstr>Pokyny pro vyplnění</vt:lpstr>
      <vt:lpstr>Stavba</vt:lpstr>
      <vt:lpstr>VzorPolozky</vt:lpstr>
      <vt:lpstr>00 1 Naklady</vt:lpstr>
      <vt:lpstr>SO01 1 Pol</vt:lpstr>
      <vt:lpstr>Rekapitulace</vt:lpstr>
      <vt:lpstr>Rozpočet</vt:lpstr>
      <vt:lpstr>Parametry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1 Naklady'!Názvy_tisku</vt:lpstr>
      <vt:lpstr>'SO01 1 Pol'!Názvy_tisku</vt:lpstr>
      <vt:lpstr>oadresa</vt:lpstr>
      <vt:lpstr>Stavba!Objednatel</vt:lpstr>
      <vt:lpstr>Stavba!Objekt</vt:lpstr>
      <vt:lpstr>'00 1 Naklady'!Oblast_tisku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Gorduličová Janka, Mgr.</cp:lastModifiedBy>
  <cp:lastPrinted>2019-03-19T12:27:02Z</cp:lastPrinted>
  <dcterms:created xsi:type="dcterms:W3CDTF">2009-04-08T07:15:50Z</dcterms:created>
  <dcterms:modified xsi:type="dcterms:W3CDTF">2025-01-08T14:40:34Z</dcterms:modified>
</cp:coreProperties>
</file>