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tavitel\Rozpocty\ARTING\ZŠ Masarykova\Rozpočty 17.10\"/>
    </mc:Choice>
  </mc:AlternateContent>
  <xr:revisionPtr revIDLastSave="0" documentId="13_ncr:1_{FA58C0BD-92CF-4551-90D2-F20F30B24754}" xr6:coauthVersionLast="47" xr6:coauthVersionMax="47" xr10:uidLastSave="{00000000-0000-0000-0000-000000000000}"/>
  <bookViews>
    <workbookView xWindow="-108" yWindow="-108" windowWidth="23256" windowHeight="12456" tabRatio="872" activeTab="12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SO02 1 Pol" sheetId="13" r:id="rId5"/>
    <sheet name="SO03 1 Pol" sheetId="14" r:id="rId6"/>
    <sheet name="SO04 1 Pol" sheetId="15" r:id="rId7"/>
    <sheet name="SO05 1 Pol" sheetId="16" r:id="rId8"/>
    <sheet name="SO06 1 Pol" sheetId="17" r:id="rId9"/>
    <sheet name="SO07 1 Pol" sheetId="18" r:id="rId10"/>
    <sheet name="SO08 1 Pol" sheetId="19" r:id="rId11"/>
    <sheet name="SO09 1 Pol" sheetId="20" r:id="rId12"/>
    <sheet name="SO10 1 Pol" sheetId="21" r:id="rId13"/>
  </sheets>
  <externalReferences>
    <externalReference r:id="rId14"/>
  </externalReferences>
  <definedNames>
    <definedName name="CelkemDPHVypocet" localSheetId="1">Stavba!$H$60</definedName>
    <definedName name="CenaCelkem">Stavba!$G$29</definedName>
    <definedName name="CenaCelkemBezDPH">Stavba!$G$28</definedName>
    <definedName name="CenaCelkemVypocet" localSheetId="1">Stavba!$I$60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4">'SO02 1 Pol'!$1:$7</definedName>
    <definedName name="_xlnm.Print_Titles" localSheetId="5">'SO03 1 Pol'!$1:$7</definedName>
    <definedName name="_xlnm.Print_Titles" localSheetId="6">'SO04 1 Pol'!$1:$7</definedName>
    <definedName name="_xlnm.Print_Titles" localSheetId="7">'SO05 1 Pol'!$1:$7</definedName>
    <definedName name="_xlnm.Print_Titles" localSheetId="8">'SO06 1 Pol'!$1:$7</definedName>
    <definedName name="_xlnm.Print_Titles" localSheetId="9">'SO07 1 Pol'!$1:$7</definedName>
    <definedName name="_xlnm.Print_Titles" localSheetId="10">'SO08 1 Pol'!$1:$7</definedName>
    <definedName name="_xlnm.Print_Titles" localSheetId="11">'SO09 1 Pol'!$1:$7</definedName>
    <definedName name="_xlnm.Print_Titles" localSheetId="12">'SO10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Pol'!$A$1:$Y$36</definedName>
    <definedName name="_xlnm.Print_Area" localSheetId="4">'SO02 1 Pol'!$A$1:$Y$36</definedName>
    <definedName name="_xlnm.Print_Area" localSheetId="5">'SO03 1 Pol'!$A$1:$Y$35</definedName>
    <definedName name="_xlnm.Print_Area" localSheetId="6">'SO04 1 Pol'!$A$1:$Y$36</definedName>
    <definedName name="_xlnm.Print_Area" localSheetId="7">'SO05 1 Pol'!$A$1:$Y$36</definedName>
    <definedName name="_xlnm.Print_Area" localSheetId="8">'SO06 1 Pol'!$A$1:$Y$35</definedName>
    <definedName name="_xlnm.Print_Area" localSheetId="9">'SO07 1 Pol'!$A$1:$Y$36</definedName>
    <definedName name="_xlnm.Print_Area" localSheetId="10">'SO08 1 Pol'!$A$1:$Y$36</definedName>
    <definedName name="_xlnm.Print_Area" localSheetId="11">'SO09 1 Pol'!$A$1:$Y$28</definedName>
    <definedName name="_xlnm.Print_Area" localSheetId="12">'SO10 1 Pol'!$A$1:$Y$52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Stavba!$F$60</definedName>
    <definedName name="ZakladDPHZakl">Stavba!$G$25</definedName>
    <definedName name="ZakladDPHZaklVypocet" localSheetId="1">Stavba!$G$60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1" l="1"/>
  <c r="G8" i="21" s="1"/>
  <c r="I9" i="21"/>
  <c r="K9" i="21"/>
  <c r="M9" i="21"/>
  <c r="O9" i="21"/>
  <c r="Q9" i="21"/>
  <c r="V9" i="21"/>
  <c r="G10" i="21"/>
  <c r="I10" i="21"/>
  <c r="K10" i="21"/>
  <c r="M10" i="21"/>
  <c r="O10" i="21"/>
  <c r="Q10" i="21"/>
  <c r="Q8" i="21" s="1"/>
  <c r="V10" i="2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AE42" i="21"/>
  <c r="F59" i="1" s="1"/>
  <c r="G9" i="20"/>
  <c r="G8" i="20" s="1"/>
  <c r="G18" i="20" s="1"/>
  <c r="I9" i="20"/>
  <c r="K9" i="20"/>
  <c r="O9" i="20"/>
  <c r="Q9" i="20"/>
  <c r="V9" i="20"/>
  <c r="G10" i="20"/>
  <c r="I10" i="20"/>
  <c r="K10" i="20"/>
  <c r="M10" i="20"/>
  <c r="O10" i="20"/>
  <c r="Q10" i="20"/>
  <c r="Q8" i="20" s="1"/>
  <c r="V10" i="20"/>
  <c r="G11" i="20"/>
  <c r="M11" i="20" s="1"/>
  <c r="I11" i="20"/>
  <c r="K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6" i="20"/>
  <c r="M16" i="20" s="1"/>
  <c r="I16" i="20"/>
  <c r="K16" i="20"/>
  <c r="O16" i="20"/>
  <c r="Q16" i="20"/>
  <c r="V16" i="20"/>
  <c r="AE18" i="20"/>
  <c r="F57" i="1" s="1"/>
  <c r="G9" i="19"/>
  <c r="G8" i="19" s="1"/>
  <c r="I9" i="19"/>
  <c r="K9" i="19"/>
  <c r="M9" i="19"/>
  <c r="O9" i="19"/>
  <c r="Q9" i="19"/>
  <c r="V9" i="19"/>
  <c r="G10" i="19"/>
  <c r="I10" i="19"/>
  <c r="K10" i="19"/>
  <c r="M10" i="19"/>
  <c r="O10" i="19"/>
  <c r="Q10" i="19"/>
  <c r="Q8" i="19" s="1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2" i="19"/>
  <c r="I22" i="19"/>
  <c r="K22" i="19"/>
  <c r="M22" i="19"/>
  <c r="M21" i="19" s="1"/>
  <c r="O22" i="19"/>
  <c r="O21" i="19" s="1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AE26" i="19"/>
  <c r="F55" i="1" s="1"/>
  <c r="G9" i="18"/>
  <c r="M9" i="18" s="1"/>
  <c r="I9" i="18"/>
  <c r="K9" i="18"/>
  <c r="O9" i="18"/>
  <c r="Q9" i="18"/>
  <c r="V9" i="18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I17" i="18"/>
  <c r="I16" i="18" s="1"/>
  <c r="K17" i="18"/>
  <c r="K16" i="18" s="1"/>
  <c r="M17" i="18"/>
  <c r="O17" i="18"/>
  <c r="Q17" i="18"/>
  <c r="V17" i="18"/>
  <c r="G18" i="18"/>
  <c r="I18" i="18"/>
  <c r="K18" i="18"/>
  <c r="M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G21" i="18" s="1"/>
  <c r="I22" i="18"/>
  <c r="K22" i="18"/>
  <c r="O22" i="18"/>
  <c r="Q22" i="18"/>
  <c r="V22" i="18"/>
  <c r="G23" i="18"/>
  <c r="I23" i="18"/>
  <c r="K23" i="18"/>
  <c r="M23" i="18"/>
  <c r="O23" i="18"/>
  <c r="Q23" i="18"/>
  <c r="Q21" i="18" s="1"/>
  <c r="V23" i="18"/>
  <c r="G24" i="18"/>
  <c r="M24" i="18" s="1"/>
  <c r="I24" i="18"/>
  <c r="K24" i="18"/>
  <c r="O24" i="18"/>
  <c r="Q24" i="18"/>
  <c r="V24" i="18"/>
  <c r="AE26" i="18"/>
  <c r="F53" i="1" s="1"/>
  <c r="G9" i="17"/>
  <c r="I9" i="17"/>
  <c r="I8" i="17" s="1"/>
  <c r="K9" i="17"/>
  <c r="K8" i="17" s="1"/>
  <c r="O9" i="17"/>
  <c r="Q9" i="17"/>
  <c r="V9" i="17"/>
  <c r="G10" i="17"/>
  <c r="I10" i="17"/>
  <c r="K10" i="17"/>
  <c r="M10" i="17"/>
  <c r="O10" i="17"/>
  <c r="Q10" i="17"/>
  <c r="V10" i="17"/>
  <c r="V8" i="17" s="1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5" i="17"/>
  <c r="I15" i="17"/>
  <c r="K15" i="17"/>
  <c r="M15" i="17"/>
  <c r="O15" i="17"/>
  <c r="Q15" i="17"/>
  <c r="V15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V20" i="17"/>
  <c r="G21" i="17"/>
  <c r="M21" i="17" s="1"/>
  <c r="M20" i="17" s="1"/>
  <c r="I21" i="17"/>
  <c r="K21" i="17"/>
  <c r="O21" i="17"/>
  <c r="Q21" i="17"/>
  <c r="V21" i="17"/>
  <c r="G22" i="17"/>
  <c r="I22" i="17"/>
  <c r="I20" i="17" s="1"/>
  <c r="K22" i="17"/>
  <c r="K20" i="17" s="1"/>
  <c r="M22" i="17"/>
  <c r="O22" i="17"/>
  <c r="O20" i="17" s="1"/>
  <c r="Q22" i="17"/>
  <c r="Q20" i="17" s="1"/>
  <c r="V22" i="17"/>
  <c r="G23" i="17"/>
  <c r="I23" i="17"/>
  <c r="K23" i="17"/>
  <c r="M23" i="17"/>
  <c r="O23" i="17"/>
  <c r="Q23" i="17"/>
  <c r="V23" i="17"/>
  <c r="AE25" i="17"/>
  <c r="F51" i="1" s="1"/>
  <c r="G9" i="16"/>
  <c r="I9" i="16"/>
  <c r="I8" i="16" s="1"/>
  <c r="K9" i="16"/>
  <c r="K8" i="16" s="1"/>
  <c r="O9" i="16"/>
  <c r="Q9" i="16"/>
  <c r="V9" i="16"/>
  <c r="G10" i="16"/>
  <c r="I10" i="16"/>
  <c r="K10" i="16"/>
  <c r="M10" i="16"/>
  <c r="O10" i="16"/>
  <c r="Q10" i="16"/>
  <c r="V10" i="16"/>
  <c r="V8" i="16" s="1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O20" i="16" s="1"/>
  <c r="Q22" i="16"/>
  <c r="Q20" i="16" s="1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AE26" i="16"/>
  <c r="F49" i="1" s="1"/>
  <c r="G9" i="15"/>
  <c r="I9" i="15"/>
  <c r="K9" i="15"/>
  <c r="M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K16" i="15" s="1"/>
  <c r="M17" i="15"/>
  <c r="O17" i="15"/>
  <c r="Q17" i="15"/>
  <c r="V17" i="15"/>
  <c r="G18" i="15"/>
  <c r="I18" i="15"/>
  <c r="K18" i="15"/>
  <c r="M18" i="15"/>
  <c r="O18" i="15"/>
  <c r="O16" i="15" s="1"/>
  <c r="Q18" i="15"/>
  <c r="Q16" i="15" s="1"/>
  <c r="V18" i="15"/>
  <c r="V16" i="15" s="1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Q20" i="15" s="1"/>
  <c r="V21" i="15"/>
  <c r="V20" i="15" s="1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AE26" i="15"/>
  <c r="F47" i="1" s="1"/>
  <c r="G9" i="14"/>
  <c r="G8" i="14" s="1"/>
  <c r="I9" i="14"/>
  <c r="I8" i="14" s="1"/>
  <c r="K9" i="14"/>
  <c r="O9" i="14"/>
  <c r="Q9" i="14"/>
  <c r="V9" i="14"/>
  <c r="G10" i="14"/>
  <c r="I10" i="14"/>
  <c r="K10" i="14"/>
  <c r="M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V20" i="14"/>
  <c r="G21" i="14"/>
  <c r="M21" i="14" s="1"/>
  <c r="I21" i="14"/>
  <c r="K21" i="14"/>
  <c r="O21" i="14"/>
  <c r="Q21" i="14"/>
  <c r="V21" i="14"/>
  <c r="G22" i="14"/>
  <c r="G20" i="14" s="1"/>
  <c r="I22" i="14"/>
  <c r="K22" i="14"/>
  <c r="K20" i="14" s="1"/>
  <c r="M22" i="14"/>
  <c r="O22" i="14"/>
  <c r="O20" i="14" s="1"/>
  <c r="Q22" i="14"/>
  <c r="Q20" i="14" s="1"/>
  <c r="V22" i="14"/>
  <c r="G23" i="14"/>
  <c r="I23" i="14"/>
  <c r="K23" i="14"/>
  <c r="M23" i="14"/>
  <c r="O23" i="14"/>
  <c r="Q23" i="14"/>
  <c r="V23" i="14"/>
  <c r="AE25" i="14"/>
  <c r="F45" i="1" s="1"/>
  <c r="G9" i="13"/>
  <c r="G8" i="13" s="1"/>
  <c r="I9" i="13"/>
  <c r="I8" i="13" s="1"/>
  <c r="K9" i="13"/>
  <c r="O9" i="13"/>
  <c r="Q9" i="13"/>
  <c r="V9" i="13"/>
  <c r="G10" i="13"/>
  <c r="I10" i="13"/>
  <c r="K10" i="13"/>
  <c r="M10" i="13"/>
  <c r="O10" i="13"/>
  <c r="Q10" i="13"/>
  <c r="V10" i="13"/>
  <c r="V8" i="13" s="1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O13" i="13"/>
  <c r="Q13" i="13"/>
  <c r="V13" i="13"/>
  <c r="G16" i="13"/>
  <c r="I16" i="13"/>
  <c r="K16" i="13"/>
  <c r="M16" i="13"/>
  <c r="O16" i="13"/>
  <c r="Q16" i="13"/>
  <c r="V16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Q21" i="13"/>
  <c r="V21" i="13"/>
  <c r="G22" i="13"/>
  <c r="I22" i="13"/>
  <c r="K22" i="13"/>
  <c r="M22" i="13"/>
  <c r="O22" i="13"/>
  <c r="Q22" i="13"/>
  <c r="V22" i="13"/>
  <c r="G23" i="13"/>
  <c r="I23" i="13"/>
  <c r="I21" i="13" s="1"/>
  <c r="K23" i="13"/>
  <c r="K21" i="13" s="1"/>
  <c r="M23" i="13"/>
  <c r="O23" i="13"/>
  <c r="O21" i="13" s="1"/>
  <c r="Q23" i="13"/>
  <c r="V23" i="13"/>
  <c r="G24" i="13"/>
  <c r="M24" i="13" s="1"/>
  <c r="I24" i="13"/>
  <c r="K24" i="13"/>
  <c r="O24" i="13"/>
  <c r="Q24" i="13"/>
  <c r="V24" i="13"/>
  <c r="AE26" i="13"/>
  <c r="F43" i="1" s="1"/>
  <c r="G9" i="12"/>
  <c r="G8" i="12" s="1"/>
  <c r="I9" i="12"/>
  <c r="K9" i="12"/>
  <c r="O9" i="12"/>
  <c r="Q9" i="12"/>
  <c r="V9" i="12"/>
  <c r="G10" i="12"/>
  <c r="I10" i="12"/>
  <c r="K10" i="12"/>
  <c r="M10" i="12"/>
  <c r="O10" i="12"/>
  <c r="Q10" i="12"/>
  <c r="Q8" i="12" s="1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O13" i="12"/>
  <c r="Q13" i="12"/>
  <c r="V13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G22" i="12"/>
  <c r="M22" i="12" s="1"/>
  <c r="I22" i="12"/>
  <c r="K22" i="12"/>
  <c r="O22" i="12"/>
  <c r="Q22" i="12"/>
  <c r="Q21" i="12" s="1"/>
  <c r="V22" i="12"/>
  <c r="V21" i="12" s="1"/>
  <c r="G23" i="12"/>
  <c r="M23" i="12" s="1"/>
  <c r="I23" i="12"/>
  <c r="I21" i="12" s="1"/>
  <c r="K23" i="12"/>
  <c r="K21" i="12" s="1"/>
  <c r="O23" i="12"/>
  <c r="Q23" i="12"/>
  <c r="V23" i="12"/>
  <c r="G24" i="12"/>
  <c r="I24" i="12"/>
  <c r="K24" i="12"/>
  <c r="M24" i="12"/>
  <c r="O24" i="12"/>
  <c r="Q24" i="12"/>
  <c r="V24" i="12"/>
  <c r="AE26" i="12"/>
  <c r="F41" i="1" s="1"/>
  <c r="I20" i="1"/>
  <c r="I19" i="1"/>
  <c r="I18" i="1"/>
  <c r="I16" i="1"/>
  <c r="J28" i="1"/>
  <c r="J26" i="1"/>
  <c r="G38" i="1"/>
  <c r="F38" i="1"/>
  <c r="J23" i="1"/>
  <c r="J24" i="1"/>
  <c r="J25" i="1"/>
  <c r="J27" i="1"/>
  <c r="E24" i="1"/>
  <c r="E26" i="1"/>
  <c r="M16" i="19" l="1"/>
  <c r="M15" i="21"/>
  <c r="M16" i="14"/>
  <c r="M17" i="13"/>
  <c r="M8" i="18"/>
  <c r="M21" i="12"/>
  <c r="M16" i="15"/>
  <c r="M16" i="18"/>
  <c r="V8" i="20"/>
  <c r="I8" i="20"/>
  <c r="V8" i="21"/>
  <c r="I8" i="21"/>
  <c r="F44" i="1"/>
  <c r="F50" i="1"/>
  <c r="F56" i="1"/>
  <c r="F39" i="1"/>
  <c r="Q8" i="13"/>
  <c r="G8" i="16"/>
  <c r="G26" i="16" s="1"/>
  <c r="O8" i="15"/>
  <c r="K20" i="16"/>
  <c r="Q16" i="18"/>
  <c r="O8" i="18"/>
  <c r="K21" i="19"/>
  <c r="G21" i="13"/>
  <c r="I90" i="1" s="1"/>
  <c r="I20" i="14"/>
  <c r="I20" i="16"/>
  <c r="O16" i="18"/>
  <c r="V21" i="19"/>
  <c r="I21" i="19"/>
  <c r="I16" i="15"/>
  <c r="Q8" i="17"/>
  <c r="G16" i="18"/>
  <c r="M17" i="12"/>
  <c r="G20" i="16"/>
  <c r="K8" i="18"/>
  <c r="Q21" i="19"/>
  <c r="G21" i="19"/>
  <c r="F40" i="1"/>
  <c r="F46" i="1"/>
  <c r="F52" i="1"/>
  <c r="F58" i="1"/>
  <c r="M21" i="13"/>
  <c r="Q8" i="14"/>
  <c r="Q8" i="16"/>
  <c r="V16" i="18"/>
  <c r="G16" i="15"/>
  <c r="K8" i="15"/>
  <c r="K17" i="12"/>
  <c r="V8" i="15"/>
  <c r="I8" i="15"/>
  <c r="G20" i="17"/>
  <c r="V8" i="18"/>
  <c r="I8" i="18"/>
  <c r="K16" i="19"/>
  <c r="V17" i="12"/>
  <c r="I17" i="12"/>
  <c r="K17" i="13"/>
  <c r="K16" i="14"/>
  <c r="O20" i="15"/>
  <c r="Q8" i="15"/>
  <c r="G8" i="15"/>
  <c r="M16" i="16"/>
  <c r="M16" i="17"/>
  <c r="Q8" i="18"/>
  <c r="G8" i="18"/>
  <c r="V16" i="19"/>
  <c r="I16" i="19"/>
  <c r="O15" i="21"/>
  <c r="K15" i="21"/>
  <c r="Q17" i="12"/>
  <c r="G17" i="12"/>
  <c r="G26" i="12" s="1"/>
  <c r="O8" i="12"/>
  <c r="V17" i="13"/>
  <c r="I17" i="13"/>
  <c r="V16" i="14"/>
  <c r="I16" i="14"/>
  <c r="K16" i="16"/>
  <c r="K16" i="17"/>
  <c r="O21" i="18"/>
  <c r="Q16" i="19"/>
  <c r="G16" i="19"/>
  <c r="G26" i="19" s="1"/>
  <c r="O8" i="19"/>
  <c r="I15" i="21"/>
  <c r="G8" i="17"/>
  <c r="G25" i="17" s="1"/>
  <c r="O17" i="12"/>
  <c r="AF26" i="12"/>
  <c r="M9" i="12"/>
  <c r="Q17" i="13"/>
  <c r="G17" i="13"/>
  <c r="G26" i="13" s="1"/>
  <c r="O8" i="13"/>
  <c r="Q16" i="14"/>
  <c r="G16" i="14"/>
  <c r="G25" i="14" s="1"/>
  <c r="O8" i="14"/>
  <c r="K20" i="15"/>
  <c r="V16" i="16"/>
  <c r="I16" i="16"/>
  <c r="V16" i="17"/>
  <c r="I16" i="17"/>
  <c r="M22" i="18"/>
  <c r="M21" i="18" s="1"/>
  <c r="O16" i="19"/>
  <c r="O8" i="20"/>
  <c r="Q15" i="21"/>
  <c r="G15" i="21"/>
  <c r="G42" i="21" s="1"/>
  <c r="O8" i="21"/>
  <c r="F42" i="1"/>
  <c r="F48" i="1"/>
  <c r="F54" i="1"/>
  <c r="O21" i="12"/>
  <c r="K8" i="12"/>
  <c r="O17" i="13"/>
  <c r="AF26" i="13"/>
  <c r="M9" i="13"/>
  <c r="O16" i="14"/>
  <c r="M9" i="14"/>
  <c r="I20" i="15"/>
  <c r="Q16" i="16"/>
  <c r="G16" i="16"/>
  <c r="O8" i="16"/>
  <c r="Q16" i="17"/>
  <c r="G16" i="17"/>
  <c r="O8" i="17"/>
  <c r="K21" i="18"/>
  <c r="K8" i="19"/>
  <c r="M9" i="20"/>
  <c r="V15" i="21"/>
  <c r="V8" i="12"/>
  <c r="I8" i="12"/>
  <c r="K8" i="13"/>
  <c r="M20" i="14"/>
  <c r="K8" i="14"/>
  <c r="G20" i="15"/>
  <c r="O16" i="16"/>
  <c r="M9" i="16"/>
  <c r="O16" i="17"/>
  <c r="M9" i="17"/>
  <c r="V21" i="18"/>
  <c r="I21" i="18"/>
  <c r="V8" i="19"/>
  <c r="I8" i="19"/>
  <c r="K8" i="20"/>
  <c r="K8" i="21"/>
  <c r="M8" i="21"/>
  <c r="AF42" i="21"/>
  <c r="M8" i="20"/>
  <c r="AF18" i="20"/>
  <c r="M8" i="19"/>
  <c r="AF26" i="19"/>
  <c r="AF26" i="18"/>
  <c r="M8" i="17"/>
  <c r="AF25" i="17"/>
  <c r="M8" i="16"/>
  <c r="M20" i="16"/>
  <c r="AF26" i="16"/>
  <c r="M8" i="15"/>
  <c r="M20" i="15"/>
  <c r="AF26" i="15"/>
  <c r="M8" i="14"/>
  <c r="AF25" i="14"/>
  <c r="M13" i="13"/>
  <c r="M8" i="13" s="1"/>
  <c r="M13" i="12"/>
  <c r="M8" i="12" s="1"/>
  <c r="G59" i="1" l="1"/>
  <c r="H59" i="1" s="1"/>
  <c r="I59" i="1" s="1"/>
  <c r="G58" i="1"/>
  <c r="G26" i="18"/>
  <c r="H58" i="1"/>
  <c r="I58" i="1" s="1"/>
  <c r="G54" i="1"/>
  <c r="G55" i="1"/>
  <c r="H55" i="1" s="1"/>
  <c r="I55" i="1" s="1"/>
  <c r="G42" i="1"/>
  <c r="H42" i="1" s="1"/>
  <c r="I42" i="1" s="1"/>
  <c r="G43" i="1"/>
  <c r="H43" i="1" s="1"/>
  <c r="I43" i="1" s="1"/>
  <c r="F60" i="1"/>
  <c r="H39" i="1"/>
  <c r="H60" i="1" s="1"/>
  <c r="G45" i="1"/>
  <c r="H45" i="1" s="1"/>
  <c r="I45" i="1" s="1"/>
  <c r="G44" i="1"/>
  <c r="G47" i="1"/>
  <c r="H47" i="1" s="1"/>
  <c r="I47" i="1" s="1"/>
  <c r="G46" i="1"/>
  <c r="G48" i="1"/>
  <c r="H48" i="1" s="1"/>
  <c r="I48" i="1" s="1"/>
  <c r="G49" i="1"/>
  <c r="H49" i="1" s="1"/>
  <c r="I49" i="1" s="1"/>
  <c r="H46" i="1"/>
  <c r="I46" i="1" s="1"/>
  <c r="H56" i="1"/>
  <c r="I56" i="1" s="1"/>
  <c r="G41" i="1"/>
  <c r="H41" i="1" s="1"/>
  <c r="I41" i="1" s="1"/>
  <c r="G40" i="1"/>
  <c r="G39" i="1"/>
  <c r="H40" i="1"/>
  <c r="I40" i="1" s="1"/>
  <c r="H50" i="1"/>
  <c r="I50" i="1" s="1"/>
  <c r="G26" i="15"/>
  <c r="H44" i="1"/>
  <c r="I44" i="1" s="1"/>
  <c r="G57" i="1"/>
  <c r="H57" i="1" s="1"/>
  <c r="I57" i="1" s="1"/>
  <c r="G56" i="1"/>
  <c r="G51" i="1"/>
  <c r="H51" i="1" s="1"/>
  <c r="I51" i="1" s="1"/>
  <c r="G50" i="1"/>
  <c r="I88" i="1"/>
  <c r="I89" i="1"/>
  <c r="H54" i="1"/>
  <c r="I54" i="1" s="1"/>
  <c r="G53" i="1"/>
  <c r="H53" i="1" s="1"/>
  <c r="I53" i="1" s="1"/>
  <c r="G52" i="1"/>
  <c r="H52" i="1" s="1"/>
  <c r="I52" i="1" s="1"/>
  <c r="G60" i="1" l="1"/>
  <c r="G25" i="1" s="1"/>
  <c r="A25" i="1" s="1"/>
  <c r="I39" i="1"/>
  <c r="I60" i="1" s="1"/>
  <c r="I17" i="1"/>
  <c r="I21" i="1" s="1"/>
  <c r="I91" i="1"/>
  <c r="G23" i="1"/>
  <c r="A23" i="1" s="1"/>
  <c r="G28" i="1"/>
  <c r="G24" i="1" l="1"/>
  <c r="A24" i="1"/>
  <c r="J90" i="1"/>
  <c r="J89" i="1"/>
  <c r="J88" i="1"/>
  <c r="J91" i="1" s="1"/>
  <c r="J57" i="1"/>
  <c r="J45" i="1"/>
  <c r="J52" i="1"/>
  <c r="J48" i="1"/>
  <c r="J55" i="1"/>
  <c r="J51" i="1"/>
  <c r="J40" i="1"/>
  <c r="J47" i="1"/>
  <c r="J58" i="1"/>
  <c r="J43" i="1"/>
  <c r="J49" i="1"/>
  <c r="J54" i="1"/>
  <c r="J42" i="1"/>
  <c r="J56" i="1"/>
  <c r="J59" i="1"/>
  <c r="J44" i="1"/>
  <c r="J53" i="1"/>
  <c r="J41" i="1"/>
  <c r="J46" i="1"/>
  <c r="J39" i="1"/>
  <c r="J60" i="1" s="1"/>
  <c r="J50" i="1"/>
  <c r="A26" i="1"/>
  <c r="G26" i="1"/>
  <c r="A27" i="1" l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6D21F16D-CB6B-47DC-9C97-253E56DB3E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1B7477-AF51-4606-B583-BF99F32F58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6289C539-1780-4715-83BF-C5F43848B4D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FD564A-B2DF-4BED-969C-5FE68CF93C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800D6768-D1D6-46AF-A5A5-93F641B739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A15798-B70F-4FA0-9E9B-8AE5CD3BCB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D41C22B-E66A-4D41-B953-DBDB9B7B50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3677F8-D36E-436F-9F40-05DD802CED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80FEFC9D-F8CE-41A9-81DE-B07F56D670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B7BB47-617C-42D8-AB6E-EDE5BF573E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6701C7B6-215B-4B56-994C-5889BAF263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4A48BC-0380-4406-A2CE-80C3764403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FC063063-0657-437D-8329-8E03A2BBE8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EEDA89-2093-4F56-A38C-AF4D0D0AAD1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75565710-EA93-4862-8703-682AA36701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F121BA-EA1B-4B1E-9F43-3F3D31E9C6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0035BB2D-D960-4D04-8A7B-F89B18B228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B11991-F7A7-4533-9678-CBC2724118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Kampa</author>
  </authors>
  <commentList>
    <comment ref="S6" authorId="0" shapeId="0" xr:uid="{8F0450A9-2EAC-46B9-A75B-B8F744EAD2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13312-B9BB-4484-A893-9EBD777EB8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<sst xmlns="http://schemas.openxmlformats.org/spreadsheetml/2006/main" count="1857" uniqueCount="241">
  <si>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</si>
  <si>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</si>
  <si>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</si>
  <si>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</si>
  <si>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</si>
  <si>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</si>
  <si>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</si>
  <si>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</si>
  <si>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</si>
  <si>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</si>
  <si>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</si>
  <si>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</si>
  <si>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</si>
  <si>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</si>
  <si>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</si>
  <si>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</si>
  <si>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</si>
  <si>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</si>
  <si>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</si>
  <si>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</si>
  <si>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</si>
  <si>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</si>
  <si>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</si>
  <si>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</si>
  <si>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</si>
  <si>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</si>
  <si>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</si>
  <si>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</si>
  <si>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</si>
  <si>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</si>
  <si>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</si>
  <si>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</si>
  <si>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</si>
  <si>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</si>
  <si>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</si>
  <si>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</si>
  <si>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</si>
  <si>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</si>
  <si>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</si>
  <si>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</si>
  <si>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</si>
  <si>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</si>
  <si>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</si>
  <si>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ART18.2</t>
  </si>
  <si>
    <t>Budování odb.učeben a doprovodné infrastruktury ZŠ Masarykova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</si>
  <si>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</si>
  <si>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</si>
  <si>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</si>
  <si>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</si>
  <si>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</si>
  <si>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</si>
  <si>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</si>
  <si>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</si>
  <si>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</si>
  <si>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</si>
  <si>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17.10.2024</t>
  </si>
  <si>
    <t>Stavba</t>
  </si>
  <si>
    <t>SO01</t>
  </si>
  <si>
    <t>Učebna č.dv.32 - "Člověk a jeho svět"</t>
  </si>
  <si>
    <t>1</t>
  </si>
  <si>
    <t>Vybavení</t>
  </si>
  <si>
    <t>SO02</t>
  </si>
  <si>
    <t>Učebna č.dv.107 - Učebna cizích jazyků I</t>
  </si>
  <si>
    <t xml:space="preserve">Vybavení </t>
  </si>
  <si>
    <t>SO03</t>
  </si>
  <si>
    <t>Učebna č.dv.108 - učebna zeměpisu</t>
  </si>
  <si>
    <t>SO04</t>
  </si>
  <si>
    <t>Učebna č,dv.109 - Učebna cizích jazyků II</t>
  </si>
  <si>
    <t>SO05</t>
  </si>
  <si>
    <t>Učebna č.dv.111 - Učebna matematiky</t>
  </si>
  <si>
    <t>SO06</t>
  </si>
  <si>
    <t>Učebna družiny č.dv.54 - Učebna družiny I.</t>
  </si>
  <si>
    <t>SO07</t>
  </si>
  <si>
    <t>Uč.družiny č.dv.55 - Učebna družiny II.</t>
  </si>
  <si>
    <t>SO08</t>
  </si>
  <si>
    <t>Učebna družiny dv.č.56 - Učebna družiny III.</t>
  </si>
  <si>
    <t>SO09</t>
  </si>
  <si>
    <t>WC č.dv.36 a 37 - WC žáků</t>
  </si>
  <si>
    <t>SO10</t>
  </si>
  <si>
    <t>Sborovna č.dv.3</t>
  </si>
  <si>
    <t>Celkem za stavbu</t>
  </si>
  <si>
    <t>CZK</t>
  </si>
  <si>
    <t>#POPS</t>
  </si>
  <si>
    <t>Popis stavby: ART18.2 - Budování odb.učeben a doprovodné infrastruktury ZŠ Masarykova</t>
  </si>
  <si>
    <t>#POPO</t>
  </si>
  <si>
    <t>Popis objektu: SO01 - Učebna č.dv.32 - "Člověk a jeho svět"</t>
  </si>
  <si>
    <t>#POPR</t>
  </si>
  <si>
    <t>Popis rozpočtu: 1 - Vybavení</t>
  </si>
  <si>
    <t>Popis objektu: SO02 - Učebna č.dv.107 - Učebna cizích jazyků I</t>
  </si>
  <si>
    <t xml:space="preserve">Popis rozpočtu: 1 - Vybavení </t>
  </si>
  <si>
    <t>Popis objektu: SO03 - Učebna č.dv.108 - učebna zeměpisu</t>
  </si>
  <si>
    <t>Popis objektu: SO04 - Učebna č,dv.109 - Učebna cizích jazyků II</t>
  </si>
  <si>
    <t>Popis objektu: SO05 - Učebna č.dv.111 - Učebna matematiky</t>
  </si>
  <si>
    <t>Popis objektu: SO06 - Učebna družiny č.dv.54 - Učebna družiny I.</t>
  </si>
  <si>
    <t>Popis objektu: SO07 - Uč.družiny č.dv.55 - Učebna družiny II.</t>
  </si>
  <si>
    <t>Popis objektu: SO08 - Učebna družiny dv.č.56 - Učebna družiny III.</t>
  </si>
  <si>
    <t>Popis objektu: SO09 - WC č.dv.36 a 37 - WC žáků</t>
  </si>
  <si>
    <t>Popis objektu: SO10 - Sborovna č.dv.3</t>
  </si>
  <si>
    <t>Rekapitulace dílů</t>
  </si>
  <si>
    <t>Typ dílu</t>
  </si>
  <si>
    <t>725</t>
  </si>
  <si>
    <t>Zařizovací předměty</t>
  </si>
  <si>
    <t>766</t>
  </si>
  <si>
    <t>Konstrukce truhlářské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</si>
  <si>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</si>
  <si>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</si>
  <si>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</si>
  <si>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</si>
  <si>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</si>
  <si>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</si>
  <si>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</si>
  <si>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</si>
  <si>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</si>
  <si>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</si>
  <si>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</si>
  <si>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</si>
  <si>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</si>
  <si>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</si>
  <si>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</si>
  <si>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</si>
  <si>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</si>
  <si>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</si>
  <si>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</si>
  <si>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</si>
  <si>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</si>
  <si>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</si>
  <si>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</si>
  <si>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</si>
  <si>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</si>
  <si>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</si>
  <si>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</si>
  <si>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</si>
  <si>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</si>
  <si>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</si>
  <si>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</si>
  <si>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</si>
  <si>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00000001</t>
  </si>
  <si>
    <t>koš odpadkový 60 l, na tříděný odpad</t>
  </si>
  <si>
    <t>ks</t>
  </si>
  <si>
    <t>Vlastní</t>
  </si>
  <si>
    <t>Indiv</t>
  </si>
  <si>
    <t>Specifikace</t>
  </si>
  <si>
    <t>Běžná</t>
  </si>
  <si>
    <t>POL3_</t>
  </si>
  <si>
    <t>00000002</t>
  </si>
  <si>
    <t>Dvoukomorový koš na tříděný odpad</t>
  </si>
  <si>
    <t>Práce</t>
  </si>
  <si>
    <t>POL1_</t>
  </si>
  <si>
    <t>725292011R00</t>
  </si>
  <si>
    <t>Zásobník na papírové ručníky nerezový</t>
  </si>
  <si>
    <t>soubor</t>
  </si>
  <si>
    <t>RTS 24/ II</t>
  </si>
  <si>
    <t>RTS 23/ II</t>
  </si>
  <si>
    <t>725292041R00</t>
  </si>
  <si>
    <t>Dávkovač tekutého mýdla nerezový 0,5 l</t>
  </si>
  <si>
    <t>787911111R00</t>
  </si>
  <si>
    <t>Montáž zrcadla na stěnu, na lepidlo, pl. do 2 m2 vč.dodávky</t>
  </si>
  <si>
    <t>m2</t>
  </si>
  <si>
    <t>včetně dodávky lepidla.</t>
  </si>
  <si>
    <t>POP</t>
  </si>
  <si>
    <t>0,4*0,5</t>
  </si>
  <si>
    <t>VV</t>
  </si>
  <si>
    <t>998725202R00</t>
  </si>
  <si>
    <t>Přesun hmot pro zařizovací předměty, výšky do 12 m</t>
  </si>
  <si>
    <t>Přesun hmot</t>
  </si>
  <si>
    <t>POL7_</t>
  </si>
  <si>
    <t>766699313R00</t>
  </si>
  <si>
    <t>Montáž školních tabulí trojdílných, vč.dodávky</t>
  </si>
  <si>
    <t>kus</t>
  </si>
  <si>
    <t>766699901</t>
  </si>
  <si>
    <t>Dodávka  a osazení učitelského stolu + židle</t>
  </si>
  <si>
    <t>998766202R00</t>
  </si>
  <si>
    <t>Přesun hmot pro truhlářské konstr., výšky do 12 m</t>
  </si>
  <si>
    <t>7996</t>
  </si>
  <si>
    <t>Regál z lam.dřevotřísky 800/400/1800</t>
  </si>
  <si>
    <t>7997</t>
  </si>
  <si>
    <t>Korková násrěnka c Al rámu 1500/1200</t>
  </si>
  <si>
    <t>7998</t>
  </si>
  <si>
    <t>Nástěnné hodiny</t>
  </si>
  <si>
    <t>SUM</t>
  </si>
  <si>
    <t>Poznámky uchazeče k zadání</t>
  </si>
  <si>
    <t>POPUZIV</t>
  </si>
  <si>
    <t>END</t>
  </si>
  <si>
    <t>7991</t>
  </si>
  <si>
    <t>Sedací pohovka a 2 ks sedacích vaků</t>
  </si>
  <si>
    <t>kpl</t>
  </si>
  <si>
    <t>766825121R00</t>
  </si>
  <si>
    <t>Montáž vestavěné skříně 2křídlové policové 900/3400/400 vč.dodávky</t>
  </si>
  <si>
    <t>Hliníkové skládací schůdky, výšky vrchní plošiny 1500 mm</t>
  </si>
  <si>
    <t>Korková nástěnka vč. Al rámu 1500/1200</t>
  </si>
  <si>
    <t>02VL</t>
  </si>
  <si>
    <t>Regál do úklid.místnosti 3000/2000/600</t>
  </si>
  <si>
    <t>725292001R00</t>
  </si>
  <si>
    <t>Zásobník na toaletní papír nerezový</t>
  </si>
  <si>
    <t>Kuchyňská linka dl.1,8, vč.dřezu,lednice D+M</t>
  </si>
  <si>
    <t>Police z lam.dřevotřísky1150/300/1600 D+M</t>
  </si>
  <si>
    <t>Zpětná instalace nástěnek a zařízení</t>
  </si>
  <si>
    <t>7901</t>
  </si>
  <si>
    <t>Mintově zelená plastová jídelní židle D+M</t>
  </si>
  <si>
    <t>7902</t>
  </si>
  <si>
    <t>Psací stůl, T nohy, 1600/800 bílý D+M</t>
  </si>
  <si>
    <t>7903</t>
  </si>
  <si>
    <t>Psací stůl, T nohy, 1200/800 bílý D+M</t>
  </si>
  <si>
    <t>7904</t>
  </si>
  <si>
    <t>Kancelářská židle, kříž chrom, ekokůže žlutá D+M</t>
  </si>
  <si>
    <t>7905</t>
  </si>
  <si>
    <t>Kancelářská židle, šedá D+M</t>
  </si>
  <si>
    <t>7906</t>
  </si>
  <si>
    <t>Křeslo žluté otočné, vlna,chrom D+M</t>
  </si>
  <si>
    <t>7907</t>
  </si>
  <si>
    <t>Černý odkl.stolek kulatý pr.400 D+M</t>
  </si>
  <si>
    <t>7908,09</t>
  </si>
  <si>
    <t>Sestava stůl kulatý 1600 + 6 židlí, vč.úpravy stolu D+M</t>
  </si>
  <si>
    <t>7910,11</t>
  </si>
  <si>
    <t>Stůl kulatý pr.700, černý,dub + barová židle tmavě šedá, vč.úpravy stolu D+M</t>
  </si>
  <si>
    <t>7912</t>
  </si>
  <si>
    <t>Lavice bouclé D+M</t>
  </si>
  <si>
    <t>7913.</t>
  </si>
  <si>
    <t>Policová úprava stávajících nik stolař LTD D+M</t>
  </si>
  <si>
    <t>7914.</t>
  </si>
  <si>
    <t>Policová úprava stávajících nik + roletka nábytková</t>
  </si>
  <si>
    <t>7916.</t>
  </si>
  <si>
    <t>Světlo nad jídelní stůl - třívrtstvé opálové foukané sklo D+M</t>
  </si>
  <si>
    <t>7917.</t>
  </si>
  <si>
    <t>Dřevěné závěsné svítidlo 40W D+M</t>
  </si>
  <si>
    <t>7918.</t>
  </si>
  <si>
    <t>Paraván D+M</t>
  </si>
  <si>
    <t>7919.</t>
  </si>
  <si>
    <t>Nástěnka - nová D+M</t>
  </si>
  <si>
    <t>7920.</t>
  </si>
  <si>
    <t>7921</t>
  </si>
  <si>
    <t>7922</t>
  </si>
  <si>
    <t>PS nápis ZŠ Masarykova Valašské Meziříčí vč.šablony D+M</t>
  </si>
  <si>
    <t>7923</t>
  </si>
  <si>
    <t>PS nápis "měsíční plán" vč.šablony D+M</t>
  </si>
  <si>
    <t>7924</t>
  </si>
  <si>
    <t>Nástěnné hodiny PS číslice, vč.šablony D+M</t>
  </si>
  <si>
    <t>7925</t>
  </si>
  <si>
    <t>Záclona + kolejnice + zavěšení 5x3,9 D+M</t>
  </si>
  <si>
    <t>Kávově hnědý látkový koberec 200cm D+M</t>
  </si>
  <si>
    <t>Tapeta motiv folklor vč.nalepení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</si>
</sst>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3" t="s">
        <v>41</v>
      </c>
      <c r="B2" s="193"/>
      <c r="C2" s="193"/>
      <c r="D2" s="193"/>
      <c r="E2" s="193"/>
      <c r="F2" s="193"/>
      <c r="G2" s="193"/>
    </row>
  </sheetData>
  <sheetProtection algorithmName="SHA-512" hashValue="X4rO4Xj5/qc9Fl71YgHnUWavwdPrNo97CWPnM4KR+ebO7PUhrUpN7IvSi9ueBZEQktqJW/fAZbcxHaAWsLC5kg==" saltValue="jrqo1vDi+PivuXdQOsk3G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4"/>
  <sheetViews>
    <sheetView showGridLines="0" topLeftCell="B2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2" t="s">
        <v>24</v>
      </c>
      <c r="C2" s="73"/>
      <c r="D2" s="74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5">
      <c r="A3" s="2"/>
      <c r="B3" s="75"/>
      <c r="C3" s="73"/>
      <c r="D3" s="76"/>
      <c r="E3" s="237"/>
      <c r="F3" s="238"/>
      <c r="G3" s="238"/>
      <c r="H3" s="238"/>
      <c r="I3" s="238"/>
      <c r="J3" s="239"/>
    </row>
    <row r="4" spans="1:15" ht="23.25" customHeight="1" x14ac:dyDescent="0.25">
      <c r="A4" s="2"/>
      <c r="B4" s="77"/>
      <c r="C4" s="78"/>
      <c r="D4" s="79"/>
      <c r="E4" s="218"/>
      <c r="F4" s="218"/>
      <c r="G4" s="218"/>
      <c r="H4" s="218"/>
      <c r="I4" s="218"/>
      <c r="J4" s="219"/>
    </row>
    <row r="5" spans="1:15" ht="24" customHeight="1" x14ac:dyDescent="0.25">
      <c r="A5" s="2"/>
      <c r="B5" s="30" t="s">
        <v>23</v>
      </c>
      <c r="D5" s="222" t="s">
        <v>45</v>
      </c>
      <c r="E5" s="223"/>
      <c r="F5" s="223"/>
      <c r="G5" s="223"/>
      <c r="H5" s="18" t="s">
        <v>42</v>
      </c>
      <c r="I5" s="82" t="s">
        <v>49</v>
      </c>
      <c r="J5" s="8"/>
    </row>
    <row r="6" spans="1:15" ht="15.75" customHeight="1" x14ac:dyDescent="0.25">
      <c r="A6" s="2"/>
      <c r="B6" s="27"/>
      <c r="C6" s="52"/>
      <c r="D6" s="224" t="s">
        <v>46</v>
      </c>
      <c r="E6" s="225"/>
      <c r="F6" s="225"/>
      <c r="G6" s="225"/>
      <c r="H6" s="18" t="s">
        <v>36</v>
      </c>
      <c r="I6" s="82" t="s">
        <v>50</v>
      </c>
      <c r="J6" s="8"/>
    </row>
    <row r="7" spans="1:15" ht="15.75" customHeight="1" x14ac:dyDescent="0.25">
      <c r="A7" s="2"/>
      <c r="B7" s="28"/>
      <c r="C7" s="53"/>
      <c r="D7" s="81" t="s">
        <v>48</v>
      </c>
      <c r="E7" s="226" t="s">
        <v>47</v>
      </c>
      <c r="F7" s="227"/>
      <c r="G7" s="227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80" t="s">
        <v>51</v>
      </c>
      <c r="H8" s="18" t="s">
        <v>42</v>
      </c>
      <c r="I8" s="82" t="s">
        <v>53</v>
      </c>
      <c r="J8" s="8"/>
    </row>
    <row r="9" spans="1:15" ht="15.75" hidden="1" customHeight="1" x14ac:dyDescent="0.25">
      <c r="A9" s="2"/>
      <c r="B9" s="2"/>
      <c r="D9" s="80" t="s">
        <v>52</v>
      </c>
      <c r="H9" s="18" t="s">
        <v>36</v>
      </c>
      <c r="I9" s="82" t="s">
        <v>54</v>
      </c>
      <c r="J9" s="8"/>
    </row>
    <row r="10" spans="1:15" ht="15.75" hidden="1" customHeight="1" x14ac:dyDescent="0.25">
      <c r="A10" s="2"/>
      <c r="B10" s="34"/>
      <c r="C10" s="53"/>
      <c r="D10" s="81" t="s">
        <v>48</v>
      </c>
      <c r="E10" s="83" t="s">
        <v>47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241"/>
      <c r="E11" s="241"/>
      <c r="F11" s="241"/>
      <c r="G11" s="241"/>
      <c r="H11" s="18" t="s">
        <v>42</v>
      </c>
      <c r="I11" s="84"/>
      <c r="J11" s="8"/>
    </row>
    <row r="12" spans="1:15" ht="15.75" customHeight="1" x14ac:dyDescent="0.25">
      <c r="A12" s="2"/>
      <c r="B12" s="27"/>
      <c r="C12" s="52"/>
      <c r="D12" s="217"/>
      <c r="E12" s="217"/>
      <c r="F12" s="217"/>
      <c r="G12" s="217"/>
      <c r="H12" s="18" t="s">
        <v>36</v>
      </c>
      <c r="I12" s="84"/>
      <c r="J12" s="8"/>
    </row>
    <row r="13" spans="1:15" ht="15.75" customHeight="1" x14ac:dyDescent="0.25">
      <c r="A13" s="2"/>
      <c r="B13" s="28"/>
      <c r="C13" s="53"/>
      <c r="D13" s="85"/>
      <c r="E13" s="220"/>
      <c r="F13" s="221"/>
      <c r="G13" s="221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5">
      <c r="A16" s="138" t="s">
        <v>26</v>
      </c>
      <c r="B16" s="37" t="s">
        <v>26</v>
      </c>
      <c r="C16" s="58"/>
      <c r="D16" s="59"/>
      <c r="E16" s="206"/>
      <c r="F16" s="207"/>
      <c r="G16" s="206"/>
      <c r="H16" s="207"/>
      <c r="I16" s="206">
        <f>SUMIF(F88:F90,A16,I88:I90)+SUMIF(F88:F90,"PSU",I88:I90)</f>
        <v>0</v>
      </c>
      <c r="J16" s="208"/>
    </row>
    <row r="17" spans="1:10" ht="23.25" customHeight="1" x14ac:dyDescent="0.25">
      <c r="A17" s="138" t="s">
        <v>27</v>
      </c>
      <c r="B17" s="37" t="s">
        <v>27</v>
      </c>
      <c r="C17" s="58"/>
      <c r="D17" s="59"/>
      <c r="E17" s="206"/>
      <c r="F17" s="207"/>
      <c r="G17" s="206"/>
      <c r="H17" s="207"/>
      <c r="I17" s="206">
        <f>SUMIF(F88:F90,A17,I88:I90)</f>
        <v>0</v>
      </c>
      <c r="J17" s="208"/>
    </row>
    <row r="18" spans="1:10" ht="23.25" customHeight="1" x14ac:dyDescent="0.25">
      <c r="A18" s="138" t="s">
        <v>28</v>
      </c>
      <c r="B18" s="37" t="s">
        <v>28</v>
      </c>
      <c r="C18" s="58"/>
      <c r="D18" s="59"/>
      <c r="E18" s="206"/>
      <c r="F18" s="207"/>
      <c r="G18" s="206"/>
      <c r="H18" s="207"/>
      <c r="I18" s="206">
        <f>SUMIF(F88:F90,A18,I88:I90)</f>
        <v>0</v>
      </c>
      <c r="J18" s="208"/>
    </row>
    <row r="19" spans="1:10" ht="23.25" customHeight="1" x14ac:dyDescent="0.25">
      <c r="A19" s="138" t="s">
        <v>106</v>
      </c>
      <c r="B19" s="37" t="s">
        <v>29</v>
      </c>
      <c r="C19" s="58"/>
      <c r="D19" s="59"/>
      <c r="E19" s="206"/>
      <c r="F19" s="207"/>
      <c r="G19" s="206"/>
      <c r="H19" s="207"/>
      <c r="I19" s="206">
        <f>SUMIF(F88:F90,A19,I88:I90)</f>
        <v>0</v>
      </c>
      <c r="J19" s="208"/>
    </row>
    <row r="20" spans="1:10" ht="23.25" customHeight="1" x14ac:dyDescent="0.25">
      <c r="A20" s="138" t="s">
        <v>107</v>
      </c>
      <c r="B20" s="37" t="s">
        <v>30</v>
      </c>
      <c r="C20" s="58"/>
      <c r="D20" s="59"/>
      <c r="E20" s="206"/>
      <c r="F20" s="207"/>
      <c r="G20" s="206"/>
      <c r="H20" s="207"/>
      <c r="I20" s="206">
        <f>SUMIF(F88:F90,A20,I88:I90)</f>
        <v>0</v>
      </c>
      <c r="J20" s="208"/>
    </row>
    <row r="21" spans="1:10" ht="23.25" customHeight="1" x14ac:dyDescent="0.25">
      <c r="A21" s="2"/>
      <c r="B21" s="47" t="s">
        <v>31</v>
      </c>
      <c r="C21" s="60"/>
      <c r="D21" s="61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4">
        <f>ZakladDPHSniVypocet</f>
        <v>0</v>
      </c>
      <c r="H23" s="205"/>
      <c r="I23" s="205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02">
        <f>A23</f>
        <v>0</v>
      </c>
      <c r="H24" s="203"/>
      <c r="I24" s="203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4">
        <f>ZakladDPHZaklVypocet</f>
        <v>0</v>
      </c>
      <c r="H25" s="205"/>
      <c r="I25" s="205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1">
        <f>A25</f>
        <v>0</v>
      </c>
      <c r="H26" s="232"/>
      <c r="I26" s="232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3">
        <f>CenaCelkem-(ZakladDPHSni+DPHSni+ZakladDPHZakl+DPHZakl)</f>
        <v>0</v>
      </c>
      <c r="H27" s="233"/>
      <c r="I27" s="233"/>
      <c r="J27" s="40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12">
        <f>ZakladDPHSniVypocet+ZakladDPHZaklVypocet</f>
        <v>0</v>
      </c>
      <c r="H28" s="212"/>
      <c r="I28" s="212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1">
        <f>A27</f>
        <v>0</v>
      </c>
      <c r="H29" s="211"/>
      <c r="I29" s="211"/>
      <c r="J29" s="118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55</v>
      </c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13"/>
      <c r="E34" s="214"/>
      <c r="G34" s="215"/>
      <c r="H34" s="216"/>
      <c r="I34" s="216"/>
      <c r="J34" s="24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56</v>
      </c>
      <c r="C39" s="194"/>
      <c r="D39" s="194"/>
      <c r="E39" s="194"/>
      <c r="F39" s="98">
        <f>'SO01 1 Pol'!AE26+'SO02 1 Pol'!AE26+'SO03 1 Pol'!AE25+'SO04 1 Pol'!AE26+'SO05 1 Pol'!AE26+'SO06 1 Pol'!AE25+'SO07 1 Pol'!AE26+'SO08 1 Pol'!AE26+'SO09 1 Pol'!AE18+'SO10 1 Pol'!AE42</f>
        <v>0</v>
      </c>
      <c r="G39" s="99">
        <f>'SO01 1 Pol'!AF26+'SO02 1 Pol'!AF26+'SO03 1 Pol'!AF25+'SO04 1 Pol'!AF26+'SO05 1 Pol'!AF26+'SO06 1 Pol'!AF25+'SO07 1 Pol'!AF26+'SO08 1 Pol'!AF26+'SO09 1 Pol'!AF18+'SO10 1 Pol'!AF42</f>
        <v>0</v>
      </c>
      <c r="H39" s="100">
        <f t="shared" ref="H39:H59" si="1">(F39*SazbaDPH1/100)+(G39*SazbaDPH2/100)</f>
        <v>0</v>
      </c>
      <c r="I39" s="100">
        <f t="shared" ref="I39:I59" si="2">F39+G39+H39</f>
        <v>0</v>
      </c>
      <c r="J39" s="101" t="str">
        <f t="shared" ref="J39:J59" si="3">IF(CenaCelkemVypocet=0,"",I39/CenaCelkemVypocet*100)</f>
        <v/>
      </c>
    </row>
    <row r="40" spans="1:10" ht="25.5" customHeight="1" x14ac:dyDescent="0.25">
      <c r="A40" s="87">
        <v>2</v>
      </c>
      <c r="B40" s="102" t="s">
        <v>57</v>
      </c>
      <c r="C40" s="200" t="s">
        <v>58</v>
      </c>
      <c r="D40" s="200"/>
      <c r="E40" s="200"/>
      <c r="F40" s="103">
        <f>'SO01 1 Pol'!AE26</f>
        <v>0</v>
      </c>
      <c r="G40" s="104">
        <f>'SO01 1 Pol'!AF26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59</v>
      </c>
      <c r="C41" s="194" t="s">
        <v>60</v>
      </c>
      <c r="D41" s="194"/>
      <c r="E41" s="194"/>
      <c r="F41" s="107">
        <f>'SO01 1 Pol'!AE26</f>
        <v>0</v>
      </c>
      <c r="G41" s="100">
        <f>'SO01 1 Pol'!AF26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2</v>
      </c>
      <c r="B42" s="102" t="s">
        <v>61</v>
      </c>
      <c r="C42" s="200" t="s">
        <v>62</v>
      </c>
      <c r="D42" s="200"/>
      <c r="E42" s="200"/>
      <c r="F42" s="103">
        <f>'SO02 1 Pol'!AE26</f>
        <v>0</v>
      </c>
      <c r="G42" s="104">
        <f>'SO02 1 Pol'!AF26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87">
        <v>3</v>
      </c>
      <c r="B43" s="106" t="s">
        <v>59</v>
      </c>
      <c r="C43" s="194" t="s">
        <v>63</v>
      </c>
      <c r="D43" s="194"/>
      <c r="E43" s="194"/>
      <c r="F43" s="107">
        <f>'SO02 1 Pol'!AE26</f>
        <v>0</v>
      </c>
      <c r="G43" s="100">
        <f>'SO02 1 Pol'!AF26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2</v>
      </c>
      <c r="B44" s="102" t="s">
        <v>64</v>
      </c>
      <c r="C44" s="200" t="s">
        <v>65</v>
      </c>
      <c r="D44" s="200"/>
      <c r="E44" s="200"/>
      <c r="F44" s="103">
        <f>'SO03 1 Pol'!AE25</f>
        <v>0</v>
      </c>
      <c r="G44" s="104">
        <f>'SO03 1 Pol'!AF25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5">
      <c r="A45" s="87">
        <v>3</v>
      </c>
      <c r="B45" s="106" t="s">
        <v>59</v>
      </c>
      <c r="C45" s="194" t="s">
        <v>60</v>
      </c>
      <c r="D45" s="194"/>
      <c r="E45" s="194"/>
      <c r="F45" s="107">
        <f>'SO03 1 Pol'!AE25</f>
        <v>0</v>
      </c>
      <c r="G45" s="100">
        <f>'SO03 1 Pol'!AF25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2</v>
      </c>
      <c r="B46" s="102" t="s">
        <v>66</v>
      </c>
      <c r="C46" s="200" t="s">
        <v>67</v>
      </c>
      <c r="D46" s="200"/>
      <c r="E46" s="200"/>
      <c r="F46" s="103">
        <f>'SO04 1 Pol'!AE26</f>
        <v>0</v>
      </c>
      <c r="G46" s="104">
        <f>'SO04 1 Pol'!AF26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5">
      <c r="A47" s="87">
        <v>3</v>
      </c>
      <c r="B47" s="106" t="s">
        <v>59</v>
      </c>
      <c r="C47" s="194" t="s">
        <v>60</v>
      </c>
      <c r="D47" s="194"/>
      <c r="E47" s="194"/>
      <c r="F47" s="107">
        <f>'SO04 1 Pol'!AE26</f>
        <v>0</v>
      </c>
      <c r="G47" s="100">
        <f>'SO04 1 Pol'!AF26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2</v>
      </c>
      <c r="B48" s="102" t="s">
        <v>68</v>
      </c>
      <c r="C48" s="200" t="s">
        <v>69</v>
      </c>
      <c r="D48" s="200"/>
      <c r="E48" s="200"/>
      <c r="F48" s="103">
        <f>'SO05 1 Pol'!AE26</f>
        <v>0</v>
      </c>
      <c r="G48" s="104">
        <f>'SO05 1 Pol'!AF26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5">
      <c r="A49" s="87">
        <v>3</v>
      </c>
      <c r="B49" s="106" t="s">
        <v>59</v>
      </c>
      <c r="C49" s="194" t="s">
        <v>60</v>
      </c>
      <c r="D49" s="194"/>
      <c r="E49" s="194"/>
      <c r="F49" s="107">
        <f>'SO05 1 Pol'!AE26</f>
        <v>0</v>
      </c>
      <c r="G49" s="100">
        <f>'SO05 1 Pol'!AF26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2</v>
      </c>
      <c r="B50" s="102" t="s">
        <v>70</v>
      </c>
      <c r="C50" s="200" t="s">
        <v>71</v>
      </c>
      <c r="D50" s="200"/>
      <c r="E50" s="200"/>
      <c r="F50" s="103">
        <f>'SO06 1 Pol'!AE25</f>
        <v>0</v>
      </c>
      <c r="G50" s="104">
        <f>'SO06 1 Pol'!AF25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5">
      <c r="A51" s="87">
        <v>3</v>
      </c>
      <c r="B51" s="106" t="s">
        <v>59</v>
      </c>
      <c r="C51" s="194" t="s">
        <v>60</v>
      </c>
      <c r="D51" s="194"/>
      <c r="E51" s="194"/>
      <c r="F51" s="107">
        <f>'SO06 1 Pol'!AE25</f>
        <v>0</v>
      </c>
      <c r="G51" s="100">
        <f>'SO06 1 Pol'!AF25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2</v>
      </c>
      <c r="B52" s="102" t="s">
        <v>72</v>
      </c>
      <c r="C52" s="200" t="s">
        <v>73</v>
      </c>
      <c r="D52" s="200"/>
      <c r="E52" s="200"/>
      <c r="F52" s="103">
        <f>'SO07 1 Pol'!AE26</f>
        <v>0</v>
      </c>
      <c r="G52" s="104">
        <f>'SO07 1 Pol'!AF26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5">
      <c r="A53" s="87">
        <v>3</v>
      </c>
      <c r="B53" s="106" t="s">
        <v>59</v>
      </c>
      <c r="C53" s="194" t="s">
        <v>60</v>
      </c>
      <c r="D53" s="194"/>
      <c r="E53" s="194"/>
      <c r="F53" s="107">
        <f>'SO07 1 Pol'!AE26</f>
        <v>0</v>
      </c>
      <c r="G53" s="100">
        <f>'SO07 1 Pol'!AF26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5">
      <c r="A54" s="87">
        <v>2</v>
      </c>
      <c r="B54" s="102" t="s">
        <v>74</v>
      </c>
      <c r="C54" s="200" t="s">
        <v>75</v>
      </c>
      <c r="D54" s="200"/>
      <c r="E54" s="200"/>
      <c r="F54" s="103">
        <f>'SO08 1 Pol'!AE26</f>
        <v>0</v>
      </c>
      <c r="G54" s="104">
        <f>'SO08 1 Pol'!AF26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5">
      <c r="A55" s="87">
        <v>3</v>
      </c>
      <c r="B55" s="106" t="s">
        <v>59</v>
      </c>
      <c r="C55" s="194" t="s">
        <v>60</v>
      </c>
      <c r="D55" s="194"/>
      <c r="E55" s="194"/>
      <c r="F55" s="107">
        <f>'SO08 1 Pol'!AE26</f>
        <v>0</v>
      </c>
      <c r="G55" s="100">
        <f>'SO08 1 Pol'!AF26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5">
      <c r="A56" s="87">
        <v>2</v>
      </c>
      <c r="B56" s="102" t="s">
        <v>76</v>
      </c>
      <c r="C56" s="200" t="s">
        <v>77</v>
      </c>
      <c r="D56" s="200"/>
      <c r="E56" s="200"/>
      <c r="F56" s="103">
        <f>'SO09 1 Pol'!AE18</f>
        <v>0</v>
      </c>
      <c r="G56" s="104">
        <f>'SO09 1 Pol'!AF18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5">
      <c r="A57" s="87">
        <v>3</v>
      </c>
      <c r="B57" s="106" t="s">
        <v>59</v>
      </c>
      <c r="C57" s="194" t="s">
        <v>60</v>
      </c>
      <c r="D57" s="194"/>
      <c r="E57" s="194"/>
      <c r="F57" s="107">
        <f>'SO09 1 Pol'!AE18</f>
        <v>0</v>
      </c>
      <c r="G57" s="100">
        <f>'SO09 1 Pol'!AF18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5">
      <c r="A58" s="87">
        <v>2</v>
      </c>
      <c r="B58" s="102" t="s">
        <v>78</v>
      </c>
      <c r="C58" s="200" t="s">
        <v>79</v>
      </c>
      <c r="D58" s="200"/>
      <c r="E58" s="200"/>
      <c r="F58" s="103">
        <f>'SO10 1 Pol'!AE42</f>
        <v>0</v>
      </c>
      <c r="G58" s="104">
        <f>'SO10 1 Pol'!AF42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 x14ac:dyDescent="0.25">
      <c r="A59" s="87">
        <v>3</v>
      </c>
      <c r="B59" s="106" t="s">
        <v>59</v>
      </c>
      <c r="C59" s="194" t="s">
        <v>60</v>
      </c>
      <c r="D59" s="194"/>
      <c r="E59" s="194"/>
      <c r="F59" s="107">
        <f>'SO10 1 Pol'!AE42</f>
        <v>0</v>
      </c>
      <c r="G59" s="100">
        <f>'SO10 1 Pol'!AF42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5">
      <c r="A60" s="87"/>
      <c r="B60" s="195" t="s">
        <v>80</v>
      </c>
      <c r="C60" s="196"/>
      <c r="D60" s="196"/>
      <c r="E60" s="197"/>
      <c r="F60" s="108">
        <f>SUMIF(A39:A59,"=1",F39:F59)</f>
        <v>0</v>
      </c>
      <c r="G60" s="109">
        <f>SUMIF(A39:A59,"=1",G39:G59)</f>
        <v>0</v>
      </c>
      <c r="H60" s="109">
        <f>SUMIF(A39:A59,"=1",H39:H59)</f>
        <v>0</v>
      </c>
      <c r="I60" s="109">
        <f>SUMIF(A39:A59,"=1",I39:I59)</f>
        <v>0</v>
      </c>
      <c r="J60" s="110">
        <f>SUMIF(A39:A59,"=1",J39:J59)</f>
        <v>0</v>
      </c>
    </row>
    <row r="62" spans="1:10" x14ac:dyDescent="0.25">
      <c r="A62" t="s">
        <v>82</v>
      </c>
      <c r="B62" t="s">
        <v>83</v>
      </c>
    </row>
    <row r="63" spans="1:10" x14ac:dyDescent="0.25">
      <c r="A63" t="s">
        <v>84</v>
      </c>
      <c r="B63" t="s">
        <v>85</v>
      </c>
    </row>
    <row r="64" spans="1:10" x14ac:dyDescent="0.25">
      <c r="A64" t="s">
        <v>86</v>
      </c>
      <c r="B64" t="s">
        <v>87</v>
      </c>
    </row>
    <row r="65" spans="1:2" x14ac:dyDescent="0.25">
      <c r="A65" t="s">
        <v>84</v>
      </c>
      <c r="B65" t="s">
        <v>88</v>
      </c>
    </row>
    <row r="66" spans="1:2" x14ac:dyDescent="0.25">
      <c r="A66" t="s">
        <v>86</v>
      </c>
      <c r="B66" t="s">
        <v>89</v>
      </c>
    </row>
    <row r="67" spans="1:2" x14ac:dyDescent="0.25">
      <c r="A67" t="s">
        <v>84</v>
      </c>
      <c r="B67" t="s">
        <v>90</v>
      </c>
    </row>
    <row r="68" spans="1:2" x14ac:dyDescent="0.25">
      <c r="A68" t="s">
        <v>86</v>
      </c>
      <c r="B68" t="s">
        <v>87</v>
      </c>
    </row>
    <row r="69" spans="1:2" x14ac:dyDescent="0.25">
      <c r="A69" t="s">
        <v>84</v>
      </c>
      <c r="B69" t="s">
        <v>91</v>
      </c>
    </row>
    <row r="70" spans="1:2" x14ac:dyDescent="0.25">
      <c r="A70" t="s">
        <v>86</v>
      </c>
      <c r="B70" t="s">
        <v>87</v>
      </c>
    </row>
    <row r="71" spans="1:2" x14ac:dyDescent="0.25">
      <c r="A71" t="s">
        <v>84</v>
      </c>
      <c r="B71" t="s">
        <v>92</v>
      </c>
    </row>
    <row r="72" spans="1:2" x14ac:dyDescent="0.25">
      <c r="A72" t="s">
        <v>86</v>
      </c>
      <c r="B72" t="s">
        <v>87</v>
      </c>
    </row>
    <row r="73" spans="1:2" x14ac:dyDescent="0.25">
      <c r="A73" t="s">
        <v>84</v>
      </c>
      <c r="B73" t="s">
        <v>93</v>
      </c>
    </row>
    <row r="74" spans="1:2" x14ac:dyDescent="0.25">
      <c r="A74" t="s">
        <v>86</v>
      </c>
      <c r="B74" t="s">
        <v>87</v>
      </c>
    </row>
    <row r="75" spans="1:2" x14ac:dyDescent="0.25">
      <c r="A75" t="s">
        <v>84</v>
      </c>
      <c r="B75" t="s">
        <v>94</v>
      </c>
    </row>
    <row r="76" spans="1:2" x14ac:dyDescent="0.25">
      <c r="A76" t="s">
        <v>86</v>
      </c>
      <c r="B76" t="s">
        <v>87</v>
      </c>
    </row>
    <row r="77" spans="1:2" x14ac:dyDescent="0.25">
      <c r="A77" t="s">
        <v>84</v>
      </c>
      <c r="B77" t="s">
        <v>95</v>
      </c>
    </row>
    <row r="78" spans="1:2" x14ac:dyDescent="0.25">
      <c r="A78" t="s">
        <v>86</v>
      </c>
      <c r="B78" t="s">
        <v>87</v>
      </c>
    </row>
    <row r="79" spans="1:2" x14ac:dyDescent="0.25">
      <c r="A79" t="s">
        <v>84</v>
      </c>
      <c r="B79" t="s">
        <v>96</v>
      </c>
    </row>
    <row r="80" spans="1:2" x14ac:dyDescent="0.25">
      <c r="A80" t="s">
        <v>86</v>
      </c>
      <c r="B80" t="s">
        <v>87</v>
      </c>
    </row>
    <row r="81" spans="1:10" x14ac:dyDescent="0.25">
      <c r="A81" t="s">
        <v>84</v>
      </c>
      <c r="B81" t="s">
        <v>97</v>
      </c>
    </row>
    <row r="82" spans="1:10" x14ac:dyDescent="0.25">
      <c r="A82" t="s">
        <v>86</v>
      </c>
      <c r="B82" t="s">
        <v>87</v>
      </c>
    </row>
    <row r="85" spans="1:10" ht="15.6" x14ac:dyDescent="0.3">
      <c r="B85" s="119" t="s">
        <v>98</v>
      </c>
    </row>
    <row r="87" spans="1:10" ht="25.5" customHeight="1" x14ac:dyDescent="0.25">
      <c r="A87" s="121"/>
      <c r="B87" s="124" t="s">
        <v>18</v>
      </c>
      <c r="C87" s="124" t="s">
        <v>6</v>
      </c>
      <c r="D87" s="125"/>
      <c r="E87" s="125"/>
      <c r="F87" s="126" t="s">
        <v>99</v>
      </c>
      <c r="G87" s="126"/>
      <c r="H87" s="126"/>
      <c r="I87" s="126" t="s">
        <v>31</v>
      </c>
      <c r="J87" s="126" t="s">
        <v>0</v>
      </c>
    </row>
    <row r="88" spans="1:10" ht="36.75" customHeight="1" x14ac:dyDescent="0.25">
      <c r="A88" s="122"/>
      <c r="B88" s="127" t="s">
        <v>100</v>
      </c>
      <c r="C88" s="198" t="s">
        <v>101</v>
      </c>
      <c r="D88" s="199"/>
      <c r="E88" s="199"/>
      <c r="F88" s="134" t="s">
        <v>27</v>
      </c>
      <c r="G88" s="135"/>
      <c r="H88" s="135"/>
      <c r="I88" s="135">
        <f>'SO01 1 Pol'!G8+'SO02 1 Pol'!G8+'SO03 1 Pol'!G8+'SO04 1 Pol'!G8+'SO05 1 Pol'!G8+'SO06 1 Pol'!G8+'SO07 1 Pol'!G8+'SO08 1 Pol'!G8+'SO09 1 Pol'!G8+'SO10 1 Pol'!G8</f>
        <v>0</v>
      </c>
      <c r="J88" s="131" t="str">
        <f>IF(I91=0,"",I88/I91*100)</f>
        <v/>
      </c>
    </row>
    <row r="89" spans="1:10" ht="36.75" customHeight="1" x14ac:dyDescent="0.25">
      <c r="A89" s="122"/>
      <c r="B89" s="127" t="s">
        <v>102</v>
      </c>
      <c r="C89" s="198" t="s">
        <v>103</v>
      </c>
      <c r="D89" s="199"/>
      <c r="E89" s="199"/>
      <c r="F89" s="134" t="s">
        <v>27</v>
      </c>
      <c r="G89" s="135"/>
      <c r="H89" s="135"/>
      <c r="I89" s="135">
        <f>'SO01 1 Pol'!G17+'SO02 1 Pol'!G17+'SO03 1 Pol'!G16+'SO04 1 Pol'!G16+'SO05 1 Pol'!G16+'SO06 1 Pol'!G16+'SO07 1 Pol'!G16+'SO08 1 Pol'!G16</f>
        <v>0</v>
      </c>
      <c r="J89" s="131" t="str">
        <f>IF(I91=0,"",I89/I91*100)</f>
        <v/>
      </c>
    </row>
    <row r="90" spans="1:10" ht="36.75" customHeight="1" x14ac:dyDescent="0.25">
      <c r="A90" s="122"/>
      <c r="B90" s="127" t="s">
        <v>104</v>
      </c>
      <c r="C90" s="198" t="s">
        <v>105</v>
      </c>
      <c r="D90" s="199"/>
      <c r="E90" s="199"/>
      <c r="F90" s="134" t="s">
        <v>27</v>
      </c>
      <c r="G90" s="135"/>
      <c r="H90" s="135"/>
      <c r="I90" s="135">
        <f>'SO01 1 Pol'!G21+'SO02 1 Pol'!G21+'SO03 1 Pol'!G20+'SO04 1 Pol'!G20+'SO05 1 Pol'!G20+'SO06 1 Pol'!G20+'SO07 1 Pol'!G21+'SO08 1 Pol'!G21+'SO10 1 Pol'!G15</f>
        <v>0</v>
      </c>
      <c r="J90" s="131" t="str">
        <f>IF(I91=0,"",I90/I91*100)</f>
        <v/>
      </c>
    </row>
    <row r="91" spans="1:10" ht="25.5" customHeight="1" x14ac:dyDescent="0.25">
      <c r="A91" s="123"/>
      <c r="B91" s="128" t="s">
        <v>1</v>
      </c>
      <c r="C91" s="129"/>
      <c r="D91" s="130"/>
      <c r="E91" s="130"/>
      <c r="F91" s="136"/>
      <c r="G91" s="137"/>
      <c r="H91" s="137"/>
      <c r="I91" s="137">
        <f>SUM(I88:I90)</f>
        <v>0</v>
      </c>
      <c r="J91" s="132">
        <f>SUM(J88:J90)</f>
        <v>0</v>
      </c>
    </row>
    <row r="92" spans="1:10" x14ac:dyDescent="0.25">
      <c r="F92" s="86"/>
      <c r="G92" s="86"/>
      <c r="H92" s="86"/>
      <c r="I92" s="86"/>
      <c r="J92" s="133"/>
    </row>
    <row r="93" spans="1:10" x14ac:dyDescent="0.25">
      <c r="F93" s="86"/>
      <c r="G93" s="86"/>
      <c r="H93" s="86"/>
      <c r="I93" s="86"/>
      <c r="J93" s="133"/>
    </row>
    <row r="94" spans="1:10" x14ac:dyDescent="0.25">
      <c r="F94" s="86"/>
      <c r="G94" s="86"/>
      <c r="H94" s="86"/>
      <c r="I94" s="86"/>
      <c r="J94" s="133"/>
    </row>
  </sheetData>
  <sheetProtection algorithmName="SHA-512" hashValue="HBsBG/pLypMMsjlbNH7ON7SRx80ogRhCl02GzGxVcrCUpBqAvX+ZbD/7FuJBJpzCV2wnfG/ItwqKSdI0snLdrg==" saltValue="D0e85LuvowsjtdhkYmcNk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49" t="s">
        <v>8</v>
      </c>
      <c r="B2" s="48"/>
      <c r="C2" s="247"/>
      <c r="D2" s="247"/>
      <c r="E2" s="247"/>
      <c r="F2" s="247"/>
      <c r="G2" s="248"/>
    </row>
    <row r="3" spans="1:7" ht="24.9" customHeight="1" x14ac:dyDescent="0.25">
      <c r="A3" s="49" t="s">
        <v>9</v>
      </c>
      <c r="B3" s="48"/>
      <c r="C3" s="247"/>
      <c r="D3" s="247"/>
      <c r="E3" s="247"/>
      <c r="F3" s="247"/>
      <c r="G3" s="248"/>
    </row>
    <row r="4" spans="1:7" ht="24.9" customHeight="1" x14ac:dyDescent="0.25">
      <c r="A4" s="49" t="s">
        <v>10</v>
      </c>
      <c r="B4" s="48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sheetProtection algorithmName="SHA-512" hashValue="mgM3vjP/o3M77oLQ/CfdaDjLZKW9JGqWhqHqjNeQq+IXErhJTgZQX11zRFKSx+lGDYSGON7BDvxmUGDONfJQ1Q==" saltValue="DwXLSonncDyjQbCkPCw7w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FA8C-3F6E-424C-A781-4CED73BA46F8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57</v>
      </c>
      <c r="C3" s="250" t="s">
        <v>58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8" t="s">
        <v>160</v>
      </c>
      <c r="D15" s="160"/>
      <c r="E15" s="161">
        <v>0.2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>
        <v>6</v>
      </c>
      <c r="B16" s="155" t="s">
        <v>162</v>
      </c>
      <c r="C16" s="189" t="s">
        <v>163</v>
      </c>
      <c r="D16" s="156" t="s">
        <v>0</v>
      </c>
      <c r="E16" s="184"/>
      <c r="F16" s="159"/>
      <c r="G16" s="15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151</v>
      </c>
      <c r="T16" s="158" t="s">
        <v>152</v>
      </c>
      <c r="U16" s="158">
        <v>0</v>
      </c>
      <c r="V16" s="158">
        <f>ROUND(E16*U16,2)</f>
        <v>0</v>
      </c>
      <c r="W16" s="158"/>
      <c r="X16" s="158" t="s">
        <v>164</v>
      </c>
      <c r="Y16" s="158" t="s">
        <v>142</v>
      </c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3" t="s">
        <v>134</v>
      </c>
      <c r="B17" s="164" t="s">
        <v>102</v>
      </c>
      <c r="C17" s="185" t="s">
        <v>103</v>
      </c>
      <c r="D17" s="165"/>
      <c r="E17" s="166"/>
      <c r="F17" s="167"/>
      <c r="G17" s="167">
        <f>SUMIF(AG18:AG20,"&lt;&gt;NOR",G18:G20)</f>
        <v>0</v>
      </c>
      <c r="H17" s="167"/>
      <c r="I17" s="167">
        <f>SUM(I18:I20)</f>
        <v>0</v>
      </c>
      <c r="J17" s="167"/>
      <c r="K17" s="167">
        <f>SUM(K18:K20)</f>
        <v>0</v>
      </c>
      <c r="L17" s="167"/>
      <c r="M17" s="167">
        <f>SUM(M18:M20)</f>
        <v>0</v>
      </c>
      <c r="N17" s="166"/>
      <c r="O17" s="166">
        <f>SUM(O18:O20)</f>
        <v>0</v>
      </c>
      <c r="P17" s="166"/>
      <c r="Q17" s="166">
        <f>SUM(Q18:Q20)</f>
        <v>0</v>
      </c>
      <c r="R17" s="167"/>
      <c r="S17" s="167"/>
      <c r="T17" s="168"/>
      <c r="U17" s="162"/>
      <c r="V17" s="162">
        <f>SUM(V18:V20)</f>
        <v>3.56</v>
      </c>
      <c r="W17" s="162"/>
      <c r="X17" s="162"/>
      <c r="Y17" s="162"/>
      <c r="AG17" t="s">
        <v>135</v>
      </c>
    </row>
    <row r="18" spans="1:60" outlineLevel="1" x14ac:dyDescent="0.25">
      <c r="A18" s="177">
        <v>7</v>
      </c>
      <c r="B18" s="178" t="s">
        <v>166</v>
      </c>
      <c r="C18" s="186" t="s">
        <v>167</v>
      </c>
      <c r="D18" s="179" t="s">
        <v>168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2.0000000000000002E-5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151</v>
      </c>
      <c r="T18" s="183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8</v>
      </c>
      <c r="B19" s="171" t="s">
        <v>169</v>
      </c>
      <c r="C19" s="187" t="s">
        <v>170</v>
      </c>
      <c r="D19" s="172" t="s">
        <v>138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139</v>
      </c>
      <c r="T19" s="176" t="s">
        <v>140</v>
      </c>
      <c r="U19" s="158">
        <v>0</v>
      </c>
      <c r="V19" s="158">
        <f>ROUND(E19*U19,2)</f>
        <v>0</v>
      </c>
      <c r="W19" s="158"/>
      <c r="X19" s="158" t="s">
        <v>146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>
        <v>9</v>
      </c>
      <c r="B20" s="155" t="s">
        <v>171</v>
      </c>
      <c r="C20" s="189" t="s">
        <v>172</v>
      </c>
      <c r="D20" s="156" t="s">
        <v>0</v>
      </c>
      <c r="E20" s="184"/>
      <c r="F20" s="159"/>
      <c r="G20" s="15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151</v>
      </c>
      <c r="T20" s="158" t="s">
        <v>152</v>
      </c>
      <c r="U20" s="158">
        <v>0</v>
      </c>
      <c r="V20" s="158">
        <f>ROUND(E20*U20,2)</f>
        <v>0</v>
      </c>
      <c r="W20" s="158"/>
      <c r="X20" s="158" t="s">
        <v>164</v>
      </c>
      <c r="Y20" s="158" t="s">
        <v>142</v>
      </c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134</v>
      </c>
      <c r="B21" s="164" t="s">
        <v>104</v>
      </c>
      <c r="C21" s="185" t="s">
        <v>105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0</v>
      </c>
      <c r="W21" s="162"/>
      <c r="X21" s="162"/>
      <c r="Y21" s="162"/>
      <c r="AG21" t="s">
        <v>135</v>
      </c>
    </row>
    <row r="22" spans="1:60" outlineLevel="1" x14ac:dyDescent="0.25">
      <c r="A22" s="177">
        <v>10</v>
      </c>
      <c r="B22" s="178" t="s">
        <v>173</v>
      </c>
      <c r="C22" s="186" t="s">
        <v>174</v>
      </c>
      <c r="D22" s="179" t="s">
        <v>138</v>
      </c>
      <c r="E22" s="180">
        <v>2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11</v>
      </c>
      <c r="B23" s="178" t="s">
        <v>175</v>
      </c>
      <c r="C23" s="186" t="s">
        <v>176</v>
      </c>
      <c r="D23" s="179" t="s">
        <v>138</v>
      </c>
      <c r="E23" s="180">
        <v>2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12</v>
      </c>
      <c r="B24" s="171" t="s">
        <v>177</v>
      </c>
      <c r="C24" s="187" t="s">
        <v>178</v>
      </c>
      <c r="D24" s="172" t="s">
        <v>138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G8+G17+G21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U33p8kIJ1jM0BHNUflsMRBigDxr5dWQaWNShdEWACOfaMRZm3qJTrl5LATUBBkpYfsicgpqi57XANRlu+lxtw==" saltValue="/t4sOqIESa5B7nZFkfJJmQ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9141-3FCC-4ECD-83CD-586FF7808822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activeCell="C22" sqref="C22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61</v>
      </c>
      <c r="C3" s="250" t="s">
        <v>62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63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/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8" t="s">
        <v>160</v>
      </c>
      <c r="D15" s="160"/>
      <c r="E15" s="161">
        <v>0.2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>
        <v>6</v>
      </c>
      <c r="B16" s="155" t="s">
        <v>162</v>
      </c>
      <c r="C16" s="189" t="s">
        <v>163</v>
      </c>
      <c r="D16" s="156" t="s">
        <v>0</v>
      </c>
      <c r="E16" s="184"/>
      <c r="F16" s="159"/>
      <c r="G16" s="15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151</v>
      </c>
      <c r="T16" s="158" t="s">
        <v>152</v>
      </c>
      <c r="U16" s="158">
        <v>0</v>
      </c>
      <c r="V16" s="158">
        <f>ROUND(E16*U16,2)</f>
        <v>0</v>
      </c>
      <c r="W16" s="158"/>
      <c r="X16" s="158" t="s">
        <v>164</v>
      </c>
      <c r="Y16" s="158" t="s">
        <v>142</v>
      </c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5">
      <c r="A17" s="163" t="s">
        <v>134</v>
      </c>
      <c r="B17" s="164" t="s">
        <v>102</v>
      </c>
      <c r="C17" s="185" t="s">
        <v>103</v>
      </c>
      <c r="D17" s="165"/>
      <c r="E17" s="166"/>
      <c r="F17" s="167"/>
      <c r="G17" s="167">
        <f>SUMIF(AG18:AG20,"&lt;&gt;NOR",G18:G20)</f>
        <v>0</v>
      </c>
      <c r="H17" s="167"/>
      <c r="I17" s="167">
        <f>SUM(I18:I20)</f>
        <v>0</v>
      </c>
      <c r="J17" s="167"/>
      <c r="K17" s="167">
        <f>SUM(K18:K20)</f>
        <v>0</v>
      </c>
      <c r="L17" s="167"/>
      <c r="M17" s="167">
        <f>SUM(M18:M20)</f>
        <v>0</v>
      </c>
      <c r="N17" s="166"/>
      <c r="O17" s="166">
        <f>SUM(O18:O20)</f>
        <v>0</v>
      </c>
      <c r="P17" s="166"/>
      <c r="Q17" s="166">
        <f>SUM(Q18:Q20)</f>
        <v>0</v>
      </c>
      <c r="R17" s="167"/>
      <c r="S17" s="167"/>
      <c r="T17" s="168"/>
      <c r="U17" s="162"/>
      <c r="V17" s="162">
        <f>SUM(V18:V20)</f>
        <v>3.56</v>
      </c>
      <c r="W17" s="162"/>
      <c r="X17" s="162"/>
      <c r="Y17" s="162"/>
      <c r="AG17" t="s">
        <v>135</v>
      </c>
    </row>
    <row r="18" spans="1:60" outlineLevel="1" x14ac:dyDescent="0.25">
      <c r="A18" s="177">
        <v>7</v>
      </c>
      <c r="B18" s="178" t="s">
        <v>169</v>
      </c>
      <c r="C18" s="186" t="s">
        <v>170</v>
      </c>
      <c r="D18" s="179" t="s">
        <v>138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139</v>
      </c>
      <c r="T18" s="183" t="s">
        <v>140</v>
      </c>
      <c r="U18" s="158">
        <v>0</v>
      </c>
      <c r="V18" s="158">
        <f>ROUND(E18*U18,2)</f>
        <v>0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8</v>
      </c>
      <c r="B19" s="171" t="s">
        <v>166</v>
      </c>
      <c r="C19" s="187" t="s">
        <v>167</v>
      </c>
      <c r="D19" s="172" t="s">
        <v>168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2.0000000000000002E-5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151</v>
      </c>
      <c r="T19" s="176" t="s">
        <v>152</v>
      </c>
      <c r="U19" s="158">
        <v>3.5619999999999998</v>
      </c>
      <c r="V19" s="158">
        <f>ROUND(E19*U19,2)</f>
        <v>3.56</v>
      </c>
      <c r="W19" s="158"/>
      <c r="X19" s="158" t="s">
        <v>146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>
        <v>9</v>
      </c>
      <c r="B20" s="155" t="s">
        <v>171</v>
      </c>
      <c r="C20" s="189" t="s">
        <v>172</v>
      </c>
      <c r="D20" s="156" t="s">
        <v>0</v>
      </c>
      <c r="E20" s="184"/>
      <c r="F20" s="159"/>
      <c r="G20" s="15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151</v>
      </c>
      <c r="T20" s="158" t="s">
        <v>152</v>
      </c>
      <c r="U20" s="158">
        <v>0</v>
      </c>
      <c r="V20" s="158">
        <f>ROUND(E20*U20,2)</f>
        <v>0</v>
      </c>
      <c r="W20" s="158"/>
      <c r="X20" s="158" t="s">
        <v>164</v>
      </c>
      <c r="Y20" s="158" t="s">
        <v>142</v>
      </c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134</v>
      </c>
      <c r="B21" s="164" t="s">
        <v>104</v>
      </c>
      <c r="C21" s="185" t="s">
        <v>105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0</v>
      </c>
      <c r="W21" s="162"/>
      <c r="X21" s="162"/>
      <c r="Y21" s="162"/>
      <c r="AG21" t="s">
        <v>135</v>
      </c>
    </row>
    <row r="22" spans="1:60" outlineLevel="1" x14ac:dyDescent="0.25">
      <c r="A22" s="177">
        <v>10</v>
      </c>
      <c r="B22" s="178" t="s">
        <v>173</v>
      </c>
      <c r="C22" s="186" t="s">
        <v>174</v>
      </c>
      <c r="D22" s="179" t="s">
        <v>138</v>
      </c>
      <c r="E22" s="180">
        <v>3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11</v>
      </c>
      <c r="B23" s="178" t="s">
        <v>175</v>
      </c>
      <c r="C23" s="186" t="s">
        <v>176</v>
      </c>
      <c r="D23" s="179" t="s">
        <v>138</v>
      </c>
      <c r="E23" s="180">
        <v>2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12</v>
      </c>
      <c r="B24" s="171" t="s">
        <v>177</v>
      </c>
      <c r="C24" s="187" t="s">
        <v>178</v>
      </c>
      <c r="D24" s="172" t="s">
        <v>138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G8+G17+G21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hk117BwPC4w0CKX1vnMwIp5XD2C2eLFWdd4rxTRmlQVfUY4AwLxD9wZfTKndbHGhzSMOcM4YyLnHJalntt/hw==" saltValue="aAK6n9giXLgotgI9gS3K6w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DAC6-3290-462C-96ED-B1FD6C815D4C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64</v>
      </c>
      <c r="C3" s="250" t="s">
        <v>65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8"/>
      <c r="U16" s="162"/>
      <c r="V16" s="162">
        <f>SUM(V17:V19)</f>
        <v>3.56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8</v>
      </c>
      <c r="B18" s="171" t="s">
        <v>166</v>
      </c>
      <c r="C18" s="187" t="s">
        <v>167</v>
      </c>
      <c r="D18" s="172" t="s">
        <v>168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2.0000000000000002E-5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151</v>
      </c>
      <c r="T18" s="176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>
        <v>9</v>
      </c>
      <c r="B19" s="155" t="s">
        <v>171</v>
      </c>
      <c r="C19" s="189" t="s">
        <v>172</v>
      </c>
      <c r="D19" s="156" t="s">
        <v>0</v>
      </c>
      <c r="E19" s="184"/>
      <c r="F19" s="159"/>
      <c r="G19" s="15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151</v>
      </c>
      <c r="T19" s="158" t="s">
        <v>152</v>
      </c>
      <c r="U19" s="158">
        <v>0</v>
      </c>
      <c r="V19" s="158">
        <f>ROUND(E19*U19,2)</f>
        <v>0</v>
      </c>
      <c r="W19" s="158"/>
      <c r="X19" s="158" t="s">
        <v>164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3" t="s">
        <v>134</v>
      </c>
      <c r="B20" s="164" t="s">
        <v>104</v>
      </c>
      <c r="C20" s="185" t="s">
        <v>105</v>
      </c>
      <c r="D20" s="165"/>
      <c r="E20" s="166"/>
      <c r="F20" s="167"/>
      <c r="G20" s="167">
        <f>SUMIF(AG21:AG23,"&lt;&gt;NOR",G21:G23)</f>
        <v>0</v>
      </c>
      <c r="H20" s="167"/>
      <c r="I20" s="167">
        <f>SUM(I21:I23)</f>
        <v>0</v>
      </c>
      <c r="J20" s="167"/>
      <c r="K20" s="167">
        <f>SUM(K21:K23)</f>
        <v>0</v>
      </c>
      <c r="L20" s="167"/>
      <c r="M20" s="167">
        <f>SUM(M21:M23)</f>
        <v>0</v>
      </c>
      <c r="N20" s="166"/>
      <c r="O20" s="166">
        <f>SUM(O21:O23)</f>
        <v>0</v>
      </c>
      <c r="P20" s="166"/>
      <c r="Q20" s="166">
        <f>SUM(Q21:Q23)</f>
        <v>0</v>
      </c>
      <c r="R20" s="167"/>
      <c r="S20" s="167"/>
      <c r="T20" s="168"/>
      <c r="U20" s="162"/>
      <c r="V20" s="162">
        <f>SUM(V21:V23)</f>
        <v>0</v>
      </c>
      <c r="W20" s="162"/>
      <c r="X20" s="162"/>
      <c r="Y20" s="162"/>
      <c r="AG20" t="s">
        <v>135</v>
      </c>
    </row>
    <row r="21" spans="1:60" outlineLevel="1" x14ac:dyDescent="0.25">
      <c r="A21" s="177">
        <v>10</v>
      </c>
      <c r="B21" s="178" t="s">
        <v>175</v>
      </c>
      <c r="C21" s="186" t="s">
        <v>176</v>
      </c>
      <c r="D21" s="179" t="s">
        <v>138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139</v>
      </c>
      <c r="T21" s="183" t="s">
        <v>140</v>
      </c>
      <c r="U21" s="158">
        <v>0</v>
      </c>
      <c r="V21" s="158">
        <f>ROUND(E21*U21,2)</f>
        <v>0</v>
      </c>
      <c r="W21" s="158"/>
      <c r="X21" s="158" t="s">
        <v>146</v>
      </c>
      <c r="Y21" s="158" t="s">
        <v>142</v>
      </c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7">
        <v>11</v>
      </c>
      <c r="B22" s="178" t="s">
        <v>177</v>
      </c>
      <c r="C22" s="186" t="s">
        <v>178</v>
      </c>
      <c r="D22" s="179" t="s">
        <v>138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12</v>
      </c>
      <c r="B23" s="171" t="s">
        <v>183</v>
      </c>
      <c r="C23" s="187" t="s">
        <v>184</v>
      </c>
      <c r="D23" s="172" t="s">
        <v>185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139</v>
      </c>
      <c r="T23" s="176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120</v>
      </c>
    </row>
    <row r="25" spans="1:60" x14ac:dyDescent="0.25">
      <c r="A25" s="150"/>
      <c r="B25" s="151" t="s">
        <v>31</v>
      </c>
      <c r="C25" s="191"/>
      <c r="D25" s="152"/>
      <c r="E25" s="153"/>
      <c r="F25" s="153"/>
      <c r="G25" s="169">
        <f>G8+G16+G20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179</v>
      </c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6" t="s">
        <v>180</v>
      </c>
      <c r="B28" s="256"/>
      <c r="C28" s="25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8"/>
      <c r="B29" s="259"/>
      <c r="C29" s="260"/>
      <c r="D29" s="259"/>
      <c r="E29" s="259"/>
      <c r="F29" s="259"/>
      <c r="G29" s="26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181</v>
      </c>
    </row>
    <row r="30" spans="1:60" x14ac:dyDescent="0.25">
      <c r="A30" s="262"/>
      <c r="B30" s="263"/>
      <c r="C30" s="264"/>
      <c r="D30" s="263"/>
      <c r="E30" s="263"/>
      <c r="F30" s="263"/>
      <c r="G30" s="2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C35" s="192"/>
      <c r="D35" s="10"/>
      <c r="AG35" t="s">
        <v>182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eiHB0AarFgPvQptbAuVMSae4AJ37WWO96KUdR5/ZLd93fA+UHQQHnz1/OLuG7P4qMvyfE+e2N2POKRTSE7RPg==" saltValue="GS0qqW3WXy+X9UKAaZb89g==" spinCount="100000" sheet="1" formatRows="0"/>
  <mergeCells count="7">
    <mergeCell ref="A29:G33"/>
    <mergeCell ref="C14:G14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4FAE-0546-457C-97FA-E2BCC7DD3093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66</v>
      </c>
      <c r="C3" s="250" t="s">
        <v>67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8"/>
      <c r="U16" s="162"/>
      <c r="V16" s="162">
        <f>SUM(V17:V19)</f>
        <v>3.56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8</v>
      </c>
      <c r="B18" s="171" t="s">
        <v>166</v>
      </c>
      <c r="C18" s="187" t="s">
        <v>167</v>
      </c>
      <c r="D18" s="172" t="s">
        <v>168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2.0000000000000002E-5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151</v>
      </c>
      <c r="T18" s="176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>
        <v>9</v>
      </c>
      <c r="B19" s="155" t="s">
        <v>171</v>
      </c>
      <c r="C19" s="189" t="s">
        <v>172</v>
      </c>
      <c r="D19" s="156" t="s">
        <v>0</v>
      </c>
      <c r="E19" s="184"/>
      <c r="F19" s="159"/>
      <c r="G19" s="15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151</v>
      </c>
      <c r="T19" s="158" t="s">
        <v>152</v>
      </c>
      <c r="U19" s="158">
        <v>0</v>
      </c>
      <c r="V19" s="158">
        <f>ROUND(E19*U19,2)</f>
        <v>0</v>
      </c>
      <c r="W19" s="158"/>
      <c r="X19" s="158" t="s">
        <v>164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3" t="s">
        <v>134</v>
      </c>
      <c r="B20" s="164" t="s">
        <v>104</v>
      </c>
      <c r="C20" s="185" t="s">
        <v>105</v>
      </c>
      <c r="D20" s="165"/>
      <c r="E20" s="166"/>
      <c r="F20" s="167"/>
      <c r="G20" s="167">
        <f>SUMIF(AG21:AG24,"&lt;&gt;NOR",G21:G24)</f>
        <v>0</v>
      </c>
      <c r="H20" s="167"/>
      <c r="I20" s="167">
        <f>SUM(I21:I24)</f>
        <v>0</v>
      </c>
      <c r="J20" s="167"/>
      <c r="K20" s="167">
        <f>SUM(K21:K24)</f>
        <v>0</v>
      </c>
      <c r="L20" s="167"/>
      <c r="M20" s="167">
        <f>SUM(M21:M24)</f>
        <v>0</v>
      </c>
      <c r="N20" s="166"/>
      <c r="O20" s="166">
        <f>SUM(O21:O24)</f>
        <v>0</v>
      </c>
      <c r="P20" s="166"/>
      <c r="Q20" s="166">
        <f>SUM(Q21:Q24)</f>
        <v>0</v>
      </c>
      <c r="R20" s="167"/>
      <c r="S20" s="167"/>
      <c r="T20" s="168"/>
      <c r="U20" s="162"/>
      <c r="V20" s="162">
        <f>SUM(V21:V24)</f>
        <v>0</v>
      </c>
      <c r="W20" s="162"/>
      <c r="X20" s="162"/>
      <c r="Y20" s="162"/>
      <c r="AG20" t="s">
        <v>135</v>
      </c>
    </row>
    <row r="21" spans="1:60" outlineLevel="1" x14ac:dyDescent="0.25">
      <c r="A21" s="177">
        <v>10</v>
      </c>
      <c r="B21" s="178" t="s">
        <v>173</v>
      </c>
      <c r="C21" s="186" t="s">
        <v>174</v>
      </c>
      <c r="D21" s="179" t="s">
        <v>138</v>
      </c>
      <c r="E21" s="180">
        <v>3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139</v>
      </c>
      <c r="T21" s="183" t="s">
        <v>140</v>
      </c>
      <c r="U21" s="158">
        <v>0</v>
      </c>
      <c r="V21" s="158">
        <f>ROUND(E21*U21,2)</f>
        <v>0</v>
      </c>
      <c r="W21" s="158"/>
      <c r="X21" s="158" t="s">
        <v>146</v>
      </c>
      <c r="Y21" s="158" t="s">
        <v>142</v>
      </c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7">
        <v>11</v>
      </c>
      <c r="B22" s="178" t="s">
        <v>175</v>
      </c>
      <c r="C22" s="186" t="s">
        <v>176</v>
      </c>
      <c r="D22" s="179" t="s">
        <v>138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12</v>
      </c>
      <c r="B23" s="178" t="s">
        <v>177</v>
      </c>
      <c r="C23" s="186" t="s">
        <v>178</v>
      </c>
      <c r="D23" s="179" t="s">
        <v>138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13</v>
      </c>
      <c r="B24" s="171" t="s">
        <v>183</v>
      </c>
      <c r="C24" s="187" t="s">
        <v>184</v>
      </c>
      <c r="D24" s="172" t="s">
        <v>185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G8+G16+G20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hlDDCUXH68V+lrpxOgTuJpBwVslIMblyCJtZkX9E4MJBAFPBaYj5F1vk6kMpxrk8XstSiWD4LNQXvnPsWzPcQ==" saltValue="dtd0xqy38a7eyljRuKw0Jg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0304-5E72-44B7-AD8E-0D531F3B57A3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68</v>
      </c>
      <c r="C3" s="250" t="s">
        <v>69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/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8"/>
      <c r="U16" s="162"/>
      <c r="V16" s="162">
        <f>SUM(V17:V19)</f>
        <v>3.56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8</v>
      </c>
      <c r="B18" s="171" t="s">
        <v>166</v>
      </c>
      <c r="C18" s="187" t="s">
        <v>167</v>
      </c>
      <c r="D18" s="172" t="s">
        <v>168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2.0000000000000002E-5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151</v>
      </c>
      <c r="T18" s="176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>
        <v>9</v>
      </c>
      <c r="B19" s="155" t="s">
        <v>171</v>
      </c>
      <c r="C19" s="189" t="s">
        <v>172</v>
      </c>
      <c r="D19" s="156" t="s">
        <v>0</v>
      </c>
      <c r="E19" s="184"/>
      <c r="F19" s="159"/>
      <c r="G19" s="15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151</v>
      </c>
      <c r="T19" s="158" t="s">
        <v>152</v>
      </c>
      <c r="U19" s="158">
        <v>0</v>
      </c>
      <c r="V19" s="158">
        <f>ROUND(E19*U19,2)</f>
        <v>0</v>
      </c>
      <c r="W19" s="158"/>
      <c r="X19" s="158" t="s">
        <v>164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3" t="s">
        <v>134</v>
      </c>
      <c r="B20" s="164" t="s">
        <v>104</v>
      </c>
      <c r="C20" s="185" t="s">
        <v>105</v>
      </c>
      <c r="D20" s="165"/>
      <c r="E20" s="166"/>
      <c r="F20" s="167"/>
      <c r="G20" s="167">
        <f>SUMIF(AG21:AG24,"&lt;&gt;NOR",G21:G24)</f>
        <v>0</v>
      </c>
      <c r="H20" s="167"/>
      <c r="I20" s="167">
        <f>SUM(I21:I24)</f>
        <v>0</v>
      </c>
      <c r="J20" s="167"/>
      <c r="K20" s="167">
        <f>SUM(K21:K24)</f>
        <v>0</v>
      </c>
      <c r="L20" s="167"/>
      <c r="M20" s="167">
        <f>SUM(M21:M24)</f>
        <v>0</v>
      </c>
      <c r="N20" s="166"/>
      <c r="O20" s="166">
        <f>SUM(O21:O24)</f>
        <v>0</v>
      </c>
      <c r="P20" s="166"/>
      <c r="Q20" s="166">
        <f>SUM(Q21:Q24)</f>
        <v>0</v>
      </c>
      <c r="R20" s="167"/>
      <c r="S20" s="167"/>
      <c r="T20" s="168"/>
      <c r="U20" s="162"/>
      <c r="V20" s="162">
        <f>SUM(V21:V24)</f>
        <v>0</v>
      </c>
      <c r="W20" s="162"/>
      <c r="X20" s="162"/>
      <c r="Y20" s="162"/>
      <c r="AG20" t="s">
        <v>135</v>
      </c>
    </row>
    <row r="21" spans="1:60" outlineLevel="1" x14ac:dyDescent="0.25">
      <c r="A21" s="177">
        <v>10</v>
      </c>
      <c r="B21" s="178" t="s">
        <v>183</v>
      </c>
      <c r="C21" s="186" t="s">
        <v>184</v>
      </c>
      <c r="D21" s="179" t="s">
        <v>185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139</v>
      </c>
      <c r="T21" s="183" t="s">
        <v>140</v>
      </c>
      <c r="U21" s="158">
        <v>0</v>
      </c>
      <c r="V21" s="158">
        <f>ROUND(E21*U21,2)</f>
        <v>0</v>
      </c>
      <c r="W21" s="158"/>
      <c r="X21" s="158" t="s">
        <v>146</v>
      </c>
      <c r="Y21" s="158" t="s">
        <v>142</v>
      </c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7">
        <v>11</v>
      </c>
      <c r="B22" s="178" t="s">
        <v>173</v>
      </c>
      <c r="C22" s="186" t="s">
        <v>174</v>
      </c>
      <c r="D22" s="179" t="s">
        <v>138</v>
      </c>
      <c r="E22" s="180">
        <v>3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12</v>
      </c>
      <c r="B23" s="178" t="s">
        <v>175</v>
      </c>
      <c r="C23" s="186" t="s">
        <v>176</v>
      </c>
      <c r="D23" s="179" t="s">
        <v>138</v>
      </c>
      <c r="E23" s="180">
        <v>1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13</v>
      </c>
      <c r="B24" s="171" t="s">
        <v>177</v>
      </c>
      <c r="C24" s="187" t="s">
        <v>178</v>
      </c>
      <c r="D24" s="172" t="s">
        <v>138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G8+G16+G20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vMXmPivbmKTWK22SWJGOF+4Qs07MtZmxsh+GbmGIRE8OAo1gthYuhmok7Zc2SRQYxlJS+YXW1Dn+M/aMhvB9w==" saltValue="0n/Ud3Xbl1qXvJM8Nku85w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7E89-4F92-45D2-9A17-07D5208E8690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70</v>
      </c>
      <c r="C3" s="250" t="s">
        <v>71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6"/>
      <c r="O16" s="166">
        <f>SUM(O17:O19)</f>
        <v>0</v>
      </c>
      <c r="P16" s="166"/>
      <c r="Q16" s="166">
        <f>SUM(Q17:Q19)</f>
        <v>0</v>
      </c>
      <c r="R16" s="167"/>
      <c r="S16" s="167"/>
      <c r="T16" s="168"/>
      <c r="U16" s="162"/>
      <c r="V16" s="162">
        <f>SUM(V17:V19)</f>
        <v>6.97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0">
        <v>8</v>
      </c>
      <c r="B18" s="171" t="s">
        <v>186</v>
      </c>
      <c r="C18" s="187" t="s">
        <v>187</v>
      </c>
      <c r="D18" s="172" t="s">
        <v>168</v>
      </c>
      <c r="E18" s="173">
        <v>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1.9000000000000001E-4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151</v>
      </c>
      <c r="T18" s="176" t="s">
        <v>140</v>
      </c>
      <c r="U18" s="158">
        <v>2.3220000000000001</v>
      </c>
      <c r="V18" s="158">
        <f>ROUND(E18*U18,2)</f>
        <v>6.97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>
        <v>9</v>
      </c>
      <c r="B19" s="155" t="s">
        <v>171</v>
      </c>
      <c r="C19" s="189" t="s">
        <v>172</v>
      </c>
      <c r="D19" s="156" t="s">
        <v>0</v>
      </c>
      <c r="E19" s="184"/>
      <c r="F19" s="159"/>
      <c r="G19" s="158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151</v>
      </c>
      <c r="T19" s="158" t="s">
        <v>152</v>
      </c>
      <c r="U19" s="158">
        <v>0</v>
      </c>
      <c r="V19" s="158">
        <f>ROUND(E19*U19,2)</f>
        <v>0</v>
      </c>
      <c r="W19" s="158"/>
      <c r="X19" s="158" t="s">
        <v>164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163" t="s">
        <v>134</v>
      </c>
      <c r="B20" s="164" t="s">
        <v>104</v>
      </c>
      <c r="C20" s="185" t="s">
        <v>105</v>
      </c>
      <c r="D20" s="165"/>
      <c r="E20" s="166"/>
      <c r="F20" s="167"/>
      <c r="G20" s="167">
        <f>SUMIF(AG21:AG23,"&lt;&gt;NOR",G21:G23)</f>
        <v>0</v>
      </c>
      <c r="H20" s="167"/>
      <c r="I20" s="167">
        <f>SUM(I21:I23)</f>
        <v>0</v>
      </c>
      <c r="J20" s="167"/>
      <c r="K20" s="167">
        <f>SUM(K21:K23)</f>
        <v>0</v>
      </c>
      <c r="L20" s="167"/>
      <c r="M20" s="167">
        <f>SUM(M21:M23)</f>
        <v>0</v>
      </c>
      <c r="N20" s="166"/>
      <c r="O20" s="166">
        <f>SUM(O21:O23)</f>
        <v>0</v>
      </c>
      <c r="P20" s="166"/>
      <c r="Q20" s="166">
        <f>SUM(Q21:Q23)</f>
        <v>0</v>
      </c>
      <c r="R20" s="167"/>
      <c r="S20" s="167"/>
      <c r="T20" s="168"/>
      <c r="U20" s="162"/>
      <c r="V20" s="162">
        <f>SUM(V21:V23)</f>
        <v>0</v>
      </c>
      <c r="W20" s="162"/>
      <c r="X20" s="162"/>
      <c r="Y20" s="162"/>
      <c r="AG20" t="s">
        <v>135</v>
      </c>
    </row>
    <row r="21" spans="1:60" ht="20.399999999999999" outlineLevel="1" x14ac:dyDescent="0.25">
      <c r="A21" s="177">
        <v>10</v>
      </c>
      <c r="B21" s="178" t="s">
        <v>183</v>
      </c>
      <c r="C21" s="186" t="s">
        <v>188</v>
      </c>
      <c r="D21" s="179" t="s">
        <v>185</v>
      </c>
      <c r="E21" s="180">
        <v>1</v>
      </c>
      <c r="F21" s="181"/>
      <c r="G21" s="182">
        <f>ROUND(E21*F21,2)</f>
        <v>0</v>
      </c>
      <c r="H21" s="181"/>
      <c r="I21" s="182">
        <f>ROUND(E21*H21,2)</f>
        <v>0</v>
      </c>
      <c r="J21" s="181"/>
      <c r="K21" s="182">
        <f>ROUND(E21*J21,2)</f>
        <v>0</v>
      </c>
      <c r="L21" s="182">
        <v>21</v>
      </c>
      <c r="M21" s="182">
        <f>G21*(1+L21/100)</f>
        <v>0</v>
      </c>
      <c r="N21" s="180">
        <v>0</v>
      </c>
      <c r="O21" s="180">
        <f>ROUND(E21*N21,2)</f>
        <v>0</v>
      </c>
      <c r="P21" s="180">
        <v>0</v>
      </c>
      <c r="Q21" s="180">
        <f>ROUND(E21*P21,2)</f>
        <v>0</v>
      </c>
      <c r="R21" s="182"/>
      <c r="S21" s="182" t="s">
        <v>139</v>
      </c>
      <c r="T21" s="183" t="s">
        <v>140</v>
      </c>
      <c r="U21" s="158">
        <v>0</v>
      </c>
      <c r="V21" s="158">
        <f>ROUND(E21*U21,2)</f>
        <v>0</v>
      </c>
      <c r="W21" s="158"/>
      <c r="X21" s="158" t="s">
        <v>146</v>
      </c>
      <c r="Y21" s="158" t="s">
        <v>142</v>
      </c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7">
        <v>11</v>
      </c>
      <c r="B22" s="178" t="s">
        <v>175</v>
      </c>
      <c r="C22" s="186" t="s">
        <v>176</v>
      </c>
      <c r="D22" s="179" t="s">
        <v>138</v>
      </c>
      <c r="E22" s="180">
        <v>2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12</v>
      </c>
      <c r="B23" s="171" t="s">
        <v>177</v>
      </c>
      <c r="C23" s="187" t="s">
        <v>178</v>
      </c>
      <c r="D23" s="172" t="s">
        <v>138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139</v>
      </c>
      <c r="T23" s="176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120</v>
      </c>
    </row>
    <row r="25" spans="1:60" x14ac:dyDescent="0.25">
      <c r="A25" s="150"/>
      <c r="B25" s="151" t="s">
        <v>31</v>
      </c>
      <c r="C25" s="191"/>
      <c r="D25" s="152"/>
      <c r="E25" s="153"/>
      <c r="F25" s="153"/>
      <c r="G25" s="169">
        <f>G8+G16+G20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179</v>
      </c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6" t="s">
        <v>180</v>
      </c>
      <c r="B28" s="256"/>
      <c r="C28" s="25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8"/>
      <c r="B29" s="259"/>
      <c r="C29" s="260"/>
      <c r="D29" s="259"/>
      <c r="E29" s="259"/>
      <c r="F29" s="259"/>
      <c r="G29" s="26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181</v>
      </c>
    </row>
    <row r="30" spans="1:60" x14ac:dyDescent="0.25">
      <c r="A30" s="262"/>
      <c r="B30" s="263"/>
      <c r="C30" s="264"/>
      <c r="D30" s="263"/>
      <c r="E30" s="263"/>
      <c r="F30" s="263"/>
      <c r="G30" s="26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6"/>
      <c r="B33" s="267"/>
      <c r="C33" s="268"/>
      <c r="D33" s="267"/>
      <c r="E33" s="267"/>
      <c r="F33" s="267"/>
      <c r="G33" s="2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C35" s="192"/>
      <c r="D35" s="10"/>
      <c r="AG35" t="s">
        <v>182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GCwdFrPRaPZM8at7EXe0N5E3y60hGgq5vN+vie/Kz4692UV3R+RZH+cS6eQDZEK0vWXASKvObAg1v3NDS9YfA==" saltValue="ZaT+MFL96UA8G07LOoOfMw==" spinCount="100000" sheet="1" formatRows="0"/>
  <mergeCells count="7">
    <mergeCell ref="A29:G33"/>
    <mergeCell ref="C14:G14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BFB6-796F-4C8E-ADBD-7B87FEFF8B9D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72</v>
      </c>
      <c r="C3" s="250" t="s">
        <v>73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SUMIF(AG17:AG20,"&lt;&gt;NOR",G17:G20)</f>
        <v>0</v>
      </c>
      <c r="H16" s="167"/>
      <c r="I16" s="167">
        <f>SUM(I17:I20)</f>
        <v>0</v>
      </c>
      <c r="J16" s="167"/>
      <c r="K16" s="167">
        <f>SUM(K17:K20)</f>
        <v>0</v>
      </c>
      <c r="L16" s="167"/>
      <c r="M16" s="167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7"/>
      <c r="S16" s="167"/>
      <c r="T16" s="168"/>
      <c r="U16" s="162"/>
      <c r="V16" s="162">
        <f>SUM(V17:V20)</f>
        <v>10.53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7">
        <v>8</v>
      </c>
      <c r="B18" s="178" t="s">
        <v>166</v>
      </c>
      <c r="C18" s="186" t="s">
        <v>167</v>
      </c>
      <c r="D18" s="179" t="s">
        <v>168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2.0000000000000002E-5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151</v>
      </c>
      <c r="T18" s="183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0">
        <v>9</v>
      </c>
      <c r="B19" s="171" t="s">
        <v>186</v>
      </c>
      <c r="C19" s="187" t="s">
        <v>187</v>
      </c>
      <c r="D19" s="172" t="s">
        <v>168</v>
      </c>
      <c r="E19" s="173">
        <v>3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1.9000000000000001E-4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151</v>
      </c>
      <c r="T19" s="176" t="s">
        <v>140</v>
      </c>
      <c r="U19" s="158">
        <v>2.3220000000000001</v>
      </c>
      <c r="V19" s="158">
        <f>ROUND(E19*U19,2)</f>
        <v>6.97</v>
      </c>
      <c r="W19" s="158"/>
      <c r="X19" s="158" t="s">
        <v>146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>
        <v>10</v>
      </c>
      <c r="B20" s="155" t="s">
        <v>171</v>
      </c>
      <c r="C20" s="189" t="s">
        <v>172</v>
      </c>
      <c r="D20" s="156" t="s">
        <v>0</v>
      </c>
      <c r="E20" s="184"/>
      <c r="F20" s="159"/>
      <c r="G20" s="15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151</v>
      </c>
      <c r="T20" s="158" t="s">
        <v>152</v>
      </c>
      <c r="U20" s="158">
        <v>0</v>
      </c>
      <c r="V20" s="158">
        <f>ROUND(E20*U20,2)</f>
        <v>0</v>
      </c>
      <c r="W20" s="158"/>
      <c r="X20" s="158" t="s">
        <v>164</v>
      </c>
      <c r="Y20" s="158" t="s">
        <v>142</v>
      </c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134</v>
      </c>
      <c r="B21" s="164" t="s">
        <v>104</v>
      </c>
      <c r="C21" s="185" t="s">
        <v>105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0</v>
      </c>
      <c r="W21" s="162"/>
      <c r="X21" s="162"/>
      <c r="Y21" s="162"/>
      <c r="AG21" t="s">
        <v>135</v>
      </c>
    </row>
    <row r="22" spans="1:60" ht="20.399999999999999" outlineLevel="1" x14ac:dyDescent="0.25">
      <c r="A22" s="177">
        <v>11</v>
      </c>
      <c r="B22" s="178" t="s">
        <v>183</v>
      </c>
      <c r="C22" s="186" t="s">
        <v>188</v>
      </c>
      <c r="D22" s="179" t="s">
        <v>185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12</v>
      </c>
      <c r="B23" s="178" t="s">
        <v>175</v>
      </c>
      <c r="C23" s="186" t="s">
        <v>189</v>
      </c>
      <c r="D23" s="179" t="s">
        <v>138</v>
      </c>
      <c r="E23" s="180">
        <v>2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13</v>
      </c>
      <c r="B24" s="171" t="s">
        <v>177</v>
      </c>
      <c r="C24" s="187" t="s">
        <v>178</v>
      </c>
      <c r="D24" s="172" t="s">
        <v>138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G8+G16+G21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0xxofjul8pOsz7Whnjn97JCLcD6jF4Mlq9Kwz+n16iWkrDnO+qyxuOoUpkV+I79ljtwzErJBKODaw23raOJ0w==" saltValue="pXDBa1ZBZ2AhLiXzaNtf8w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9ED-7E0E-4B2C-8A38-8991404AD9B2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74</v>
      </c>
      <c r="C3" s="250" t="s">
        <v>75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144</v>
      </c>
      <c r="C10" s="186" t="s">
        <v>145</v>
      </c>
      <c r="D10" s="179" t="s">
        <v>138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139</v>
      </c>
      <c r="T10" s="183" t="s">
        <v>140</v>
      </c>
      <c r="U10" s="158">
        <v>0</v>
      </c>
      <c r="V10" s="158">
        <f>ROUND(E10*U10,2)</f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1</v>
      </c>
      <c r="F11" s="181"/>
      <c r="G11" s="182">
        <f>ROUND(E11*F11,2)</f>
        <v>0</v>
      </c>
      <c r="H11" s="181"/>
      <c r="I11" s="182">
        <f>ROUND(E11*H11,2)</f>
        <v>0</v>
      </c>
      <c r="J11" s="181"/>
      <c r="K11" s="182">
        <f>ROUND(E11*J11,2)</f>
        <v>0</v>
      </c>
      <c r="L11" s="182">
        <v>21</v>
      </c>
      <c r="M11" s="182">
        <f>G11*(1+L11/100)</f>
        <v>0</v>
      </c>
      <c r="N11" s="180">
        <v>2.0600000000000002E-3</v>
      </c>
      <c r="O11" s="180">
        <f>ROUND(E11*N11,2)</f>
        <v>0</v>
      </c>
      <c r="P11" s="180">
        <v>0</v>
      </c>
      <c r="Q11" s="180">
        <f>ROUND(E11*P11,2)</f>
        <v>0</v>
      </c>
      <c r="R11" s="182"/>
      <c r="S11" s="182" t="s">
        <v>151</v>
      </c>
      <c r="T11" s="183" t="s">
        <v>152</v>
      </c>
      <c r="U11" s="158">
        <v>0.23</v>
      </c>
      <c r="V11" s="158">
        <f>ROUND(E11*U11,2)</f>
        <v>0.23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153</v>
      </c>
      <c r="C12" s="186" t="s">
        <v>154</v>
      </c>
      <c r="D12" s="179" t="s">
        <v>150</v>
      </c>
      <c r="E12" s="180">
        <v>1</v>
      </c>
      <c r="F12" s="181"/>
      <c r="G12" s="182">
        <f>ROUND(E12*F12,2)</f>
        <v>0</v>
      </c>
      <c r="H12" s="181"/>
      <c r="I12" s="182">
        <f>ROUND(E12*H12,2)</f>
        <v>0</v>
      </c>
      <c r="J12" s="181"/>
      <c r="K12" s="182">
        <f>ROUND(E12*J12,2)</f>
        <v>0</v>
      </c>
      <c r="L12" s="182">
        <v>21</v>
      </c>
      <c r="M12" s="182">
        <f>G12*(1+L12/100)</f>
        <v>0</v>
      </c>
      <c r="N12" s="180">
        <v>5.5999999999999995E-4</v>
      </c>
      <c r="O12" s="180">
        <f>ROUND(E12*N12,2)</f>
        <v>0</v>
      </c>
      <c r="P12" s="180">
        <v>0</v>
      </c>
      <c r="Q12" s="180">
        <f>ROUND(E12*P12,2)</f>
        <v>0</v>
      </c>
      <c r="R12" s="182"/>
      <c r="S12" s="182" t="s">
        <v>151</v>
      </c>
      <c r="T12" s="183" t="s">
        <v>152</v>
      </c>
      <c r="U12" s="158">
        <v>0.23</v>
      </c>
      <c r="V12" s="158">
        <f>ROUND(E12*U12,2)</f>
        <v>0.23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.399999999999999" outlineLevel="1" x14ac:dyDescent="0.25">
      <c r="A13" s="170">
        <v>5</v>
      </c>
      <c r="B13" s="171" t="s">
        <v>155</v>
      </c>
      <c r="C13" s="187" t="s">
        <v>156</v>
      </c>
      <c r="D13" s="172" t="s">
        <v>157</v>
      </c>
      <c r="E13" s="173">
        <v>0.2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8.0000000000000007E-5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2.1</v>
      </c>
      <c r="V13" s="158">
        <f>ROUND(E13*U13,2)</f>
        <v>0.42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70" t="s">
        <v>158</v>
      </c>
      <c r="D14" s="271"/>
      <c r="E14" s="271"/>
      <c r="F14" s="271"/>
      <c r="G14" s="271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>
        <v>6</v>
      </c>
      <c r="B15" s="155" t="s">
        <v>162</v>
      </c>
      <c r="C15" s="189" t="s">
        <v>163</v>
      </c>
      <c r="D15" s="156" t="s">
        <v>0</v>
      </c>
      <c r="E15" s="184"/>
      <c r="F15" s="159"/>
      <c r="G15" s="15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151</v>
      </c>
      <c r="T15" s="158" t="s">
        <v>152</v>
      </c>
      <c r="U15" s="158">
        <v>0</v>
      </c>
      <c r="V15" s="158">
        <f>ROUND(E15*U15,2)</f>
        <v>0</v>
      </c>
      <c r="W15" s="158"/>
      <c r="X15" s="158" t="s">
        <v>164</v>
      </c>
      <c r="Y15" s="158" t="s">
        <v>142</v>
      </c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5">
      <c r="A16" s="163" t="s">
        <v>134</v>
      </c>
      <c r="B16" s="164" t="s">
        <v>102</v>
      </c>
      <c r="C16" s="185" t="s">
        <v>103</v>
      </c>
      <c r="D16" s="165"/>
      <c r="E16" s="166"/>
      <c r="F16" s="167"/>
      <c r="G16" s="167">
        <f>SUMIF(AG17:AG20,"&lt;&gt;NOR",G17:G20)</f>
        <v>0</v>
      </c>
      <c r="H16" s="167"/>
      <c r="I16" s="167">
        <f>SUM(I17:I20)</f>
        <v>0</v>
      </c>
      <c r="J16" s="167"/>
      <c r="K16" s="167">
        <f>SUM(K17:K20)</f>
        <v>0</v>
      </c>
      <c r="L16" s="167"/>
      <c r="M16" s="167">
        <f>SUM(M17:M20)</f>
        <v>0</v>
      </c>
      <c r="N16" s="166"/>
      <c r="O16" s="166">
        <f>SUM(O17:O20)</f>
        <v>0</v>
      </c>
      <c r="P16" s="166"/>
      <c r="Q16" s="166">
        <f>SUM(Q17:Q20)</f>
        <v>0</v>
      </c>
      <c r="R16" s="167"/>
      <c r="S16" s="167"/>
      <c r="T16" s="168"/>
      <c r="U16" s="162"/>
      <c r="V16" s="162">
        <f>SUM(V17:V20)</f>
        <v>10.53</v>
      </c>
      <c r="W16" s="162"/>
      <c r="X16" s="162"/>
      <c r="Y16" s="162"/>
      <c r="AG16" t="s">
        <v>135</v>
      </c>
    </row>
    <row r="17" spans="1:60" outlineLevel="1" x14ac:dyDescent="0.25">
      <c r="A17" s="177">
        <v>7</v>
      </c>
      <c r="B17" s="178" t="s">
        <v>169</v>
      </c>
      <c r="C17" s="186" t="s">
        <v>170</v>
      </c>
      <c r="D17" s="179" t="s">
        <v>138</v>
      </c>
      <c r="E17" s="180">
        <v>1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21</v>
      </c>
      <c r="M17" s="182">
        <f>G17*(1+L17/100)</f>
        <v>0</v>
      </c>
      <c r="N17" s="180">
        <v>0</v>
      </c>
      <c r="O17" s="180">
        <f>ROUND(E17*N17,2)</f>
        <v>0</v>
      </c>
      <c r="P17" s="180">
        <v>0</v>
      </c>
      <c r="Q17" s="180">
        <f>ROUND(E17*P17,2)</f>
        <v>0</v>
      </c>
      <c r="R17" s="182"/>
      <c r="S17" s="182" t="s">
        <v>139</v>
      </c>
      <c r="T17" s="183" t="s">
        <v>140</v>
      </c>
      <c r="U17" s="158">
        <v>0</v>
      </c>
      <c r="V17" s="158">
        <f>ROUND(E17*U17,2)</f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7">
        <v>8</v>
      </c>
      <c r="B18" s="178" t="s">
        <v>166</v>
      </c>
      <c r="C18" s="186" t="s">
        <v>167</v>
      </c>
      <c r="D18" s="179" t="s">
        <v>168</v>
      </c>
      <c r="E18" s="180">
        <v>1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0">
        <v>2.0000000000000002E-5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151</v>
      </c>
      <c r="T18" s="183" t="s">
        <v>152</v>
      </c>
      <c r="U18" s="158">
        <v>3.5619999999999998</v>
      </c>
      <c r="V18" s="158">
        <f>ROUND(E18*U18,2)</f>
        <v>3.56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0">
        <v>9</v>
      </c>
      <c r="B19" s="171" t="s">
        <v>186</v>
      </c>
      <c r="C19" s="187" t="s">
        <v>187</v>
      </c>
      <c r="D19" s="172" t="s">
        <v>168</v>
      </c>
      <c r="E19" s="173">
        <v>3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1.9000000000000001E-4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151</v>
      </c>
      <c r="T19" s="176" t="s">
        <v>140</v>
      </c>
      <c r="U19" s="158">
        <v>2.3220000000000001</v>
      </c>
      <c r="V19" s="158">
        <f>ROUND(E19*U19,2)</f>
        <v>6.97</v>
      </c>
      <c r="W19" s="158"/>
      <c r="X19" s="158" t="s">
        <v>146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>
        <v>10</v>
      </c>
      <c r="B20" s="155" t="s">
        <v>171</v>
      </c>
      <c r="C20" s="189" t="s">
        <v>172</v>
      </c>
      <c r="D20" s="156" t="s">
        <v>0</v>
      </c>
      <c r="E20" s="184"/>
      <c r="F20" s="159"/>
      <c r="G20" s="15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151</v>
      </c>
      <c r="T20" s="158" t="s">
        <v>152</v>
      </c>
      <c r="U20" s="158">
        <v>0</v>
      </c>
      <c r="V20" s="158">
        <f>ROUND(E20*U20,2)</f>
        <v>0</v>
      </c>
      <c r="W20" s="158"/>
      <c r="X20" s="158" t="s">
        <v>164</v>
      </c>
      <c r="Y20" s="158" t="s">
        <v>142</v>
      </c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134</v>
      </c>
      <c r="B21" s="164" t="s">
        <v>104</v>
      </c>
      <c r="C21" s="185" t="s">
        <v>105</v>
      </c>
      <c r="D21" s="165"/>
      <c r="E21" s="166"/>
      <c r="F21" s="167"/>
      <c r="G21" s="167">
        <f>SUMIF(AG22:AG24,"&lt;&gt;NOR",G22:G24)</f>
        <v>0</v>
      </c>
      <c r="H21" s="167"/>
      <c r="I21" s="167">
        <f>SUM(I22:I24)</f>
        <v>0</v>
      </c>
      <c r="J21" s="167"/>
      <c r="K21" s="167">
        <f>SUM(K22:K24)</f>
        <v>0</v>
      </c>
      <c r="L21" s="167"/>
      <c r="M21" s="167">
        <f>SUM(M22:M24)</f>
        <v>0</v>
      </c>
      <c r="N21" s="166"/>
      <c r="O21" s="166">
        <f>SUM(O22:O24)</f>
        <v>0</v>
      </c>
      <c r="P21" s="166"/>
      <c r="Q21" s="166">
        <f>SUM(Q22:Q24)</f>
        <v>0</v>
      </c>
      <c r="R21" s="167"/>
      <c r="S21" s="167"/>
      <c r="T21" s="168"/>
      <c r="U21" s="162"/>
      <c r="V21" s="162">
        <f>SUM(V22:V24)</f>
        <v>0</v>
      </c>
      <c r="W21" s="162"/>
      <c r="X21" s="162"/>
      <c r="Y21" s="162"/>
      <c r="AG21" t="s">
        <v>135</v>
      </c>
    </row>
    <row r="22" spans="1:60" ht="20.399999999999999" outlineLevel="1" x14ac:dyDescent="0.25">
      <c r="A22" s="177">
        <v>11</v>
      </c>
      <c r="B22" s="178" t="s">
        <v>183</v>
      </c>
      <c r="C22" s="186" t="s">
        <v>188</v>
      </c>
      <c r="D22" s="179" t="s">
        <v>185</v>
      </c>
      <c r="E22" s="180">
        <v>1</v>
      </c>
      <c r="F22" s="181"/>
      <c r="G22" s="182">
        <f>ROUND(E22*F22,2)</f>
        <v>0</v>
      </c>
      <c r="H22" s="181"/>
      <c r="I22" s="182">
        <f>ROUND(E22*H22,2)</f>
        <v>0</v>
      </c>
      <c r="J22" s="181"/>
      <c r="K22" s="182">
        <f>ROUND(E22*J22,2)</f>
        <v>0</v>
      </c>
      <c r="L22" s="182">
        <v>21</v>
      </c>
      <c r="M22" s="182">
        <f>G22*(1+L22/100)</f>
        <v>0</v>
      </c>
      <c r="N22" s="180">
        <v>0</v>
      </c>
      <c r="O22" s="180">
        <f>ROUND(E22*N22,2)</f>
        <v>0</v>
      </c>
      <c r="P22" s="180">
        <v>0</v>
      </c>
      <c r="Q22" s="180">
        <f>ROUND(E22*P22,2)</f>
        <v>0</v>
      </c>
      <c r="R22" s="182"/>
      <c r="S22" s="182" t="s">
        <v>139</v>
      </c>
      <c r="T22" s="183" t="s">
        <v>140</v>
      </c>
      <c r="U22" s="158">
        <v>0</v>
      </c>
      <c r="V22" s="158">
        <f>ROUND(E22*U22,2)</f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12</v>
      </c>
      <c r="B23" s="178" t="s">
        <v>175</v>
      </c>
      <c r="C23" s="186" t="s">
        <v>176</v>
      </c>
      <c r="D23" s="179" t="s">
        <v>138</v>
      </c>
      <c r="E23" s="180">
        <v>2</v>
      </c>
      <c r="F23" s="181"/>
      <c r="G23" s="182">
        <f>ROUND(E23*F23,2)</f>
        <v>0</v>
      </c>
      <c r="H23" s="181"/>
      <c r="I23" s="182">
        <f>ROUND(E23*H23,2)</f>
        <v>0</v>
      </c>
      <c r="J23" s="181"/>
      <c r="K23" s="182">
        <f>ROUND(E23*J23,2)</f>
        <v>0</v>
      </c>
      <c r="L23" s="182">
        <v>21</v>
      </c>
      <c r="M23" s="182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2"/>
      <c r="S23" s="182" t="s">
        <v>139</v>
      </c>
      <c r="T23" s="183" t="s">
        <v>140</v>
      </c>
      <c r="U23" s="158">
        <v>0</v>
      </c>
      <c r="V23" s="158">
        <f>ROUND(E23*U23,2)</f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13</v>
      </c>
      <c r="B24" s="171" t="s">
        <v>177</v>
      </c>
      <c r="C24" s="187" t="s">
        <v>178</v>
      </c>
      <c r="D24" s="172" t="s">
        <v>138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139</v>
      </c>
      <c r="T24" s="176" t="s">
        <v>140</v>
      </c>
      <c r="U24" s="158">
        <v>0</v>
      </c>
      <c r="V24" s="158">
        <f>ROUND(E24*U24,2)</f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120</v>
      </c>
    </row>
    <row r="26" spans="1:60" x14ac:dyDescent="0.25">
      <c r="A26" s="150"/>
      <c r="B26" s="151" t="s">
        <v>31</v>
      </c>
      <c r="C26" s="191"/>
      <c r="D26" s="152"/>
      <c r="E26" s="153"/>
      <c r="F26" s="153"/>
      <c r="G26" s="169">
        <f>G8+G16+G21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179</v>
      </c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6" t="s">
        <v>180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181</v>
      </c>
    </row>
    <row r="31" spans="1:60" x14ac:dyDescent="0.25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C36" s="192"/>
      <c r="D36" s="10"/>
      <c r="AG36" t="s">
        <v>182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W3dD6RALM6ciFf/Cj529UFbedOGJGY1Gq9aREild6K9MR0WEqgOK3CuQe9gsOfs8SI6W4H61G7ydoYwxma+mQ==" saltValue="T+kNshHsO27W7ivayyg12A==" spinCount="100000" sheet="1" formatRows="0"/>
  <mergeCells count="7">
    <mergeCell ref="A30:G34"/>
    <mergeCell ref="C14:G1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580F-A00D-4C86-82C8-D8591D121ACF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76</v>
      </c>
      <c r="C3" s="250" t="s">
        <v>77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0.02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6.66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4</v>
      </c>
      <c r="F9" s="181"/>
      <c r="G9" s="182">
        <f t="shared" ref="G9:G14" si="0">ROUND(E9*F9,2)</f>
        <v>0</v>
      </c>
      <c r="H9" s="181"/>
      <c r="I9" s="182">
        <f t="shared" ref="I9:I14" si="1">ROUND(E9*H9,2)</f>
        <v>0</v>
      </c>
      <c r="J9" s="181"/>
      <c r="K9" s="182">
        <f t="shared" ref="K9:K14" si="2">ROUND(E9*J9,2)</f>
        <v>0</v>
      </c>
      <c r="L9" s="182">
        <v>21</v>
      </c>
      <c r="M9" s="182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 t="shared" ref="V9:V14" si="6"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190</v>
      </c>
      <c r="C10" s="186" t="s">
        <v>191</v>
      </c>
      <c r="D10" s="179" t="s">
        <v>138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139</v>
      </c>
      <c r="T10" s="183" t="s">
        <v>140</v>
      </c>
      <c r="U10" s="158">
        <v>0</v>
      </c>
      <c r="V10" s="158">
        <f t="shared" si="6"/>
        <v>0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148</v>
      </c>
      <c r="C11" s="186" t="s">
        <v>149</v>
      </c>
      <c r="D11" s="179" t="s">
        <v>150</v>
      </c>
      <c r="E11" s="180">
        <v>7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2.0600000000000002E-3</v>
      </c>
      <c r="O11" s="180">
        <f t="shared" si="4"/>
        <v>0.01</v>
      </c>
      <c r="P11" s="180">
        <v>0</v>
      </c>
      <c r="Q11" s="180">
        <f t="shared" si="5"/>
        <v>0</v>
      </c>
      <c r="R11" s="182"/>
      <c r="S11" s="182" t="s">
        <v>151</v>
      </c>
      <c r="T11" s="183" t="s">
        <v>152</v>
      </c>
      <c r="U11" s="158">
        <v>0.23</v>
      </c>
      <c r="V11" s="158">
        <f t="shared" si="6"/>
        <v>1.61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192</v>
      </c>
      <c r="C12" s="186" t="s">
        <v>193</v>
      </c>
      <c r="D12" s="179" t="s">
        <v>150</v>
      </c>
      <c r="E12" s="180">
        <v>4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2.0600000000000002E-3</v>
      </c>
      <c r="O12" s="180">
        <f t="shared" si="4"/>
        <v>0.01</v>
      </c>
      <c r="P12" s="180">
        <v>0</v>
      </c>
      <c r="Q12" s="180">
        <f t="shared" si="5"/>
        <v>0</v>
      </c>
      <c r="R12" s="182"/>
      <c r="S12" s="182" t="s">
        <v>151</v>
      </c>
      <c r="T12" s="183" t="s">
        <v>152</v>
      </c>
      <c r="U12" s="158">
        <v>0.23</v>
      </c>
      <c r="V12" s="158">
        <f t="shared" si="6"/>
        <v>0.92</v>
      </c>
      <c r="W12" s="158"/>
      <c r="X12" s="158" t="s">
        <v>146</v>
      </c>
      <c r="Y12" s="158" t="s">
        <v>142</v>
      </c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7">
        <v>5</v>
      </c>
      <c r="B13" s="178" t="s">
        <v>153</v>
      </c>
      <c r="C13" s="186" t="s">
        <v>154</v>
      </c>
      <c r="D13" s="179" t="s">
        <v>150</v>
      </c>
      <c r="E13" s="180">
        <v>7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5.5999999999999995E-4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151</v>
      </c>
      <c r="T13" s="183" t="s">
        <v>152</v>
      </c>
      <c r="U13" s="158">
        <v>0.23</v>
      </c>
      <c r="V13" s="158">
        <f t="shared" si="6"/>
        <v>1.61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70">
        <v>6</v>
      </c>
      <c r="B14" s="171" t="s">
        <v>155</v>
      </c>
      <c r="C14" s="187" t="s">
        <v>156</v>
      </c>
      <c r="D14" s="172" t="s">
        <v>157</v>
      </c>
      <c r="E14" s="173">
        <v>1.2</v>
      </c>
      <c r="F14" s="174"/>
      <c r="G14" s="175">
        <f t="shared" si="0"/>
        <v>0</v>
      </c>
      <c r="H14" s="174"/>
      <c r="I14" s="175">
        <f t="shared" si="1"/>
        <v>0</v>
      </c>
      <c r="J14" s="174"/>
      <c r="K14" s="175">
        <f t="shared" si="2"/>
        <v>0</v>
      </c>
      <c r="L14" s="175">
        <v>21</v>
      </c>
      <c r="M14" s="175">
        <f t="shared" si="3"/>
        <v>0</v>
      </c>
      <c r="N14" s="173">
        <v>8.0000000000000007E-5</v>
      </c>
      <c r="O14" s="173">
        <f t="shared" si="4"/>
        <v>0</v>
      </c>
      <c r="P14" s="173">
        <v>0</v>
      </c>
      <c r="Q14" s="173">
        <f t="shared" si="5"/>
        <v>0</v>
      </c>
      <c r="R14" s="175"/>
      <c r="S14" s="175" t="s">
        <v>151</v>
      </c>
      <c r="T14" s="176" t="s">
        <v>152</v>
      </c>
      <c r="U14" s="158">
        <v>2.1</v>
      </c>
      <c r="V14" s="158">
        <f t="shared" si="6"/>
        <v>2.52</v>
      </c>
      <c r="W14" s="158"/>
      <c r="X14" s="158" t="s">
        <v>146</v>
      </c>
      <c r="Y14" s="158" t="s">
        <v>142</v>
      </c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70" t="s">
        <v>158</v>
      </c>
      <c r="D15" s="271"/>
      <c r="E15" s="271"/>
      <c r="F15" s="271"/>
      <c r="G15" s="271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>
        <v>7</v>
      </c>
      <c r="B16" s="155" t="s">
        <v>162</v>
      </c>
      <c r="C16" s="189" t="s">
        <v>163</v>
      </c>
      <c r="D16" s="156" t="s">
        <v>0</v>
      </c>
      <c r="E16" s="184"/>
      <c r="F16" s="159"/>
      <c r="G16" s="158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151</v>
      </c>
      <c r="T16" s="158" t="s">
        <v>152</v>
      </c>
      <c r="U16" s="158">
        <v>0</v>
      </c>
      <c r="V16" s="158">
        <f>ROUND(E16*U16,2)</f>
        <v>0</v>
      </c>
      <c r="W16" s="158"/>
      <c r="X16" s="158" t="s">
        <v>164</v>
      </c>
      <c r="Y16" s="158" t="s">
        <v>142</v>
      </c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5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120</v>
      </c>
    </row>
    <row r="18" spans="1:33" x14ac:dyDescent="0.25">
      <c r="A18" s="150"/>
      <c r="B18" s="151" t="s">
        <v>31</v>
      </c>
      <c r="C18" s="191"/>
      <c r="D18" s="152"/>
      <c r="E18" s="153"/>
      <c r="F18" s="153"/>
      <c r="G18" s="169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179</v>
      </c>
    </row>
    <row r="19" spans="1:33" x14ac:dyDescent="0.25">
      <c r="A19" s="3"/>
      <c r="B19" s="4"/>
      <c r="C19" s="19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56" t="s">
        <v>180</v>
      </c>
      <c r="B21" s="256"/>
      <c r="C21" s="25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58"/>
      <c r="B22" s="259"/>
      <c r="C22" s="260"/>
      <c r="D22" s="259"/>
      <c r="E22" s="259"/>
      <c r="F22" s="259"/>
      <c r="G22" s="26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181</v>
      </c>
    </row>
    <row r="23" spans="1:33" x14ac:dyDescent="0.25">
      <c r="A23" s="262"/>
      <c r="B23" s="263"/>
      <c r="C23" s="264"/>
      <c r="D23" s="263"/>
      <c r="E23" s="263"/>
      <c r="F23" s="263"/>
      <c r="G23" s="2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62"/>
      <c r="B24" s="263"/>
      <c r="C24" s="264"/>
      <c r="D24" s="263"/>
      <c r="E24" s="263"/>
      <c r="F24" s="263"/>
      <c r="G24" s="26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62"/>
      <c r="B25" s="263"/>
      <c r="C25" s="264"/>
      <c r="D25" s="263"/>
      <c r="E25" s="263"/>
      <c r="F25" s="263"/>
      <c r="G25" s="26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5">
      <c r="C28" s="192"/>
      <c r="D28" s="10"/>
      <c r="AG28" t="s">
        <v>182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VxLPZvEMfcJylHGk/geaOrdCMxbCUiq7zFiFN2K8KAAepNaFOx1ZNpAgNnndKaL/XXl2duD+H/EoVzISGSJvA==" saltValue="DFXf/d2b3kOUa2XlTs0euA==" spinCount="100000" sheet="1" formatRows="0"/>
  <mergeCells count="7">
    <mergeCell ref="A22:G26"/>
    <mergeCell ref="C15:G15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6F13-3ECC-46CD-8567-F0E1FCA06749}">
  <sheetPr>
    <outlinePr summaryBelow="0"/>
  </sheetPr>
  <dimension ref="A1:BH5000"/>
  <sheetViews>
    <sheetView tabSelected="1" workbookViewId="0">
      <pane xSplit="1" topLeftCell="B1" activePane="topRight" state="frozen"/>
      <selection activeCell="A8" sqref="A8"/>
      <selection pane="topRight" activeCell="C37" sqref="C37"/>
    </sheetView>
  </sheetViews>
  <sheetFormatPr defaultRowHeight="13.2" outlineLevelRow="2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108</v>
      </c>
    </row>
    <row r="2" spans="1:60" ht="25.05" customHeight="1" x14ac:dyDescent="0.25">
      <c r="A2" s="139" t="s">
        <v>8</v>
      </c>
      <c r="B2" s="48" t="s">
        <v>43</v>
      </c>
      <c r="C2" s="250" t="s">
        <v>44</v>
      </c>
      <c r="D2" s="251"/>
      <c r="E2" s="251"/>
      <c r="F2" s="251"/>
      <c r="G2" s="252"/>
      <c r="AG2" t="s">
        <v>109</v>
      </c>
    </row>
    <row r="3" spans="1:60" ht="25.05" customHeight="1" x14ac:dyDescent="0.25">
      <c r="A3" s="139" t="s">
        <v>9</v>
      </c>
      <c r="B3" s="48" t="s">
        <v>78</v>
      </c>
      <c r="C3" s="250" t="s">
        <v>79</v>
      </c>
      <c r="D3" s="251"/>
      <c r="E3" s="251"/>
      <c r="F3" s="251"/>
      <c r="G3" s="252"/>
      <c r="AC3" s="120" t="s">
        <v>109</v>
      </c>
      <c r="AG3" t="s">
        <v>110</v>
      </c>
    </row>
    <row r="4" spans="1:60" ht="25.05" customHeight="1" x14ac:dyDescent="0.25">
      <c r="A4" s="140" t="s">
        <v>10</v>
      </c>
      <c r="B4" s="141" t="s">
        <v>59</v>
      </c>
      <c r="C4" s="253" t="s">
        <v>60</v>
      </c>
      <c r="D4" s="254"/>
      <c r="E4" s="254"/>
      <c r="F4" s="254"/>
      <c r="G4" s="255"/>
      <c r="AG4" t="s">
        <v>111</v>
      </c>
    </row>
    <row r="5" spans="1:60" x14ac:dyDescent="0.25">
      <c r="D5" s="10"/>
    </row>
    <row r="6" spans="1:60" ht="39.6" x14ac:dyDescent="0.25">
      <c r="A6" s="143" t="s">
        <v>112</v>
      </c>
      <c r="B6" s="145" t="s">
        <v>113</v>
      </c>
      <c r="C6" s="145" t="s">
        <v>114</v>
      </c>
      <c r="D6" s="144" t="s">
        <v>115</v>
      </c>
      <c r="E6" s="143" t="s">
        <v>116</v>
      </c>
      <c r="F6" s="142" t="s">
        <v>117</v>
      </c>
      <c r="G6" s="143" t="s">
        <v>31</v>
      </c>
      <c r="H6" s="146" t="s">
        <v>32</v>
      </c>
      <c r="I6" s="146" t="s">
        <v>118</v>
      </c>
      <c r="J6" s="146" t="s">
        <v>33</v>
      </c>
      <c r="K6" s="146" t="s">
        <v>119</v>
      </c>
      <c r="L6" s="146" t="s">
        <v>120</v>
      </c>
      <c r="M6" s="146" t="s">
        <v>121</v>
      </c>
      <c r="N6" s="146" t="s">
        <v>122</v>
      </c>
      <c r="O6" s="146" t="s">
        <v>123</v>
      </c>
      <c r="P6" s="146" t="s">
        <v>124</v>
      </c>
      <c r="Q6" s="146" t="s">
        <v>125</v>
      </c>
      <c r="R6" s="146" t="s">
        <v>126</v>
      </c>
      <c r="S6" s="146" t="s">
        <v>127</v>
      </c>
      <c r="T6" s="146" t="s">
        <v>128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134</v>
      </c>
      <c r="B8" s="164" t="s">
        <v>100</v>
      </c>
      <c r="C8" s="185" t="s">
        <v>101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8"/>
      <c r="U8" s="162"/>
      <c r="V8" s="162">
        <f>SUM(V9:V14)</f>
        <v>0.88</v>
      </c>
      <c r="W8" s="162"/>
      <c r="X8" s="162"/>
      <c r="Y8" s="162"/>
      <c r="AG8" t="s">
        <v>135</v>
      </c>
    </row>
    <row r="9" spans="1:60" outlineLevel="1" x14ac:dyDescent="0.25">
      <c r="A9" s="177">
        <v>1</v>
      </c>
      <c r="B9" s="178" t="s">
        <v>136</v>
      </c>
      <c r="C9" s="186" t="s">
        <v>137</v>
      </c>
      <c r="D9" s="179" t="s">
        <v>138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2"/>
      <c r="S9" s="182" t="s">
        <v>139</v>
      </c>
      <c r="T9" s="183" t="s">
        <v>140</v>
      </c>
      <c r="U9" s="158">
        <v>0</v>
      </c>
      <c r="V9" s="158">
        <f>ROUND(E9*U9,2)</f>
        <v>0</v>
      </c>
      <c r="W9" s="158"/>
      <c r="X9" s="158" t="s">
        <v>141</v>
      </c>
      <c r="Y9" s="158" t="s">
        <v>142</v>
      </c>
      <c r="Z9" s="147"/>
      <c r="AA9" s="147"/>
      <c r="AB9" s="147"/>
      <c r="AC9" s="147"/>
      <c r="AD9" s="147"/>
      <c r="AE9" s="147"/>
      <c r="AF9" s="147"/>
      <c r="AG9" s="147" t="s">
        <v>143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153</v>
      </c>
      <c r="C10" s="186" t="s">
        <v>154</v>
      </c>
      <c r="D10" s="179" t="s">
        <v>150</v>
      </c>
      <c r="E10" s="180">
        <v>1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0">
        <v>5.5999999999999995E-4</v>
      </c>
      <c r="O10" s="180">
        <f>ROUND(E10*N10,2)</f>
        <v>0</v>
      </c>
      <c r="P10" s="180">
        <v>0</v>
      </c>
      <c r="Q10" s="180">
        <f>ROUND(E10*P10,2)</f>
        <v>0</v>
      </c>
      <c r="R10" s="182"/>
      <c r="S10" s="182" t="s">
        <v>151</v>
      </c>
      <c r="T10" s="183" t="s">
        <v>152</v>
      </c>
      <c r="U10" s="158">
        <v>0.23</v>
      </c>
      <c r="V10" s="158">
        <f>ROUND(E10*U10,2)</f>
        <v>0.23</v>
      </c>
      <c r="W10" s="158"/>
      <c r="X10" s="158" t="s">
        <v>146</v>
      </c>
      <c r="Y10" s="158" t="s">
        <v>142</v>
      </c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0">
        <v>3</v>
      </c>
      <c r="B11" s="171" t="s">
        <v>155</v>
      </c>
      <c r="C11" s="187" t="s">
        <v>156</v>
      </c>
      <c r="D11" s="172" t="s">
        <v>157</v>
      </c>
      <c r="E11" s="173">
        <v>0.2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8.0000000000000007E-5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151</v>
      </c>
      <c r="T11" s="176" t="s">
        <v>152</v>
      </c>
      <c r="U11" s="158">
        <v>2.1</v>
      </c>
      <c r="V11" s="158">
        <f>ROUND(E11*U11,2)</f>
        <v>0.42</v>
      </c>
      <c r="W11" s="158"/>
      <c r="X11" s="158" t="s">
        <v>146</v>
      </c>
      <c r="Y11" s="158" t="s">
        <v>142</v>
      </c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70" t="s">
        <v>158</v>
      </c>
      <c r="D12" s="271"/>
      <c r="E12" s="271"/>
      <c r="F12" s="271"/>
      <c r="G12" s="27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4</v>
      </c>
      <c r="B13" s="171" t="s">
        <v>148</v>
      </c>
      <c r="C13" s="187" t="s">
        <v>149</v>
      </c>
      <c r="D13" s="172" t="s">
        <v>150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2.0600000000000002E-3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151</v>
      </c>
      <c r="T13" s="176" t="s">
        <v>152</v>
      </c>
      <c r="U13" s="158">
        <v>0.23</v>
      </c>
      <c r="V13" s="158">
        <f>ROUND(E13*U13,2)</f>
        <v>0.23</v>
      </c>
      <c r="W13" s="158"/>
      <c r="X13" s="158" t="s">
        <v>146</v>
      </c>
      <c r="Y13" s="158" t="s">
        <v>142</v>
      </c>
      <c r="Z13" s="147"/>
      <c r="AA13" s="147"/>
      <c r="AB13" s="147"/>
      <c r="AC13" s="147"/>
      <c r="AD13" s="147"/>
      <c r="AE13" s="147"/>
      <c r="AF13" s="147"/>
      <c r="AG13" s="147" t="s">
        <v>147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>
        <v>5</v>
      </c>
      <c r="B14" s="155" t="s">
        <v>162</v>
      </c>
      <c r="C14" s="189" t="s">
        <v>163</v>
      </c>
      <c r="D14" s="156" t="s">
        <v>0</v>
      </c>
      <c r="E14" s="184"/>
      <c r="F14" s="159"/>
      <c r="G14" s="158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151</v>
      </c>
      <c r="T14" s="158" t="s">
        <v>152</v>
      </c>
      <c r="U14" s="158">
        <v>0</v>
      </c>
      <c r="V14" s="158">
        <f>ROUND(E14*U14,2)</f>
        <v>0</v>
      </c>
      <c r="W14" s="158"/>
      <c r="X14" s="158" t="s">
        <v>164</v>
      </c>
      <c r="Y14" s="158" t="s">
        <v>142</v>
      </c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3" t="s">
        <v>134</v>
      </c>
      <c r="B15" s="164" t="s">
        <v>104</v>
      </c>
      <c r="C15" s="185" t="s">
        <v>105</v>
      </c>
      <c r="D15" s="165"/>
      <c r="E15" s="166"/>
      <c r="F15" s="167"/>
      <c r="G15" s="167">
        <f>SUMIF(AG16:AG40,"&lt;&gt;NOR",G16:G40)</f>
        <v>0</v>
      </c>
      <c r="H15" s="167"/>
      <c r="I15" s="167">
        <f>SUM(I16:I40)</f>
        <v>0</v>
      </c>
      <c r="J15" s="167"/>
      <c r="K15" s="167">
        <f>SUM(K16:K40)</f>
        <v>0</v>
      </c>
      <c r="L15" s="167"/>
      <c r="M15" s="167">
        <f>SUM(M16:M40)</f>
        <v>0</v>
      </c>
      <c r="N15" s="166"/>
      <c r="O15" s="166">
        <f>SUM(O16:O40)</f>
        <v>0</v>
      </c>
      <c r="P15" s="166"/>
      <c r="Q15" s="166">
        <f>SUM(Q16:Q40)</f>
        <v>0</v>
      </c>
      <c r="R15" s="167"/>
      <c r="S15" s="167"/>
      <c r="T15" s="168"/>
      <c r="U15" s="162"/>
      <c r="V15" s="162">
        <f>SUM(V16:V40)</f>
        <v>0</v>
      </c>
      <c r="W15" s="162"/>
      <c r="X15" s="162"/>
      <c r="Y15" s="162"/>
      <c r="AG15" t="s">
        <v>135</v>
      </c>
    </row>
    <row r="16" spans="1:60" outlineLevel="1" x14ac:dyDescent="0.25">
      <c r="A16" s="177">
        <v>6</v>
      </c>
      <c r="B16" s="178" t="s">
        <v>183</v>
      </c>
      <c r="C16" s="186" t="s">
        <v>194</v>
      </c>
      <c r="D16" s="179" t="s">
        <v>185</v>
      </c>
      <c r="E16" s="180">
        <v>1</v>
      </c>
      <c r="F16" s="181"/>
      <c r="G16" s="182">
        <f t="shared" ref="G16:G40" si="0">ROUND(E16*F16,2)</f>
        <v>0</v>
      </c>
      <c r="H16" s="181"/>
      <c r="I16" s="182">
        <f t="shared" ref="I16:I40" si="1">ROUND(E16*H16,2)</f>
        <v>0</v>
      </c>
      <c r="J16" s="181"/>
      <c r="K16" s="182">
        <f t="shared" ref="K16:K40" si="2">ROUND(E16*J16,2)</f>
        <v>0</v>
      </c>
      <c r="L16" s="182">
        <v>21</v>
      </c>
      <c r="M16" s="182">
        <f t="shared" ref="M16:M40" si="3">G16*(1+L16/100)</f>
        <v>0</v>
      </c>
      <c r="N16" s="180">
        <v>0</v>
      </c>
      <c r="O16" s="180">
        <f t="shared" ref="O16:O40" si="4">ROUND(E16*N16,2)</f>
        <v>0</v>
      </c>
      <c r="P16" s="180">
        <v>0</v>
      </c>
      <c r="Q16" s="180">
        <f t="shared" ref="Q16:Q40" si="5">ROUND(E16*P16,2)</f>
        <v>0</v>
      </c>
      <c r="R16" s="182"/>
      <c r="S16" s="182" t="s">
        <v>139</v>
      </c>
      <c r="T16" s="183" t="s">
        <v>140</v>
      </c>
      <c r="U16" s="158">
        <v>0</v>
      </c>
      <c r="V16" s="158">
        <f t="shared" ref="V16:V40" si="6">ROUND(E16*U16,2)</f>
        <v>0</v>
      </c>
      <c r="W16" s="158"/>
      <c r="X16" s="158" t="s">
        <v>146</v>
      </c>
      <c r="Y16" s="158" t="s">
        <v>142</v>
      </c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7">
        <v>7</v>
      </c>
      <c r="B17" s="178" t="s">
        <v>173</v>
      </c>
      <c r="C17" s="186" t="s">
        <v>195</v>
      </c>
      <c r="D17" s="179" t="s">
        <v>138</v>
      </c>
      <c r="E17" s="180">
        <v>2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2"/>
      <c r="S17" s="182" t="s">
        <v>139</v>
      </c>
      <c r="T17" s="183" t="s">
        <v>140</v>
      </c>
      <c r="U17" s="158">
        <v>0</v>
      </c>
      <c r="V17" s="158">
        <f t="shared" si="6"/>
        <v>0</v>
      </c>
      <c r="W17" s="158"/>
      <c r="X17" s="158" t="s">
        <v>146</v>
      </c>
      <c r="Y17" s="158" t="s">
        <v>142</v>
      </c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7">
        <v>8</v>
      </c>
      <c r="B18" s="178" t="s">
        <v>175</v>
      </c>
      <c r="C18" s="186" t="s">
        <v>196</v>
      </c>
      <c r="D18" s="179" t="s">
        <v>185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2"/>
      <c r="S18" s="182" t="s">
        <v>139</v>
      </c>
      <c r="T18" s="183" t="s">
        <v>140</v>
      </c>
      <c r="U18" s="158">
        <v>0</v>
      </c>
      <c r="V18" s="158">
        <f t="shared" si="6"/>
        <v>0</v>
      </c>
      <c r="W18" s="158"/>
      <c r="X18" s="158" t="s">
        <v>146</v>
      </c>
      <c r="Y18" s="158" t="s">
        <v>142</v>
      </c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7">
        <v>9</v>
      </c>
      <c r="B19" s="178" t="s">
        <v>197</v>
      </c>
      <c r="C19" s="186" t="s">
        <v>198</v>
      </c>
      <c r="D19" s="179" t="s">
        <v>138</v>
      </c>
      <c r="E19" s="180">
        <v>20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2"/>
      <c r="S19" s="182" t="s">
        <v>139</v>
      </c>
      <c r="T19" s="183" t="s">
        <v>140</v>
      </c>
      <c r="U19" s="158">
        <v>0</v>
      </c>
      <c r="V19" s="158">
        <f t="shared" si="6"/>
        <v>0</v>
      </c>
      <c r="W19" s="158"/>
      <c r="X19" s="158" t="s">
        <v>146</v>
      </c>
      <c r="Y19" s="158" t="s">
        <v>142</v>
      </c>
      <c r="Z19" s="147"/>
      <c r="AA19" s="147"/>
      <c r="AB19" s="147"/>
      <c r="AC19" s="147"/>
      <c r="AD19" s="147"/>
      <c r="AE19" s="147"/>
      <c r="AF19" s="147"/>
      <c r="AG19" s="147" t="s">
        <v>147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7">
        <v>10</v>
      </c>
      <c r="B20" s="178" t="s">
        <v>199</v>
      </c>
      <c r="C20" s="186" t="s">
        <v>200</v>
      </c>
      <c r="D20" s="179" t="s">
        <v>138</v>
      </c>
      <c r="E20" s="180">
        <v>6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2"/>
      <c r="S20" s="182" t="s">
        <v>139</v>
      </c>
      <c r="T20" s="183" t="s">
        <v>140</v>
      </c>
      <c r="U20" s="158">
        <v>0</v>
      </c>
      <c r="V20" s="158">
        <f t="shared" si="6"/>
        <v>0</v>
      </c>
      <c r="W20" s="158"/>
      <c r="X20" s="158" t="s">
        <v>146</v>
      </c>
      <c r="Y20" s="158" t="s">
        <v>142</v>
      </c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7">
        <v>11</v>
      </c>
      <c r="B21" s="178" t="s">
        <v>201</v>
      </c>
      <c r="C21" s="186" t="s">
        <v>202</v>
      </c>
      <c r="D21" s="179" t="s">
        <v>138</v>
      </c>
      <c r="E21" s="180">
        <v>1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2"/>
      <c r="S21" s="182" t="s">
        <v>139</v>
      </c>
      <c r="T21" s="183" t="s">
        <v>140</v>
      </c>
      <c r="U21" s="158">
        <v>0</v>
      </c>
      <c r="V21" s="158">
        <f t="shared" si="6"/>
        <v>0</v>
      </c>
      <c r="W21" s="158"/>
      <c r="X21" s="158" t="s">
        <v>146</v>
      </c>
      <c r="Y21" s="158" t="s">
        <v>142</v>
      </c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7">
        <v>12</v>
      </c>
      <c r="B22" s="178" t="s">
        <v>203</v>
      </c>
      <c r="C22" s="186" t="s">
        <v>204</v>
      </c>
      <c r="D22" s="179" t="s">
        <v>138</v>
      </c>
      <c r="E22" s="180">
        <v>2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0">
        <v>0</v>
      </c>
      <c r="O22" s="180">
        <f t="shared" si="4"/>
        <v>0</v>
      </c>
      <c r="P22" s="180">
        <v>0</v>
      </c>
      <c r="Q22" s="180">
        <f t="shared" si="5"/>
        <v>0</v>
      </c>
      <c r="R22" s="182"/>
      <c r="S22" s="182" t="s">
        <v>139</v>
      </c>
      <c r="T22" s="183" t="s">
        <v>140</v>
      </c>
      <c r="U22" s="158">
        <v>0</v>
      </c>
      <c r="V22" s="158">
        <f t="shared" si="6"/>
        <v>0</v>
      </c>
      <c r="W22" s="158"/>
      <c r="X22" s="158" t="s">
        <v>146</v>
      </c>
      <c r="Y22" s="158" t="s">
        <v>142</v>
      </c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7">
        <v>13</v>
      </c>
      <c r="B23" s="178" t="s">
        <v>205</v>
      </c>
      <c r="C23" s="186" t="s">
        <v>206</v>
      </c>
      <c r="D23" s="179" t="s">
        <v>138</v>
      </c>
      <c r="E23" s="180">
        <v>4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0">
        <v>0</v>
      </c>
      <c r="O23" s="180">
        <f t="shared" si="4"/>
        <v>0</v>
      </c>
      <c r="P23" s="180">
        <v>0</v>
      </c>
      <c r="Q23" s="180">
        <f t="shared" si="5"/>
        <v>0</v>
      </c>
      <c r="R23" s="182"/>
      <c r="S23" s="182" t="s">
        <v>139</v>
      </c>
      <c r="T23" s="183" t="s">
        <v>140</v>
      </c>
      <c r="U23" s="158">
        <v>0</v>
      </c>
      <c r="V23" s="158">
        <f t="shared" si="6"/>
        <v>0</v>
      </c>
      <c r="W23" s="158"/>
      <c r="X23" s="158" t="s">
        <v>146</v>
      </c>
      <c r="Y23" s="158" t="s">
        <v>142</v>
      </c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7">
        <v>14</v>
      </c>
      <c r="B24" s="178" t="s">
        <v>207</v>
      </c>
      <c r="C24" s="186" t="s">
        <v>208</v>
      </c>
      <c r="D24" s="179" t="s">
        <v>138</v>
      </c>
      <c r="E24" s="180">
        <v>2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2"/>
      <c r="S24" s="182" t="s">
        <v>139</v>
      </c>
      <c r="T24" s="183" t="s">
        <v>140</v>
      </c>
      <c r="U24" s="158">
        <v>0</v>
      </c>
      <c r="V24" s="158">
        <f t="shared" si="6"/>
        <v>0</v>
      </c>
      <c r="W24" s="158"/>
      <c r="X24" s="158" t="s">
        <v>146</v>
      </c>
      <c r="Y24" s="158" t="s">
        <v>142</v>
      </c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7">
        <v>15</v>
      </c>
      <c r="B25" s="178" t="s">
        <v>209</v>
      </c>
      <c r="C25" s="186" t="s">
        <v>210</v>
      </c>
      <c r="D25" s="179" t="s">
        <v>185</v>
      </c>
      <c r="E25" s="180">
        <v>1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2"/>
      <c r="S25" s="182" t="s">
        <v>139</v>
      </c>
      <c r="T25" s="183" t="s">
        <v>140</v>
      </c>
      <c r="U25" s="158">
        <v>0</v>
      </c>
      <c r="V25" s="158">
        <f t="shared" si="6"/>
        <v>0</v>
      </c>
      <c r="W25" s="158"/>
      <c r="X25" s="158" t="s">
        <v>146</v>
      </c>
      <c r="Y25" s="158" t="s">
        <v>142</v>
      </c>
      <c r="Z25" s="147"/>
      <c r="AA25" s="147"/>
      <c r="AB25" s="147"/>
      <c r="AC25" s="147"/>
      <c r="AD25" s="147"/>
      <c r="AE25" s="147"/>
      <c r="AF25" s="147"/>
      <c r="AG25" s="147" t="s">
        <v>147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7">
        <v>16</v>
      </c>
      <c r="B26" s="178" t="s">
        <v>211</v>
      </c>
      <c r="C26" s="186" t="s">
        <v>212</v>
      </c>
      <c r="D26" s="179" t="s">
        <v>185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2"/>
      <c r="S26" s="182" t="s">
        <v>139</v>
      </c>
      <c r="T26" s="183" t="s">
        <v>140</v>
      </c>
      <c r="U26" s="158">
        <v>0</v>
      </c>
      <c r="V26" s="158">
        <f t="shared" si="6"/>
        <v>0</v>
      </c>
      <c r="W26" s="158"/>
      <c r="X26" s="158" t="s">
        <v>146</v>
      </c>
      <c r="Y26" s="158" t="s">
        <v>142</v>
      </c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7">
        <v>17</v>
      </c>
      <c r="B27" s="178" t="s">
        <v>213</v>
      </c>
      <c r="C27" s="186" t="s">
        <v>214</v>
      </c>
      <c r="D27" s="179" t="s">
        <v>185</v>
      </c>
      <c r="E27" s="180">
        <v>1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2"/>
      <c r="S27" s="182" t="s">
        <v>139</v>
      </c>
      <c r="T27" s="183" t="s">
        <v>140</v>
      </c>
      <c r="U27" s="158">
        <v>0</v>
      </c>
      <c r="V27" s="158">
        <f t="shared" si="6"/>
        <v>0</v>
      </c>
      <c r="W27" s="158"/>
      <c r="X27" s="158" t="s">
        <v>146</v>
      </c>
      <c r="Y27" s="158" t="s">
        <v>142</v>
      </c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7">
        <v>18</v>
      </c>
      <c r="B28" s="178" t="s">
        <v>215</v>
      </c>
      <c r="C28" s="186" t="s">
        <v>216</v>
      </c>
      <c r="D28" s="179" t="s">
        <v>138</v>
      </c>
      <c r="E28" s="180">
        <v>1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2"/>
      <c r="S28" s="182" t="s">
        <v>139</v>
      </c>
      <c r="T28" s="183" t="s">
        <v>140</v>
      </c>
      <c r="U28" s="158">
        <v>0</v>
      </c>
      <c r="V28" s="158">
        <f t="shared" si="6"/>
        <v>0</v>
      </c>
      <c r="W28" s="158"/>
      <c r="X28" s="158" t="s">
        <v>146</v>
      </c>
      <c r="Y28" s="158" t="s">
        <v>142</v>
      </c>
      <c r="Z28" s="147"/>
      <c r="AA28" s="147"/>
      <c r="AB28" s="147"/>
      <c r="AC28" s="147"/>
      <c r="AD28" s="147"/>
      <c r="AE28" s="147"/>
      <c r="AF28" s="147"/>
      <c r="AG28" s="147" t="s">
        <v>147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7">
        <v>19</v>
      </c>
      <c r="B29" s="178" t="s">
        <v>217</v>
      </c>
      <c r="C29" s="186" t="s">
        <v>218</v>
      </c>
      <c r="D29" s="179" t="s">
        <v>138</v>
      </c>
      <c r="E29" s="180">
        <v>2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2"/>
      <c r="S29" s="182" t="s">
        <v>139</v>
      </c>
      <c r="T29" s="183" t="s">
        <v>140</v>
      </c>
      <c r="U29" s="158">
        <v>0</v>
      </c>
      <c r="V29" s="158">
        <f t="shared" si="6"/>
        <v>0</v>
      </c>
      <c r="W29" s="158"/>
      <c r="X29" s="158" t="s">
        <v>146</v>
      </c>
      <c r="Y29" s="158" t="s">
        <v>142</v>
      </c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7">
        <v>20</v>
      </c>
      <c r="B30" s="178" t="s">
        <v>219</v>
      </c>
      <c r="C30" s="186" t="s">
        <v>220</v>
      </c>
      <c r="D30" s="179" t="s">
        <v>138</v>
      </c>
      <c r="E30" s="180">
        <v>2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2"/>
      <c r="S30" s="182" t="s">
        <v>139</v>
      </c>
      <c r="T30" s="183" t="s">
        <v>140</v>
      </c>
      <c r="U30" s="158">
        <v>0</v>
      </c>
      <c r="V30" s="158">
        <f t="shared" si="6"/>
        <v>0</v>
      </c>
      <c r="W30" s="158"/>
      <c r="X30" s="158" t="s">
        <v>146</v>
      </c>
      <c r="Y30" s="158" t="s">
        <v>142</v>
      </c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7">
        <v>21</v>
      </c>
      <c r="B31" s="178" t="s">
        <v>221</v>
      </c>
      <c r="C31" s="186" t="s">
        <v>222</v>
      </c>
      <c r="D31" s="179" t="s">
        <v>138</v>
      </c>
      <c r="E31" s="180">
        <v>1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0">
        <v>0</v>
      </c>
      <c r="O31" s="180">
        <f t="shared" si="4"/>
        <v>0</v>
      </c>
      <c r="P31" s="180">
        <v>0</v>
      </c>
      <c r="Q31" s="180">
        <f t="shared" si="5"/>
        <v>0</v>
      </c>
      <c r="R31" s="182"/>
      <c r="S31" s="182" t="s">
        <v>139</v>
      </c>
      <c r="T31" s="183" t="s">
        <v>140</v>
      </c>
      <c r="U31" s="158">
        <v>0</v>
      </c>
      <c r="V31" s="158">
        <f t="shared" si="6"/>
        <v>0</v>
      </c>
      <c r="W31" s="158"/>
      <c r="X31" s="158" t="s">
        <v>146</v>
      </c>
      <c r="Y31" s="158" t="s">
        <v>142</v>
      </c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7">
        <v>22</v>
      </c>
      <c r="B32" s="178" t="s">
        <v>223</v>
      </c>
      <c r="C32" s="186" t="s">
        <v>224</v>
      </c>
      <c r="D32" s="179" t="s">
        <v>138</v>
      </c>
      <c r="E32" s="180">
        <v>1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0">
        <v>0</v>
      </c>
      <c r="O32" s="180">
        <f t="shared" si="4"/>
        <v>0</v>
      </c>
      <c r="P32" s="180">
        <v>0</v>
      </c>
      <c r="Q32" s="180">
        <f t="shared" si="5"/>
        <v>0</v>
      </c>
      <c r="R32" s="182"/>
      <c r="S32" s="182" t="s">
        <v>139</v>
      </c>
      <c r="T32" s="183" t="s">
        <v>140</v>
      </c>
      <c r="U32" s="158">
        <v>0</v>
      </c>
      <c r="V32" s="158">
        <f t="shared" si="6"/>
        <v>0</v>
      </c>
      <c r="W32" s="158"/>
      <c r="X32" s="158" t="s">
        <v>146</v>
      </c>
      <c r="Y32" s="158" t="s">
        <v>142</v>
      </c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7">
        <v>23</v>
      </c>
      <c r="B33" s="178" t="s">
        <v>225</v>
      </c>
      <c r="C33" s="186" t="s">
        <v>226</v>
      </c>
      <c r="D33" s="179" t="s">
        <v>138</v>
      </c>
      <c r="E33" s="180">
        <v>1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0">
        <v>0</v>
      </c>
      <c r="O33" s="180">
        <f t="shared" si="4"/>
        <v>0</v>
      </c>
      <c r="P33" s="180">
        <v>0</v>
      </c>
      <c r="Q33" s="180">
        <f t="shared" si="5"/>
        <v>0</v>
      </c>
      <c r="R33" s="182"/>
      <c r="S33" s="182" t="s">
        <v>139</v>
      </c>
      <c r="T33" s="183" t="s">
        <v>140</v>
      </c>
      <c r="U33" s="158">
        <v>0</v>
      </c>
      <c r="V33" s="158">
        <f t="shared" si="6"/>
        <v>0</v>
      </c>
      <c r="W33" s="158"/>
      <c r="X33" s="158" t="s">
        <v>146</v>
      </c>
      <c r="Y33" s="158" t="s">
        <v>142</v>
      </c>
      <c r="Z33" s="147"/>
      <c r="AA33" s="147"/>
      <c r="AB33" s="147"/>
      <c r="AC33" s="147"/>
      <c r="AD33" s="147"/>
      <c r="AE33" s="147"/>
      <c r="AF33" s="147"/>
      <c r="AG33" s="147" t="s">
        <v>147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7">
        <v>24</v>
      </c>
      <c r="B34" s="178" t="s">
        <v>227</v>
      </c>
      <c r="C34" s="186" t="s">
        <v>228</v>
      </c>
      <c r="D34" s="179" t="s">
        <v>138</v>
      </c>
      <c r="E34" s="180">
        <v>1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0">
        <v>0</v>
      </c>
      <c r="O34" s="180">
        <f t="shared" si="4"/>
        <v>0</v>
      </c>
      <c r="P34" s="180">
        <v>0</v>
      </c>
      <c r="Q34" s="180">
        <f t="shared" si="5"/>
        <v>0</v>
      </c>
      <c r="R34" s="182"/>
      <c r="S34" s="182" t="s">
        <v>139</v>
      </c>
      <c r="T34" s="183" t="s">
        <v>140</v>
      </c>
      <c r="U34" s="158">
        <v>0</v>
      </c>
      <c r="V34" s="158">
        <f t="shared" si="6"/>
        <v>0</v>
      </c>
      <c r="W34" s="158"/>
      <c r="X34" s="158" t="s">
        <v>146</v>
      </c>
      <c r="Y34" s="158" t="s">
        <v>142</v>
      </c>
      <c r="Z34" s="147"/>
      <c r="AA34" s="147"/>
      <c r="AB34" s="147"/>
      <c r="AC34" s="147"/>
      <c r="AD34" s="147"/>
      <c r="AE34" s="147"/>
      <c r="AF34" s="147"/>
      <c r="AG34" s="147" t="s">
        <v>147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7">
        <v>25</v>
      </c>
      <c r="B35" s="178" t="s">
        <v>229</v>
      </c>
      <c r="C35" s="186" t="s">
        <v>239</v>
      </c>
      <c r="D35" s="179" t="s">
        <v>138</v>
      </c>
      <c r="E35" s="180">
        <v>1</v>
      </c>
      <c r="F35" s="181"/>
      <c r="G35" s="182">
        <f t="shared" si="0"/>
        <v>0</v>
      </c>
      <c r="H35" s="181"/>
      <c r="I35" s="182">
        <f t="shared" si="1"/>
        <v>0</v>
      </c>
      <c r="J35" s="181"/>
      <c r="K35" s="182">
        <f t="shared" si="2"/>
        <v>0</v>
      </c>
      <c r="L35" s="182">
        <v>21</v>
      </c>
      <c r="M35" s="182">
        <f t="shared" si="3"/>
        <v>0</v>
      </c>
      <c r="N35" s="180">
        <v>0</v>
      </c>
      <c r="O35" s="180">
        <f t="shared" si="4"/>
        <v>0</v>
      </c>
      <c r="P35" s="180">
        <v>0</v>
      </c>
      <c r="Q35" s="180">
        <f t="shared" si="5"/>
        <v>0</v>
      </c>
      <c r="R35" s="182"/>
      <c r="S35" s="182" t="s">
        <v>139</v>
      </c>
      <c r="T35" s="183" t="s">
        <v>140</v>
      </c>
      <c r="U35" s="158">
        <v>0</v>
      </c>
      <c r="V35" s="158">
        <f t="shared" si="6"/>
        <v>0</v>
      </c>
      <c r="W35" s="158"/>
      <c r="X35" s="158" t="s">
        <v>146</v>
      </c>
      <c r="Y35" s="158" t="s">
        <v>142</v>
      </c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7">
        <v>26</v>
      </c>
      <c r="B36" s="178" t="s">
        <v>230</v>
      </c>
      <c r="C36" s="186" t="s">
        <v>240</v>
      </c>
      <c r="D36" s="179" t="s">
        <v>138</v>
      </c>
      <c r="E36" s="180">
        <v>4</v>
      </c>
      <c r="F36" s="181"/>
      <c r="G36" s="182">
        <f t="shared" si="0"/>
        <v>0</v>
      </c>
      <c r="H36" s="181"/>
      <c r="I36" s="182">
        <f t="shared" si="1"/>
        <v>0</v>
      </c>
      <c r="J36" s="181"/>
      <c r="K36" s="182">
        <f t="shared" si="2"/>
        <v>0</v>
      </c>
      <c r="L36" s="182">
        <v>21</v>
      </c>
      <c r="M36" s="182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2"/>
      <c r="S36" s="182" t="s">
        <v>139</v>
      </c>
      <c r="T36" s="183" t="s">
        <v>140</v>
      </c>
      <c r="U36" s="158">
        <v>0</v>
      </c>
      <c r="V36" s="158">
        <f t="shared" si="6"/>
        <v>0</v>
      </c>
      <c r="W36" s="158"/>
      <c r="X36" s="158" t="s">
        <v>146</v>
      </c>
      <c r="Y36" s="158" t="s">
        <v>142</v>
      </c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7">
        <v>27</v>
      </c>
      <c r="B37" s="178" t="s">
        <v>231</v>
      </c>
      <c r="C37" s="186" t="s">
        <v>232</v>
      </c>
      <c r="D37" s="179" t="s">
        <v>138</v>
      </c>
      <c r="E37" s="180">
        <v>1</v>
      </c>
      <c r="F37" s="181"/>
      <c r="G37" s="182">
        <f t="shared" si="0"/>
        <v>0</v>
      </c>
      <c r="H37" s="181"/>
      <c r="I37" s="182">
        <f t="shared" si="1"/>
        <v>0</v>
      </c>
      <c r="J37" s="181"/>
      <c r="K37" s="182">
        <f t="shared" si="2"/>
        <v>0</v>
      </c>
      <c r="L37" s="182">
        <v>21</v>
      </c>
      <c r="M37" s="182">
        <f t="shared" si="3"/>
        <v>0</v>
      </c>
      <c r="N37" s="180">
        <v>0</v>
      </c>
      <c r="O37" s="180">
        <f t="shared" si="4"/>
        <v>0</v>
      </c>
      <c r="P37" s="180">
        <v>0</v>
      </c>
      <c r="Q37" s="180">
        <f t="shared" si="5"/>
        <v>0</v>
      </c>
      <c r="R37" s="182"/>
      <c r="S37" s="182" t="s">
        <v>139</v>
      </c>
      <c r="T37" s="183" t="s">
        <v>140</v>
      </c>
      <c r="U37" s="158">
        <v>0</v>
      </c>
      <c r="V37" s="158">
        <f t="shared" si="6"/>
        <v>0</v>
      </c>
      <c r="W37" s="158"/>
      <c r="X37" s="158" t="s">
        <v>146</v>
      </c>
      <c r="Y37" s="158" t="s">
        <v>142</v>
      </c>
      <c r="Z37" s="147"/>
      <c r="AA37" s="147"/>
      <c r="AB37" s="147"/>
      <c r="AC37" s="147"/>
      <c r="AD37" s="147"/>
      <c r="AE37" s="147"/>
      <c r="AF37" s="147"/>
      <c r="AG37" s="147" t="s">
        <v>147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7">
        <v>28</v>
      </c>
      <c r="B38" s="178" t="s">
        <v>233</v>
      </c>
      <c r="C38" s="186" t="s">
        <v>234</v>
      </c>
      <c r="D38" s="179" t="s">
        <v>138</v>
      </c>
      <c r="E38" s="180">
        <v>1</v>
      </c>
      <c r="F38" s="181"/>
      <c r="G38" s="182">
        <f t="shared" si="0"/>
        <v>0</v>
      </c>
      <c r="H38" s="181"/>
      <c r="I38" s="182">
        <f t="shared" si="1"/>
        <v>0</v>
      </c>
      <c r="J38" s="181"/>
      <c r="K38" s="182">
        <f t="shared" si="2"/>
        <v>0</v>
      </c>
      <c r="L38" s="182">
        <v>21</v>
      </c>
      <c r="M38" s="182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2"/>
      <c r="S38" s="182" t="s">
        <v>139</v>
      </c>
      <c r="T38" s="183" t="s">
        <v>140</v>
      </c>
      <c r="U38" s="158">
        <v>0</v>
      </c>
      <c r="V38" s="158">
        <f t="shared" si="6"/>
        <v>0</v>
      </c>
      <c r="W38" s="158"/>
      <c r="X38" s="158" t="s">
        <v>146</v>
      </c>
      <c r="Y38" s="158" t="s">
        <v>142</v>
      </c>
      <c r="Z38" s="147"/>
      <c r="AA38" s="147"/>
      <c r="AB38" s="147"/>
      <c r="AC38" s="147"/>
      <c r="AD38" s="147"/>
      <c r="AE38" s="147"/>
      <c r="AF38" s="147"/>
      <c r="AG38" s="147" t="s">
        <v>147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7">
        <v>29</v>
      </c>
      <c r="B39" s="178" t="s">
        <v>235</v>
      </c>
      <c r="C39" s="186" t="s">
        <v>236</v>
      </c>
      <c r="D39" s="179" t="s">
        <v>138</v>
      </c>
      <c r="E39" s="180">
        <v>1</v>
      </c>
      <c r="F39" s="181"/>
      <c r="G39" s="182">
        <f t="shared" si="0"/>
        <v>0</v>
      </c>
      <c r="H39" s="181"/>
      <c r="I39" s="182">
        <f t="shared" si="1"/>
        <v>0</v>
      </c>
      <c r="J39" s="181"/>
      <c r="K39" s="182">
        <f t="shared" si="2"/>
        <v>0</v>
      </c>
      <c r="L39" s="182">
        <v>21</v>
      </c>
      <c r="M39" s="182">
        <f t="shared" si="3"/>
        <v>0</v>
      </c>
      <c r="N39" s="180">
        <v>0</v>
      </c>
      <c r="O39" s="180">
        <f t="shared" si="4"/>
        <v>0</v>
      </c>
      <c r="P39" s="180">
        <v>0</v>
      </c>
      <c r="Q39" s="180">
        <f t="shared" si="5"/>
        <v>0</v>
      </c>
      <c r="R39" s="182"/>
      <c r="S39" s="182" t="s">
        <v>139</v>
      </c>
      <c r="T39" s="183" t="s">
        <v>140</v>
      </c>
      <c r="U39" s="158">
        <v>0</v>
      </c>
      <c r="V39" s="158">
        <f t="shared" si="6"/>
        <v>0</v>
      </c>
      <c r="W39" s="158"/>
      <c r="X39" s="158" t="s">
        <v>146</v>
      </c>
      <c r="Y39" s="158" t="s">
        <v>142</v>
      </c>
      <c r="Z39" s="147"/>
      <c r="AA39" s="147"/>
      <c r="AB39" s="147"/>
      <c r="AC39" s="147"/>
      <c r="AD39" s="147"/>
      <c r="AE39" s="147"/>
      <c r="AF39" s="147"/>
      <c r="AG39" s="147" t="s">
        <v>147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30</v>
      </c>
      <c r="B40" s="171" t="s">
        <v>237</v>
      </c>
      <c r="C40" s="187" t="s">
        <v>238</v>
      </c>
      <c r="D40" s="172" t="s">
        <v>138</v>
      </c>
      <c r="E40" s="173">
        <v>1</v>
      </c>
      <c r="F40" s="174"/>
      <c r="G40" s="175">
        <f t="shared" si="0"/>
        <v>0</v>
      </c>
      <c r="H40" s="174"/>
      <c r="I40" s="175">
        <f t="shared" si="1"/>
        <v>0</v>
      </c>
      <c r="J40" s="174"/>
      <c r="K40" s="175">
        <f t="shared" si="2"/>
        <v>0</v>
      </c>
      <c r="L40" s="175">
        <v>21</v>
      </c>
      <c r="M40" s="175">
        <f t="shared" si="3"/>
        <v>0</v>
      </c>
      <c r="N40" s="173">
        <v>0</v>
      </c>
      <c r="O40" s="173">
        <f t="shared" si="4"/>
        <v>0</v>
      </c>
      <c r="P40" s="173">
        <v>0</v>
      </c>
      <c r="Q40" s="173">
        <f t="shared" si="5"/>
        <v>0</v>
      </c>
      <c r="R40" s="175"/>
      <c r="S40" s="175" t="s">
        <v>139</v>
      </c>
      <c r="T40" s="176" t="s">
        <v>140</v>
      </c>
      <c r="U40" s="158">
        <v>0</v>
      </c>
      <c r="V40" s="158">
        <f t="shared" si="6"/>
        <v>0</v>
      </c>
      <c r="W40" s="158"/>
      <c r="X40" s="158" t="s">
        <v>146</v>
      </c>
      <c r="Y40" s="158" t="s">
        <v>142</v>
      </c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120</v>
      </c>
    </row>
    <row r="42" spans="1:60" x14ac:dyDescent="0.25">
      <c r="A42" s="150"/>
      <c r="B42" s="151" t="s">
        <v>31</v>
      </c>
      <c r="C42" s="191"/>
      <c r="D42" s="152"/>
      <c r="E42" s="153"/>
      <c r="F42" s="153"/>
      <c r="G42" s="169">
        <f>G8+G15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179</v>
      </c>
    </row>
    <row r="43" spans="1:60" x14ac:dyDescent="0.25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56" t="s">
        <v>180</v>
      </c>
      <c r="B45" s="256"/>
      <c r="C45" s="25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8"/>
      <c r="B46" s="259"/>
      <c r="C46" s="260"/>
      <c r="D46" s="259"/>
      <c r="E46" s="259"/>
      <c r="F46" s="259"/>
      <c r="G46" s="26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181</v>
      </c>
    </row>
    <row r="47" spans="1:60" x14ac:dyDescent="0.25">
      <c r="A47" s="262"/>
      <c r="B47" s="263"/>
      <c r="C47" s="264"/>
      <c r="D47" s="263"/>
      <c r="E47" s="263"/>
      <c r="F47" s="263"/>
      <c r="G47" s="26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2"/>
      <c r="B48" s="263"/>
      <c r="C48" s="264"/>
      <c r="D48" s="263"/>
      <c r="E48" s="263"/>
      <c r="F48" s="263"/>
      <c r="G48" s="26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62"/>
      <c r="B49" s="263"/>
      <c r="C49" s="264"/>
      <c r="D49" s="263"/>
      <c r="E49" s="263"/>
      <c r="F49" s="263"/>
      <c r="G49" s="26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66"/>
      <c r="B50" s="267"/>
      <c r="C50" s="268"/>
      <c r="D50" s="267"/>
      <c r="E50" s="267"/>
      <c r="F50" s="267"/>
      <c r="G50" s="26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192"/>
      <c r="D52" s="10"/>
      <c r="AG52" t="s">
        <v>182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p+f3F8Y1EwIgXEZyavOBa4o5BEIETCKAc90csndZ3E/8XJ/wtPWJ0i2zb2Dv/L8zlLCw7RNqMTfLOFdFdL7+Q==" saltValue="FeDB+1WLuZgiJk22E28lLA==" spinCount="100000" sheet="1" formatRows="0"/>
  <mergeCells count="7">
    <mergeCell ref="A46:G50"/>
    <mergeCell ref="C12:G12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66</vt:i4>
      </vt:variant>
    </vt:vector>
  </HeadingPairs>
  <TitlesOfParts>
    <vt:vector size="79" baseType="lpstr">
      <vt:lpstr>Pokyny pro vyplnění</vt:lpstr>
      <vt:lpstr>Stavba</vt:lpstr>
      <vt:lpstr>VzorPolozky</vt:lpstr>
      <vt:lpstr>SO01 1 Pol</vt:lpstr>
      <vt:lpstr>SO02 1 Pol</vt:lpstr>
      <vt:lpstr>SO03 1 Pol</vt:lpstr>
      <vt:lpstr>SO04 1 Pol</vt:lpstr>
      <vt:lpstr>SO05 1 Pol</vt:lpstr>
      <vt:lpstr>SO06 1 Pol</vt:lpstr>
      <vt:lpstr>SO07 1 Pol</vt:lpstr>
      <vt:lpstr>SO08 1 Pol</vt:lpstr>
      <vt:lpstr>SO09 1 Pol</vt:lpstr>
      <vt:lpstr>SO10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1 Pol'!Názvy_tisku</vt:lpstr>
      <vt:lpstr>'SO03 1 Pol'!Názvy_tisku</vt:lpstr>
      <vt:lpstr>'SO04 1 Pol'!Názvy_tisku</vt:lpstr>
      <vt:lpstr>'SO05 1 Pol'!Názvy_tisku</vt:lpstr>
      <vt:lpstr>'SO06 1 Pol'!Názvy_tisku</vt:lpstr>
      <vt:lpstr>'SO07 1 Pol'!Názvy_tisku</vt:lpstr>
      <vt:lpstr>'SO08 1 Pol'!Názvy_tisku</vt:lpstr>
      <vt:lpstr>'SO09 1 Pol'!Názvy_tisku</vt:lpstr>
      <vt:lpstr>'SO10 1 Pol'!Názvy_tisku</vt:lpstr>
      <vt:lpstr>oadresa</vt:lpstr>
      <vt:lpstr>Stavba!Objednatel</vt:lpstr>
      <vt:lpstr>Stavba!Objekt</vt:lpstr>
      <vt:lpstr>'SO01 1 Pol'!Oblast_tisku</vt:lpstr>
      <vt:lpstr>'SO02 1 Pol'!Oblast_tisku</vt:lpstr>
      <vt:lpstr>'SO03 1 Pol'!Oblast_tisku</vt:lpstr>
      <vt:lpstr>'SO04 1 Pol'!Oblast_tisku</vt:lpstr>
      <vt:lpstr>'SO05 1 Pol'!Oblast_tisku</vt:lpstr>
      <vt:lpstr>'SO06 1 Pol'!Oblast_tisku</vt:lpstr>
      <vt:lpstr>'SO07 1 Pol'!Oblast_tisku</vt:lpstr>
      <vt:lpstr>'SO08 1 Pol'!Oblast_tisku</vt:lpstr>
      <vt:lpstr>'SO09 1 Pol'!Oblast_tisku</vt:lpstr>
      <vt:lpstr>'SO10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Pavel Kampa</cp:lastModifiedBy>
  <cp:lastPrinted>2019-03-19T12:27:02Z</cp:lastPrinted>
  <dcterms:created xsi:type="dcterms:W3CDTF">2009-04-08T07:15:50Z</dcterms:created>
  <dcterms:modified xsi:type="dcterms:W3CDTF">2025-01-07T17:09:57Z</dcterms:modified>
</cp:coreProperties>
</file>