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tavitel\Rozpocty\ARTING\ZŠ Masarykova\Rozpočty 17.10\Dotazy-úprava\"/>
    </mc:Choice>
  </mc:AlternateContent>
  <xr:revisionPtr revIDLastSave="0" documentId="13_ncr:1_{187DDD9E-AEE3-4930-AC9C-CE26AEF0932B}" xr6:coauthVersionLast="47" xr6:coauthVersionMax="47" xr10:uidLastSave="{00000000-0000-0000-0000-000000000000}"/>
  <bookViews>
    <workbookView xWindow="-108" yWindow="-108" windowWidth="23256" windowHeight="12456" tabRatio="951" firstSheet="4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  <sheet name="01.Rek.el." sheetId="22" r:id="rId5"/>
    <sheet name="01.Roz.el." sheetId="23" r:id="rId6"/>
    <sheet name="01.Par.el." sheetId="24" r:id="rId7"/>
    <sheet name="SO02 1 Pol" sheetId="13" r:id="rId8"/>
    <sheet name="02.Rek.el." sheetId="25" r:id="rId9"/>
    <sheet name="02.Roz.el." sheetId="26" r:id="rId10"/>
    <sheet name="02.Par.el." sheetId="27" r:id="rId11"/>
    <sheet name="SO03 1 Pol" sheetId="14" r:id="rId12"/>
    <sheet name="03.Rek.el." sheetId="28" r:id="rId13"/>
    <sheet name="03.Roz.el." sheetId="29" r:id="rId14"/>
    <sheet name="03.Par.el." sheetId="30" r:id="rId15"/>
    <sheet name="SO04 1 Pol" sheetId="15" r:id="rId16"/>
    <sheet name="04.Rek.el." sheetId="31" r:id="rId17"/>
    <sheet name="04.Roz.el." sheetId="32" r:id="rId18"/>
    <sheet name="04.Par.el." sheetId="33" r:id="rId19"/>
    <sheet name="SO05 1 Pol" sheetId="16" r:id="rId20"/>
    <sheet name="05.Rek.el." sheetId="34" r:id="rId21"/>
    <sheet name="05.Roz.el." sheetId="35" r:id="rId22"/>
    <sheet name="05.Par.el." sheetId="36" r:id="rId23"/>
    <sheet name="SO06 1 Pol" sheetId="17" r:id="rId24"/>
    <sheet name="06.Rek.el." sheetId="37" r:id="rId25"/>
    <sheet name="06.Roz.el." sheetId="38" r:id="rId26"/>
    <sheet name="06.Par.el." sheetId="39" r:id="rId27"/>
    <sheet name="SO07 1 Pol" sheetId="18" r:id="rId28"/>
    <sheet name="07.Rek.el." sheetId="40" r:id="rId29"/>
    <sheet name="07.Roz.el." sheetId="41" r:id="rId30"/>
    <sheet name="07.Par.el." sheetId="42" r:id="rId31"/>
    <sheet name="SO08 1 Pol" sheetId="19" r:id="rId32"/>
    <sheet name="08.Rek.el." sheetId="43" r:id="rId33"/>
    <sheet name="08.Roz.el." sheetId="44" r:id="rId34"/>
    <sheet name="08.Par.el." sheetId="45" r:id="rId35"/>
    <sheet name="SO09 1 Pol" sheetId="20" r:id="rId36"/>
    <sheet name="09.Rek.el." sheetId="46" r:id="rId37"/>
    <sheet name="09.Roz.el." sheetId="47" r:id="rId38"/>
    <sheet name="09.Par.el." sheetId="48" r:id="rId39"/>
    <sheet name="SO10 1 Pol" sheetId="21" r:id="rId40"/>
    <sheet name="10.Rek.el." sheetId="49" r:id="rId41"/>
    <sheet name="10.Roz.el." sheetId="50" r:id="rId42"/>
    <sheet name="10.Par.el." sheetId="51" r:id="rId43"/>
  </sheets>
  <externalReferences>
    <externalReference r:id="rId44"/>
  </externalReferences>
  <definedNames>
    <definedName name="CelkemDPHVypocet" localSheetId="1">Stavba!$H$60</definedName>
    <definedName name="CenaCelkem">Stavba!$G$29</definedName>
    <definedName name="CenaCelkemBezDPH">Stavba!$G$28</definedName>
    <definedName name="CenaCelkemVypocet" localSheetId="1">Stavba!$I$60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_xlnm.Print_Titles" localSheetId="7">'SO02 1 Pol'!$1:$7</definedName>
    <definedName name="_xlnm.Print_Titles" localSheetId="11">'SO03 1 Pol'!$1:$7</definedName>
    <definedName name="_xlnm.Print_Titles" localSheetId="15">'SO04 1 Pol'!$1:$7</definedName>
    <definedName name="_xlnm.Print_Titles" localSheetId="19">'SO05 1 Pol'!$1:$7</definedName>
    <definedName name="_xlnm.Print_Titles" localSheetId="23">'SO06 1 Pol'!$1:$7</definedName>
    <definedName name="_xlnm.Print_Titles" localSheetId="27">'SO07 1 Pol'!$1:$7</definedName>
    <definedName name="_xlnm.Print_Titles" localSheetId="31">'SO08 1 Pol'!$1:$7</definedName>
    <definedName name="_xlnm.Print_Titles" localSheetId="35">'SO09 1 Pol'!$1:$7</definedName>
    <definedName name="_xlnm.Print_Titles" localSheetId="39">'SO10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Pol'!$A$1:$Y$185</definedName>
    <definedName name="_xlnm.Print_Area" localSheetId="7">'SO02 1 Pol'!$A$1:$Y$217</definedName>
    <definedName name="_xlnm.Print_Area" localSheetId="11">'SO03 1 Pol'!$A$1:$Y$186</definedName>
    <definedName name="_xlnm.Print_Area" localSheetId="15">'SO04 1 Pol'!$A$1:$Y$202</definedName>
    <definedName name="_xlnm.Print_Area" localSheetId="19">'SO05 1 Pol'!$A$1:$Y$203</definedName>
    <definedName name="_xlnm.Print_Area" localSheetId="23">'SO06 1 Pol'!$A$1:$Y$217</definedName>
    <definedName name="_xlnm.Print_Area" localSheetId="27">'SO07 1 Pol'!$A$1:$Y$216</definedName>
    <definedName name="_xlnm.Print_Area" localSheetId="31">'SO08 1 Pol'!$A$1:$Y$218</definedName>
    <definedName name="_xlnm.Print_Area" localSheetId="35">'SO09 1 Pol'!$A$1:$Y$308</definedName>
    <definedName name="_xlnm.Print_Area" localSheetId="39">'SO10 1 Pol'!$A$1:$Y$209</definedName>
    <definedName name="_xlnm.Print_Area" localSheetId="1">Stavba!$A$1:$J$121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Stavba!$F$60</definedName>
    <definedName name="ZakladDPHZakl">Stavba!$G$25</definedName>
    <definedName name="ZakladDPHZaklVypocet" localSheetId="1">Stavba!$G$60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88" i="50" l="1"/>
  <c r="I88" i="50"/>
  <c r="J86" i="50"/>
  <c r="I86" i="50"/>
  <c r="J84" i="50"/>
  <c r="I84" i="50"/>
  <c r="I83" i="50"/>
  <c r="H83" i="50"/>
  <c r="F83" i="50"/>
  <c r="I80" i="50"/>
  <c r="H80" i="50"/>
  <c r="F80" i="50"/>
  <c r="I77" i="50"/>
  <c r="H77" i="50"/>
  <c r="H87" i="50" s="1"/>
  <c r="C32" i="49" s="1"/>
  <c r="F77" i="50"/>
  <c r="J77" i="50" s="1"/>
  <c r="I76" i="50"/>
  <c r="H76" i="50"/>
  <c r="F76" i="50"/>
  <c r="J76" i="50" s="1"/>
  <c r="J73" i="50"/>
  <c r="I73" i="50"/>
  <c r="J71" i="50"/>
  <c r="I71" i="50"/>
  <c r="J69" i="50"/>
  <c r="I69" i="50"/>
  <c r="I67" i="50"/>
  <c r="J66" i="50"/>
  <c r="I66" i="50"/>
  <c r="I65" i="50"/>
  <c r="H65" i="50"/>
  <c r="F65" i="50"/>
  <c r="I63" i="50"/>
  <c r="H63" i="50"/>
  <c r="F63" i="50"/>
  <c r="I62" i="50"/>
  <c r="H62" i="50"/>
  <c r="F62" i="50"/>
  <c r="J62" i="50" s="1"/>
  <c r="I59" i="50"/>
  <c r="H59" i="50"/>
  <c r="F59" i="50"/>
  <c r="I57" i="50"/>
  <c r="H57" i="50"/>
  <c r="F57" i="50"/>
  <c r="J57" i="50" s="1"/>
  <c r="I55" i="50"/>
  <c r="H55" i="50"/>
  <c r="F55" i="50"/>
  <c r="I54" i="50"/>
  <c r="H54" i="50"/>
  <c r="F54" i="50"/>
  <c r="J53" i="50"/>
  <c r="I53" i="50"/>
  <c r="H53" i="50"/>
  <c r="F53" i="50"/>
  <c r="I52" i="50"/>
  <c r="H52" i="50"/>
  <c r="F52" i="50"/>
  <c r="J52" i="50" s="1"/>
  <c r="I51" i="50"/>
  <c r="H51" i="50"/>
  <c r="F51" i="50"/>
  <c r="I49" i="50"/>
  <c r="H49" i="50"/>
  <c r="F49" i="50"/>
  <c r="I47" i="50"/>
  <c r="H47" i="50"/>
  <c r="F47" i="50"/>
  <c r="J47" i="50" s="1"/>
  <c r="I46" i="50"/>
  <c r="H46" i="50"/>
  <c r="F46" i="50"/>
  <c r="J46" i="50" s="1"/>
  <c r="I44" i="50"/>
  <c r="H44" i="50"/>
  <c r="F44" i="50"/>
  <c r="J44" i="50" s="1"/>
  <c r="I42" i="50"/>
  <c r="H42" i="50"/>
  <c r="F42" i="50"/>
  <c r="J42" i="50" s="1"/>
  <c r="I41" i="50"/>
  <c r="H41" i="50"/>
  <c r="F41" i="50"/>
  <c r="J41" i="50" s="1"/>
  <c r="I40" i="50"/>
  <c r="H40" i="50"/>
  <c r="F40" i="50"/>
  <c r="J40" i="50" s="1"/>
  <c r="I38" i="50"/>
  <c r="H38" i="50"/>
  <c r="J38" i="50" s="1"/>
  <c r="F38" i="50"/>
  <c r="I36" i="50"/>
  <c r="H36" i="50"/>
  <c r="F36" i="50"/>
  <c r="I34" i="50"/>
  <c r="H34" i="50"/>
  <c r="F34" i="50"/>
  <c r="J34" i="50" s="1"/>
  <c r="I32" i="50"/>
  <c r="H32" i="50"/>
  <c r="F32" i="50"/>
  <c r="J32" i="50" s="1"/>
  <c r="I31" i="50"/>
  <c r="H31" i="50"/>
  <c r="F31" i="50"/>
  <c r="I29" i="50"/>
  <c r="H29" i="50"/>
  <c r="F29" i="50"/>
  <c r="I27" i="50"/>
  <c r="H27" i="50"/>
  <c r="J27" i="50" s="1"/>
  <c r="F27" i="50"/>
  <c r="I25" i="50"/>
  <c r="H25" i="50"/>
  <c r="F25" i="50"/>
  <c r="J25" i="50" s="1"/>
  <c r="I23" i="50"/>
  <c r="H23" i="50"/>
  <c r="F23" i="50"/>
  <c r="I21" i="50"/>
  <c r="H21" i="50"/>
  <c r="F21" i="50"/>
  <c r="J21" i="50" s="1"/>
  <c r="I20" i="50"/>
  <c r="H20" i="50"/>
  <c r="F20" i="50"/>
  <c r="I18" i="50"/>
  <c r="H18" i="50"/>
  <c r="F18" i="50"/>
  <c r="J18" i="50" s="1"/>
  <c r="J16" i="50"/>
  <c r="I16" i="50"/>
  <c r="H16" i="50"/>
  <c r="F16" i="50"/>
  <c r="I11" i="50"/>
  <c r="H11" i="50"/>
  <c r="F11" i="50"/>
  <c r="I10" i="50"/>
  <c r="H10" i="50"/>
  <c r="J10" i="50" s="1"/>
  <c r="F10" i="50"/>
  <c r="I8" i="50"/>
  <c r="H8" i="50"/>
  <c r="F8" i="50"/>
  <c r="J8" i="50" s="1"/>
  <c r="J6" i="50"/>
  <c r="I6" i="50"/>
  <c r="J5" i="50"/>
  <c r="I5" i="50"/>
  <c r="J4" i="50"/>
  <c r="I4" i="50"/>
  <c r="J3" i="50"/>
  <c r="I3" i="50"/>
  <c r="C9" i="49"/>
  <c r="B3" i="49"/>
  <c r="B4" i="49" s="1"/>
  <c r="J98" i="47"/>
  <c r="I98" i="47"/>
  <c r="J96" i="47"/>
  <c r="I96" i="47"/>
  <c r="J94" i="47"/>
  <c r="I94" i="47"/>
  <c r="I93" i="47"/>
  <c r="H93" i="47"/>
  <c r="F93" i="47"/>
  <c r="I90" i="47"/>
  <c r="H90" i="47"/>
  <c r="F90" i="47"/>
  <c r="J90" i="47" s="1"/>
  <c r="I87" i="47"/>
  <c r="H87" i="47"/>
  <c r="H97" i="47" s="1"/>
  <c r="C32" i="46" s="1"/>
  <c r="F87" i="47"/>
  <c r="J84" i="47"/>
  <c r="I84" i="47"/>
  <c r="J82" i="47"/>
  <c r="I82" i="47"/>
  <c r="J80" i="47"/>
  <c r="I80" i="47"/>
  <c r="I78" i="47"/>
  <c r="J77" i="47"/>
  <c r="I77" i="47"/>
  <c r="I76" i="47"/>
  <c r="H76" i="47"/>
  <c r="F76" i="47"/>
  <c r="I74" i="47"/>
  <c r="H74" i="47"/>
  <c r="F74" i="47"/>
  <c r="J74" i="47" s="1"/>
  <c r="I73" i="47"/>
  <c r="H73" i="47"/>
  <c r="F73" i="47"/>
  <c r="I70" i="47"/>
  <c r="H70" i="47"/>
  <c r="F70" i="47"/>
  <c r="J68" i="47"/>
  <c r="I68" i="47"/>
  <c r="H68" i="47"/>
  <c r="F68" i="47"/>
  <c r="I66" i="47"/>
  <c r="H66" i="47"/>
  <c r="F66" i="47"/>
  <c r="I65" i="47"/>
  <c r="H65" i="47"/>
  <c r="F65" i="47"/>
  <c r="I64" i="47"/>
  <c r="H64" i="47"/>
  <c r="F64" i="47"/>
  <c r="J64" i="47" s="1"/>
  <c r="I63" i="47"/>
  <c r="H63" i="47"/>
  <c r="F63" i="47"/>
  <c r="J63" i="47" s="1"/>
  <c r="I62" i="47"/>
  <c r="H62" i="47"/>
  <c r="F62" i="47"/>
  <c r="I60" i="47"/>
  <c r="H60" i="47"/>
  <c r="F60" i="47"/>
  <c r="J60" i="47" s="1"/>
  <c r="I59" i="47"/>
  <c r="H59" i="47"/>
  <c r="F59" i="47"/>
  <c r="I57" i="47"/>
  <c r="H57" i="47"/>
  <c r="F57" i="47"/>
  <c r="J57" i="47" s="1"/>
  <c r="I55" i="47"/>
  <c r="H55" i="47"/>
  <c r="F55" i="47"/>
  <c r="I53" i="47"/>
  <c r="H53" i="47"/>
  <c r="F53" i="47"/>
  <c r="J53" i="47" s="1"/>
  <c r="I51" i="47"/>
  <c r="H51" i="47"/>
  <c r="F51" i="47"/>
  <c r="I49" i="47"/>
  <c r="H49" i="47"/>
  <c r="F49" i="47"/>
  <c r="I47" i="47"/>
  <c r="H47" i="47"/>
  <c r="F47" i="47"/>
  <c r="J47" i="47" s="1"/>
  <c r="I45" i="47"/>
  <c r="H45" i="47"/>
  <c r="F45" i="47"/>
  <c r="I43" i="47"/>
  <c r="H43" i="47"/>
  <c r="F43" i="47"/>
  <c r="I41" i="47"/>
  <c r="H41" i="47"/>
  <c r="F41" i="47"/>
  <c r="J41" i="47" s="1"/>
  <c r="I39" i="47"/>
  <c r="H39" i="47"/>
  <c r="F39" i="47"/>
  <c r="I38" i="47"/>
  <c r="H38" i="47"/>
  <c r="F38" i="47"/>
  <c r="J38" i="47" s="1"/>
  <c r="I36" i="47"/>
  <c r="H36" i="47"/>
  <c r="F36" i="47"/>
  <c r="J36" i="47" s="1"/>
  <c r="I34" i="47"/>
  <c r="H34" i="47"/>
  <c r="F34" i="47"/>
  <c r="I29" i="47"/>
  <c r="H29" i="47"/>
  <c r="F29" i="47"/>
  <c r="J29" i="47" s="1"/>
  <c r="I28" i="47"/>
  <c r="H28" i="47"/>
  <c r="F28" i="47"/>
  <c r="I26" i="47"/>
  <c r="H26" i="47"/>
  <c r="F26" i="47"/>
  <c r="J26" i="47" s="1"/>
  <c r="J25" i="47"/>
  <c r="I25" i="47"/>
  <c r="J24" i="47"/>
  <c r="I24" i="47"/>
  <c r="J23" i="47"/>
  <c r="I23" i="47"/>
  <c r="J22" i="47"/>
  <c r="I22" i="47"/>
  <c r="J21" i="47"/>
  <c r="I21" i="47"/>
  <c r="J20" i="47"/>
  <c r="I20" i="47"/>
  <c r="J19" i="47"/>
  <c r="I19" i="47"/>
  <c r="I17" i="47"/>
  <c r="H17" i="47"/>
  <c r="F17" i="47"/>
  <c r="J16" i="47"/>
  <c r="I16" i="47"/>
  <c r="J15" i="47"/>
  <c r="I15" i="47"/>
  <c r="J14" i="47"/>
  <c r="I14" i="47"/>
  <c r="J13" i="47"/>
  <c r="I13" i="47"/>
  <c r="J12" i="47"/>
  <c r="I12" i="47"/>
  <c r="J11" i="47"/>
  <c r="I11" i="47"/>
  <c r="J10" i="47"/>
  <c r="I10" i="47"/>
  <c r="J9" i="47"/>
  <c r="I9" i="47"/>
  <c r="J8" i="47"/>
  <c r="I8" i="47"/>
  <c r="J7" i="47"/>
  <c r="I7" i="47"/>
  <c r="J6" i="47"/>
  <c r="I6" i="47"/>
  <c r="J5" i="47"/>
  <c r="I5" i="47"/>
  <c r="J3" i="47"/>
  <c r="I3" i="47"/>
  <c r="C9" i="46"/>
  <c r="B3" i="46"/>
  <c r="J91" i="44"/>
  <c r="I91" i="44"/>
  <c r="J89" i="44"/>
  <c r="I89" i="44"/>
  <c r="J87" i="44"/>
  <c r="I87" i="44"/>
  <c r="I86" i="44"/>
  <c r="H86" i="44"/>
  <c r="F86" i="44"/>
  <c r="J86" i="44" s="1"/>
  <c r="I83" i="44"/>
  <c r="H83" i="44"/>
  <c r="F83" i="44"/>
  <c r="I80" i="44"/>
  <c r="H80" i="44"/>
  <c r="H90" i="44" s="1"/>
  <c r="C32" i="43" s="1"/>
  <c r="F80" i="44"/>
  <c r="J80" i="44" s="1"/>
  <c r="I79" i="44"/>
  <c r="H79" i="44"/>
  <c r="F79" i="44"/>
  <c r="J76" i="44"/>
  <c r="I76" i="44"/>
  <c r="J74" i="44"/>
  <c r="I74" i="44"/>
  <c r="J72" i="44"/>
  <c r="I72" i="44"/>
  <c r="I70" i="44"/>
  <c r="J69" i="44"/>
  <c r="I69" i="44"/>
  <c r="I68" i="44"/>
  <c r="H68" i="44"/>
  <c r="F68" i="44"/>
  <c r="I66" i="44"/>
  <c r="H66" i="44"/>
  <c r="F66" i="44"/>
  <c r="J66" i="44" s="1"/>
  <c r="I65" i="44"/>
  <c r="H65" i="44"/>
  <c r="F65" i="44"/>
  <c r="I62" i="44"/>
  <c r="H62" i="44"/>
  <c r="F62" i="44"/>
  <c r="I60" i="44"/>
  <c r="H60" i="44"/>
  <c r="F60" i="44"/>
  <c r="I58" i="44"/>
  <c r="H58" i="44"/>
  <c r="F58" i="44"/>
  <c r="I57" i="44"/>
  <c r="H57" i="44"/>
  <c r="F57" i="44"/>
  <c r="I56" i="44"/>
  <c r="H56" i="44"/>
  <c r="F56" i="44"/>
  <c r="I55" i="44"/>
  <c r="H55" i="44"/>
  <c r="F55" i="44"/>
  <c r="I54" i="44"/>
  <c r="H54" i="44"/>
  <c r="F54" i="44"/>
  <c r="J52" i="44"/>
  <c r="I52" i="44"/>
  <c r="H52" i="44"/>
  <c r="F52" i="44"/>
  <c r="I50" i="44"/>
  <c r="H50" i="44"/>
  <c r="F50" i="44"/>
  <c r="I49" i="44"/>
  <c r="H49" i="44"/>
  <c r="F49" i="44"/>
  <c r="I47" i="44"/>
  <c r="H47" i="44"/>
  <c r="F47" i="44"/>
  <c r="I45" i="44"/>
  <c r="H45" i="44"/>
  <c r="F45" i="44"/>
  <c r="I44" i="44"/>
  <c r="H44" i="44"/>
  <c r="F44" i="44"/>
  <c r="I43" i="44"/>
  <c r="H43" i="44"/>
  <c r="F43" i="44"/>
  <c r="J43" i="44" s="1"/>
  <c r="I41" i="44"/>
  <c r="H41" i="44"/>
  <c r="F41" i="44"/>
  <c r="I39" i="44"/>
  <c r="H39" i="44"/>
  <c r="F39" i="44"/>
  <c r="J39" i="44" s="1"/>
  <c r="I37" i="44"/>
  <c r="H37" i="44"/>
  <c r="F37" i="44"/>
  <c r="J37" i="44" s="1"/>
  <c r="I35" i="44"/>
  <c r="H35" i="44"/>
  <c r="F35" i="44"/>
  <c r="J35" i="44" s="1"/>
  <c r="I33" i="44"/>
  <c r="H33" i="44"/>
  <c r="F33" i="44"/>
  <c r="I31" i="44"/>
  <c r="H31" i="44"/>
  <c r="F31" i="44"/>
  <c r="J31" i="44" s="1"/>
  <c r="I29" i="44"/>
  <c r="H29" i="44"/>
  <c r="F29" i="44"/>
  <c r="I27" i="44"/>
  <c r="H27" i="44"/>
  <c r="F27" i="44"/>
  <c r="I25" i="44"/>
  <c r="H25" i="44"/>
  <c r="F25" i="44"/>
  <c r="J25" i="44" s="1"/>
  <c r="I24" i="44"/>
  <c r="H24" i="44"/>
  <c r="F24" i="44"/>
  <c r="I22" i="44"/>
  <c r="H22" i="44"/>
  <c r="F22" i="44"/>
  <c r="I20" i="44"/>
  <c r="H20" i="44"/>
  <c r="F20" i="44"/>
  <c r="J20" i="44" s="1"/>
  <c r="I15" i="44"/>
  <c r="H15" i="44"/>
  <c r="F15" i="44"/>
  <c r="I14" i="44"/>
  <c r="H14" i="44"/>
  <c r="F14" i="44"/>
  <c r="I12" i="44"/>
  <c r="H12" i="44"/>
  <c r="F12" i="44"/>
  <c r="I11" i="44"/>
  <c r="H11" i="44"/>
  <c r="F11" i="44"/>
  <c r="J11" i="44" s="1"/>
  <c r="I9" i="44"/>
  <c r="H9" i="44"/>
  <c r="F9" i="44"/>
  <c r="J7" i="44"/>
  <c r="I7" i="44"/>
  <c r="J6" i="44"/>
  <c r="I6" i="44"/>
  <c r="J5" i="44"/>
  <c r="I5" i="44"/>
  <c r="J4" i="44"/>
  <c r="I4" i="44"/>
  <c r="J3" i="44"/>
  <c r="I3" i="44"/>
  <c r="C9" i="43"/>
  <c r="B3" i="43"/>
  <c r="J92" i="41"/>
  <c r="I92" i="41"/>
  <c r="J90" i="41"/>
  <c r="I90" i="41"/>
  <c r="J88" i="41"/>
  <c r="I88" i="41"/>
  <c r="I87" i="41"/>
  <c r="H87" i="41"/>
  <c r="F87" i="41"/>
  <c r="J87" i="41" s="1"/>
  <c r="I84" i="41"/>
  <c r="H84" i="41"/>
  <c r="F84" i="41"/>
  <c r="I81" i="41"/>
  <c r="H81" i="41"/>
  <c r="F81" i="41"/>
  <c r="I80" i="41"/>
  <c r="H80" i="41"/>
  <c r="F80" i="41"/>
  <c r="J77" i="41"/>
  <c r="I77" i="41"/>
  <c r="J75" i="41"/>
  <c r="I75" i="41"/>
  <c r="J73" i="41"/>
  <c r="I73" i="41"/>
  <c r="I71" i="41"/>
  <c r="J70" i="41"/>
  <c r="I70" i="41"/>
  <c r="I69" i="41"/>
  <c r="H69" i="41"/>
  <c r="F69" i="41"/>
  <c r="I67" i="41"/>
  <c r="H67" i="41"/>
  <c r="F67" i="41"/>
  <c r="J67" i="41" s="1"/>
  <c r="I66" i="41"/>
  <c r="H66" i="41"/>
  <c r="F66" i="41"/>
  <c r="I63" i="41"/>
  <c r="H63" i="41"/>
  <c r="F63" i="41"/>
  <c r="I61" i="41"/>
  <c r="H61" i="41"/>
  <c r="F61" i="41"/>
  <c r="I59" i="41"/>
  <c r="H59" i="41"/>
  <c r="F59" i="41"/>
  <c r="I58" i="41"/>
  <c r="H58" i="41"/>
  <c r="F58" i="41"/>
  <c r="I57" i="41"/>
  <c r="H57" i="41"/>
  <c r="F57" i="41"/>
  <c r="J57" i="41" s="1"/>
  <c r="I56" i="41"/>
  <c r="H56" i="41"/>
  <c r="F56" i="41"/>
  <c r="I55" i="41"/>
  <c r="H55" i="41"/>
  <c r="F55" i="41"/>
  <c r="I53" i="41"/>
  <c r="H53" i="41"/>
  <c r="F53" i="41"/>
  <c r="I51" i="41"/>
  <c r="H51" i="41"/>
  <c r="F51" i="41"/>
  <c r="I50" i="41"/>
  <c r="H50" i="41"/>
  <c r="F50" i="41"/>
  <c r="I48" i="41"/>
  <c r="H48" i="41"/>
  <c r="F48" i="41"/>
  <c r="J48" i="41" s="1"/>
  <c r="I46" i="41"/>
  <c r="H46" i="41"/>
  <c r="F46" i="41"/>
  <c r="J46" i="41" s="1"/>
  <c r="I45" i="41"/>
  <c r="H45" i="41"/>
  <c r="F45" i="41"/>
  <c r="J45" i="41" s="1"/>
  <c r="I44" i="41"/>
  <c r="H44" i="41"/>
  <c r="F44" i="41"/>
  <c r="J44" i="41" s="1"/>
  <c r="I42" i="41"/>
  <c r="H42" i="41"/>
  <c r="F42" i="41"/>
  <c r="J42" i="41" s="1"/>
  <c r="I40" i="41"/>
  <c r="H40" i="41"/>
  <c r="F40" i="41"/>
  <c r="I38" i="41"/>
  <c r="H38" i="41"/>
  <c r="F38" i="41"/>
  <c r="J38" i="41" s="1"/>
  <c r="I36" i="41"/>
  <c r="H36" i="41"/>
  <c r="F36" i="41"/>
  <c r="I34" i="41"/>
  <c r="H34" i="41"/>
  <c r="F34" i="41"/>
  <c r="I32" i="41"/>
  <c r="H32" i="41"/>
  <c r="F32" i="41"/>
  <c r="J32" i="41" s="1"/>
  <c r="I30" i="41"/>
  <c r="H30" i="41"/>
  <c r="F30" i="41"/>
  <c r="I28" i="41"/>
  <c r="H28" i="41"/>
  <c r="F28" i="41"/>
  <c r="J26" i="41"/>
  <c r="I26" i="41"/>
  <c r="H26" i="41"/>
  <c r="F26" i="41"/>
  <c r="I25" i="41"/>
  <c r="H25" i="41"/>
  <c r="F25" i="41"/>
  <c r="I23" i="41"/>
  <c r="H23" i="41"/>
  <c r="F23" i="41"/>
  <c r="I21" i="41"/>
  <c r="H21" i="41"/>
  <c r="F21" i="41"/>
  <c r="J21" i="41" s="1"/>
  <c r="I16" i="41"/>
  <c r="H16" i="41"/>
  <c r="F16" i="41"/>
  <c r="I15" i="41"/>
  <c r="H15" i="41"/>
  <c r="F15" i="41"/>
  <c r="J13" i="41"/>
  <c r="I13" i="41"/>
  <c r="I12" i="41"/>
  <c r="H12" i="41"/>
  <c r="F12" i="41"/>
  <c r="J12" i="41" s="1"/>
  <c r="I11" i="41"/>
  <c r="H11" i="41"/>
  <c r="F11" i="41"/>
  <c r="I9" i="41"/>
  <c r="H9" i="41"/>
  <c r="F9" i="41"/>
  <c r="J7" i="41"/>
  <c r="I7" i="41"/>
  <c r="J6" i="41"/>
  <c r="I6" i="41"/>
  <c r="J5" i="41"/>
  <c r="I5" i="41"/>
  <c r="J4" i="41"/>
  <c r="I4" i="41"/>
  <c r="J3" i="41"/>
  <c r="I3" i="41"/>
  <c r="C9" i="40"/>
  <c r="B3" i="40"/>
  <c r="B4" i="40" s="1"/>
  <c r="J93" i="38"/>
  <c r="I93" i="38"/>
  <c r="J91" i="38"/>
  <c r="I91" i="38"/>
  <c r="J89" i="38"/>
  <c r="I89" i="38"/>
  <c r="I88" i="38"/>
  <c r="H88" i="38"/>
  <c r="F88" i="38"/>
  <c r="I85" i="38"/>
  <c r="H85" i="38"/>
  <c r="F85" i="38"/>
  <c r="I82" i="38"/>
  <c r="H82" i="38"/>
  <c r="F82" i="38"/>
  <c r="I81" i="38"/>
  <c r="H81" i="38"/>
  <c r="F81" i="38"/>
  <c r="J81" i="38" s="1"/>
  <c r="J78" i="38"/>
  <c r="I78" i="38"/>
  <c r="J76" i="38"/>
  <c r="I76" i="38"/>
  <c r="J74" i="38"/>
  <c r="I74" i="38"/>
  <c r="I72" i="38"/>
  <c r="J71" i="38"/>
  <c r="I71" i="38"/>
  <c r="I70" i="38"/>
  <c r="H70" i="38"/>
  <c r="F70" i="38"/>
  <c r="I68" i="38"/>
  <c r="H68" i="38"/>
  <c r="F68" i="38"/>
  <c r="J68" i="38" s="1"/>
  <c r="I67" i="38"/>
  <c r="H67" i="38"/>
  <c r="F67" i="38"/>
  <c r="I64" i="38"/>
  <c r="H64" i="38"/>
  <c r="F64" i="38"/>
  <c r="J64" i="38" s="1"/>
  <c r="I62" i="38"/>
  <c r="H62" i="38"/>
  <c r="F62" i="38"/>
  <c r="J62" i="38" s="1"/>
  <c r="I60" i="38"/>
  <c r="H60" i="38"/>
  <c r="F60" i="38"/>
  <c r="I59" i="38"/>
  <c r="H59" i="38"/>
  <c r="F59" i="38"/>
  <c r="J59" i="38" s="1"/>
  <c r="I58" i="38"/>
  <c r="H58" i="38"/>
  <c r="F58" i="38"/>
  <c r="J58" i="38" s="1"/>
  <c r="I57" i="38"/>
  <c r="H57" i="38"/>
  <c r="F57" i="38"/>
  <c r="J57" i="38" s="1"/>
  <c r="I56" i="38"/>
  <c r="H56" i="38"/>
  <c r="F56" i="38"/>
  <c r="I54" i="38"/>
  <c r="H54" i="38"/>
  <c r="F54" i="38"/>
  <c r="J54" i="38" s="1"/>
  <c r="I52" i="38"/>
  <c r="H52" i="38"/>
  <c r="F52" i="38"/>
  <c r="I51" i="38"/>
  <c r="H51" i="38"/>
  <c r="F51" i="38"/>
  <c r="I49" i="38"/>
  <c r="H49" i="38"/>
  <c r="F49" i="38"/>
  <c r="I47" i="38"/>
  <c r="H47" i="38"/>
  <c r="F47" i="38"/>
  <c r="I46" i="38"/>
  <c r="H46" i="38"/>
  <c r="F46" i="38"/>
  <c r="I44" i="38"/>
  <c r="H44" i="38"/>
  <c r="F44" i="38"/>
  <c r="I42" i="38"/>
  <c r="H42" i="38"/>
  <c r="F42" i="38"/>
  <c r="I40" i="38"/>
  <c r="H40" i="38"/>
  <c r="F40" i="38"/>
  <c r="I38" i="38"/>
  <c r="H38" i="38"/>
  <c r="F38" i="38"/>
  <c r="I36" i="38"/>
  <c r="H36" i="38"/>
  <c r="F36" i="38"/>
  <c r="J36" i="38" s="1"/>
  <c r="I34" i="38"/>
  <c r="H34" i="38"/>
  <c r="F34" i="38"/>
  <c r="I32" i="38"/>
  <c r="H32" i="38"/>
  <c r="F32" i="38"/>
  <c r="J32" i="38" s="1"/>
  <c r="I30" i="38"/>
  <c r="H30" i="38"/>
  <c r="J30" i="38" s="1"/>
  <c r="F30" i="38"/>
  <c r="I28" i="38"/>
  <c r="H28" i="38"/>
  <c r="F28" i="38"/>
  <c r="I27" i="38"/>
  <c r="H27" i="38"/>
  <c r="J27" i="38" s="1"/>
  <c r="F27" i="38"/>
  <c r="I25" i="38"/>
  <c r="H25" i="38"/>
  <c r="F25" i="38"/>
  <c r="I23" i="38"/>
  <c r="H23" i="38"/>
  <c r="F23" i="38"/>
  <c r="I18" i="38"/>
  <c r="H18" i="38"/>
  <c r="J18" i="38" s="1"/>
  <c r="F18" i="38"/>
  <c r="I17" i="38"/>
  <c r="H17" i="38"/>
  <c r="F17" i="38"/>
  <c r="I15" i="38"/>
  <c r="H15" i="38"/>
  <c r="F15" i="38"/>
  <c r="J13" i="38"/>
  <c r="I13" i="38"/>
  <c r="I12" i="38"/>
  <c r="H12" i="38"/>
  <c r="F12" i="38"/>
  <c r="I11" i="38"/>
  <c r="H11" i="38"/>
  <c r="F11" i="38"/>
  <c r="I9" i="38"/>
  <c r="H9" i="38"/>
  <c r="F9" i="38"/>
  <c r="J7" i="38"/>
  <c r="I7" i="38"/>
  <c r="J6" i="38"/>
  <c r="I6" i="38"/>
  <c r="J5" i="38"/>
  <c r="I5" i="38"/>
  <c r="J4" i="38"/>
  <c r="I4" i="38"/>
  <c r="J3" i="38"/>
  <c r="I3" i="38"/>
  <c r="C9" i="37"/>
  <c r="B3" i="37"/>
  <c r="J92" i="35"/>
  <c r="I92" i="35"/>
  <c r="J90" i="35"/>
  <c r="I90" i="35"/>
  <c r="J88" i="35"/>
  <c r="I88" i="35"/>
  <c r="I87" i="35"/>
  <c r="H87" i="35"/>
  <c r="F87" i="35"/>
  <c r="I84" i="35"/>
  <c r="H84" i="35"/>
  <c r="F84" i="35"/>
  <c r="I81" i="35"/>
  <c r="H81" i="35"/>
  <c r="F81" i="35"/>
  <c r="I80" i="35"/>
  <c r="H80" i="35"/>
  <c r="F80" i="35"/>
  <c r="J77" i="35"/>
  <c r="I77" i="35"/>
  <c r="J75" i="35"/>
  <c r="I75" i="35"/>
  <c r="J73" i="35"/>
  <c r="I73" i="35"/>
  <c r="I71" i="35"/>
  <c r="J70" i="35"/>
  <c r="I70" i="35"/>
  <c r="I69" i="35"/>
  <c r="H69" i="35"/>
  <c r="F69" i="35"/>
  <c r="I67" i="35"/>
  <c r="H67" i="35"/>
  <c r="F67" i="35"/>
  <c r="J67" i="35" s="1"/>
  <c r="I66" i="35"/>
  <c r="H66" i="35"/>
  <c r="F66" i="35"/>
  <c r="I63" i="35"/>
  <c r="H63" i="35"/>
  <c r="F63" i="35"/>
  <c r="J63" i="35" s="1"/>
  <c r="I61" i="35"/>
  <c r="H61" i="35"/>
  <c r="F61" i="35"/>
  <c r="J61" i="35" s="1"/>
  <c r="I59" i="35"/>
  <c r="H59" i="35"/>
  <c r="F59" i="35"/>
  <c r="I58" i="35"/>
  <c r="H58" i="35"/>
  <c r="F58" i="35"/>
  <c r="I57" i="35"/>
  <c r="H57" i="35"/>
  <c r="F57" i="35"/>
  <c r="I56" i="35"/>
  <c r="H56" i="35"/>
  <c r="F56" i="35"/>
  <c r="I55" i="35"/>
  <c r="H55" i="35"/>
  <c r="F55" i="35"/>
  <c r="J55" i="35" s="1"/>
  <c r="I53" i="35"/>
  <c r="H53" i="35"/>
  <c r="F53" i="35"/>
  <c r="I51" i="35"/>
  <c r="H51" i="35"/>
  <c r="F51" i="35"/>
  <c r="I50" i="35"/>
  <c r="H50" i="35"/>
  <c r="F50" i="35"/>
  <c r="I48" i="35"/>
  <c r="H48" i="35"/>
  <c r="F48" i="35"/>
  <c r="I46" i="35"/>
  <c r="H46" i="35"/>
  <c r="F46" i="35"/>
  <c r="I45" i="35"/>
  <c r="H45" i="35"/>
  <c r="F45" i="35"/>
  <c r="J44" i="35"/>
  <c r="I44" i="35"/>
  <c r="H44" i="35"/>
  <c r="F44" i="35"/>
  <c r="I42" i="35"/>
  <c r="H42" i="35"/>
  <c r="F42" i="35"/>
  <c r="I40" i="35"/>
  <c r="H40" i="35"/>
  <c r="F40" i="35"/>
  <c r="J40" i="35" s="1"/>
  <c r="I38" i="35"/>
  <c r="H38" i="35"/>
  <c r="F38" i="35"/>
  <c r="I36" i="35"/>
  <c r="H36" i="35"/>
  <c r="F36" i="35"/>
  <c r="J36" i="35" s="1"/>
  <c r="I35" i="35"/>
  <c r="H35" i="35"/>
  <c r="F35" i="35"/>
  <c r="J35" i="35" s="1"/>
  <c r="I33" i="35"/>
  <c r="H33" i="35"/>
  <c r="F33" i="35"/>
  <c r="I31" i="35"/>
  <c r="H31" i="35"/>
  <c r="F31" i="35"/>
  <c r="I29" i="35"/>
  <c r="H29" i="35"/>
  <c r="F29" i="35"/>
  <c r="J29" i="35" s="1"/>
  <c r="I27" i="35"/>
  <c r="H27" i="35"/>
  <c r="F27" i="35"/>
  <c r="J27" i="35" s="1"/>
  <c r="I25" i="35"/>
  <c r="H25" i="35"/>
  <c r="J25" i="35" s="1"/>
  <c r="F25" i="35"/>
  <c r="I24" i="35"/>
  <c r="H24" i="35"/>
  <c r="F24" i="35"/>
  <c r="J24" i="35" s="1"/>
  <c r="I22" i="35"/>
  <c r="H22" i="35"/>
  <c r="F22" i="35"/>
  <c r="I20" i="35"/>
  <c r="H20" i="35"/>
  <c r="J20" i="35" s="1"/>
  <c r="F20" i="35"/>
  <c r="I15" i="35"/>
  <c r="H15" i="35"/>
  <c r="F15" i="35"/>
  <c r="I14" i="35"/>
  <c r="H14" i="35"/>
  <c r="F14" i="35"/>
  <c r="J12" i="35"/>
  <c r="I12" i="35"/>
  <c r="I11" i="35"/>
  <c r="H11" i="35"/>
  <c r="F11" i="35"/>
  <c r="I10" i="35"/>
  <c r="H10" i="35"/>
  <c r="F10" i="35"/>
  <c r="I8" i="35"/>
  <c r="H8" i="35"/>
  <c r="F8" i="35"/>
  <c r="J6" i="35"/>
  <c r="I6" i="35"/>
  <c r="J5" i="35"/>
  <c r="I5" i="35"/>
  <c r="J4" i="35"/>
  <c r="I4" i="35"/>
  <c r="J3" i="35"/>
  <c r="I3" i="35"/>
  <c r="C9" i="34"/>
  <c r="B3" i="34"/>
  <c r="B4" i="34" s="1"/>
  <c r="J92" i="32"/>
  <c r="I92" i="32"/>
  <c r="J90" i="32"/>
  <c r="I90" i="32"/>
  <c r="J88" i="32"/>
  <c r="I88" i="32"/>
  <c r="I87" i="32"/>
  <c r="H87" i="32"/>
  <c r="F87" i="32"/>
  <c r="I84" i="32"/>
  <c r="H84" i="32"/>
  <c r="F84" i="32"/>
  <c r="J84" i="32" s="1"/>
  <c r="I81" i="32"/>
  <c r="H81" i="32"/>
  <c r="F81" i="32"/>
  <c r="I80" i="32"/>
  <c r="H80" i="32"/>
  <c r="F80" i="32"/>
  <c r="J77" i="32"/>
  <c r="I77" i="32"/>
  <c r="J75" i="32"/>
  <c r="I75" i="32"/>
  <c r="J73" i="32"/>
  <c r="I73" i="32"/>
  <c r="I71" i="32"/>
  <c r="J70" i="32"/>
  <c r="I70" i="32"/>
  <c r="I69" i="32"/>
  <c r="H69" i="32"/>
  <c r="F69" i="32"/>
  <c r="J69" i="32" s="1"/>
  <c r="J67" i="32"/>
  <c r="I67" i="32"/>
  <c r="H67" i="32"/>
  <c r="F67" i="32"/>
  <c r="I66" i="32"/>
  <c r="H66" i="32"/>
  <c r="J66" i="32" s="1"/>
  <c r="F66" i="32"/>
  <c r="I63" i="32"/>
  <c r="H63" i="32"/>
  <c r="F63" i="32"/>
  <c r="J63" i="32" s="1"/>
  <c r="I61" i="32"/>
  <c r="H61" i="32"/>
  <c r="F61" i="32"/>
  <c r="J61" i="32" s="1"/>
  <c r="I59" i="32"/>
  <c r="H59" i="32"/>
  <c r="F59" i="32"/>
  <c r="I58" i="32"/>
  <c r="H58" i="32"/>
  <c r="F58" i="32"/>
  <c r="J58" i="32" s="1"/>
  <c r="I57" i="32"/>
  <c r="H57" i="32"/>
  <c r="F57" i="32"/>
  <c r="J57" i="32" s="1"/>
  <c r="I56" i="32"/>
  <c r="H56" i="32"/>
  <c r="F56" i="32"/>
  <c r="I55" i="32"/>
  <c r="H55" i="32"/>
  <c r="F55" i="32"/>
  <c r="J55" i="32" s="1"/>
  <c r="I53" i="32"/>
  <c r="H53" i="32"/>
  <c r="F53" i="32"/>
  <c r="I51" i="32"/>
  <c r="H51" i="32"/>
  <c r="F51" i="32"/>
  <c r="I50" i="32"/>
  <c r="H50" i="32"/>
  <c r="F50" i="32"/>
  <c r="I48" i="32"/>
  <c r="H48" i="32"/>
  <c r="F48" i="32"/>
  <c r="I46" i="32"/>
  <c r="H46" i="32"/>
  <c r="F46" i="32"/>
  <c r="I45" i="32"/>
  <c r="H45" i="32"/>
  <c r="F45" i="32"/>
  <c r="J44" i="32"/>
  <c r="I44" i="32"/>
  <c r="H44" i="32"/>
  <c r="F44" i="32"/>
  <c r="I42" i="32"/>
  <c r="H42" i="32"/>
  <c r="J42" i="32" s="1"/>
  <c r="F42" i="32"/>
  <c r="I40" i="32"/>
  <c r="H40" i="32"/>
  <c r="F40" i="32"/>
  <c r="I38" i="32"/>
  <c r="H38" i="32"/>
  <c r="F38" i="32"/>
  <c r="I36" i="32"/>
  <c r="H36" i="32"/>
  <c r="F36" i="32"/>
  <c r="I34" i="32"/>
  <c r="H34" i="32"/>
  <c r="F34" i="32"/>
  <c r="I32" i="32"/>
  <c r="H32" i="32"/>
  <c r="J32" i="32" s="1"/>
  <c r="F32" i="32"/>
  <c r="I30" i="32"/>
  <c r="H30" i="32"/>
  <c r="F30" i="32"/>
  <c r="I28" i="32"/>
  <c r="H28" i="32"/>
  <c r="F28" i="32"/>
  <c r="J28" i="32" s="1"/>
  <c r="I26" i="32"/>
  <c r="H26" i="32"/>
  <c r="F26" i="32"/>
  <c r="J26" i="32" s="1"/>
  <c r="I25" i="32"/>
  <c r="H25" i="32"/>
  <c r="F25" i="32"/>
  <c r="J23" i="32"/>
  <c r="I23" i="32"/>
  <c r="H23" i="32"/>
  <c r="F23" i="32"/>
  <c r="I21" i="32"/>
  <c r="H21" i="32"/>
  <c r="F21" i="32"/>
  <c r="I16" i="32"/>
  <c r="H16" i="32"/>
  <c r="J16" i="32" s="1"/>
  <c r="F16" i="32"/>
  <c r="I15" i="32"/>
  <c r="H15" i="32"/>
  <c r="F15" i="32"/>
  <c r="J15" i="32" s="1"/>
  <c r="J13" i="32"/>
  <c r="I13" i="32"/>
  <c r="I12" i="32"/>
  <c r="H12" i="32"/>
  <c r="F12" i="32"/>
  <c r="I11" i="32"/>
  <c r="H11" i="32"/>
  <c r="F11" i="32"/>
  <c r="I9" i="32"/>
  <c r="H9" i="32"/>
  <c r="F9" i="32"/>
  <c r="J7" i="32"/>
  <c r="I7" i="32"/>
  <c r="J6" i="32"/>
  <c r="I6" i="32"/>
  <c r="J5" i="32"/>
  <c r="I5" i="32"/>
  <c r="J4" i="32"/>
  <c r="I4" i="32"/>
  <c r="J3" i="32"/>
  <c r="I3" i="32"/>
  <c r="C9" i="31"/>
  <c r="B3" i="31"/>
  <c r="B4" i="31" s="1"/>
  <c r="J91" i="29"/>
  <c r="I91" i="29"/>
  <c r="J89" i="29"/>
  <c r="I89" i="29"/>
  <c r="J87" i="29"/>
  <c r="I87" i="29"/>
  <c r="I86" i="29"/>
  <c r="H86" i="29"/>
  <c r="F86" i="29"/>
  <c r="I83" i="29"/>
  <c r="H83" i="29"/>
  <c r="F83" i="29"/>
  <c r="J83" i="29" s="1"/>
  <c r="I80" i="29"/>
  <c r="H80" i="29"/>
  <c r="F80" i="29"/>
  <c r="I79" i="29"/>
  <c r="H79" i="29"/>
  <c r="H90" i="29" s="1"/>
  <c r="C32" i="28" s="1"/>
  <c r="F79" i="29"/>
  <c r="J76" i="29"/>
  <c r="I76" i="29"/>
  <c r="J74" i="29"/>
  <c r="I74" i="29"/>
  <c r="J72" i="29"/>
  <c r="I72" i="29"/>
  <c r="I70" i="29"/>
  <c r="J69" i="29"/>
  <c r="I69" i="29"/>
  <c r="I68" i="29"/>
  <c r="H68" i="29"/>
  <c r="F68" i="29"/>
  <c r="J68" i="29" s="1"/>
  <c r="I66" i="29"/>
  <c r="H66" i="29"/>
  <c r="F66" i="29"/>
  <c r="J66" i="29" s="1"/>
  <c r="I65" i="29"/>
  <c r="H65" i="29"/>
  <c r="F65" i="29"/>
  <c r="J65" i="29" s="1"/>
  <c r="I62" i="29"/>
  <c r="H62" i="29"/>
  <c r="F62" i="29"/>
  <c r="I60" i="29"/>
  <c r="H60" i="29"/>
  <c r="F60" i="29"/>
  <c r="J60" i="29" s="1"/>
  <c r="I58" i="29"/>
  <c r="H58" i="29"/>
  <c r="F58" i="29"/>
  <c r="I57" i="29"/>
  <c r="H57" i="29"/>
  <c r="F57" i="29"/>
  <c r="J57" i="29" s="1"/>
  <c r="I56" i="29"/>
  <c r="H56" i="29"/>
  <c r="F56" i="29"/>
  <c r="I55" i="29"/>
  <c r="H55" i="29"/>
  <c r="F55" i="29"/>
  <c r="I54" i="29"/>
  <c r="H54" i="29"/>
  <c r="F54" i="29"/>
  <c r="I52" i="29"/>
  <c r="H52" i="29"/>
  <c r="F52" i="29"/>
  <c r="I50" i="29"/>
  <c r="H50" i="29"/>
  <c r="F50" i="29"/>
  <c r="I49" i="29"/>
  <c r="H49" i="29"/>
  <c r="F49" i="29"/>
  <c r="I47" i="29"/>
  <c r="H47" i="29"/>
  <c r="F47" i="29"/>
  <c r="I45" i="29"/>
  <c r="H45" i="29"/>
  <c r="F45" i="29"/>
  <c r="I44" i="29"/>
  <c r="H44" i="29"/>
  <c r="F44" i="29"/>
  <c r="J44" i="29" s="1"/>
  <c r="I43" i="29"/>
  <c r="H43" i="29"/>
  <c r="J43" i="29" s="1"/>
  <c r="F43" i="29"/>
  <c r="I41" i="29"/>
  <c r="H41" i="29"/>
  <c r="F41" i="29"/>
  <c r="I39" i="29"/>
  <c r="H39" i="29"/>
  <c r="F39" i="29"/>
  <c r="I37" i="29"/>
  <c r="H37" i="29"/>
  <c r="F37" i="29"/>
  <c r="J37" i="29" s="1"/>
  <c r="I35" i="29"/>
  <c r="H35" i="29"/>
  <c r="F35" i="29"/>
  <c r="I33" i="29"/>
  <c r="H33" i="29"/>
  <c r="F33" i="29"/>
  <c r="I31" i="29"/>
  <c r="H31" i="29"/>
  <c r="F31" i="29"/>
  <c r="I29" i="29"/>
  <c r="H29" i="29"/>
  <c r="F29" i="29"/>
  <c r="J29" i="29" s="1"/>
  <c r="I27" i="29"/>
  <c r="H27" i="29"/>
  <c r="F27" i="29"/>
  <c r="I25" i="29"/>
  <c r="H25" i="29"/>
  <c r="F25" i="29"/>
  <c r="I24" i="29"/>
  <c r="H24" i="29"/>
  <c r="F24" i="29"/>
  <c r="I22" i="29"/>
  <c r="H22" i="29"/>
  <c r="F22" i="29"/>
  <c r="J22" i="29" s="1"/>
  <c r="I20" i="29"/>
  <c r="H20" i="29"/>
  <c r="F20" i="29"/>
  <c r="J20" i="29" s="1"/>
  <c r="I15" i="29"/>
  <c r="H15" i="29"/>
  <c r="F15" i="29"/>
  <c r="J15" i="29" s="1"/>
  <c r="I14" i="29"/>
  <c r="H14" i="29"/>
  <c r="F14" i="29"/>
  <c r="J12" i="29"/>
  <c r="I12" i="29"/>
  <c r="I11" i="29"/>
  <c r="H11" i="29"/>
  <c r="F11" i="29"/>
  <c r="J11" i="29" s="1"/>
  <c r="I10" i="29"/>
  <c r="H10" i="29"/>
  <c r="F10" i="29"/>
  <c r="J10" i="29" s="1"/>
  <c r="I8" i="29"/>
  <c r="H8" i="29"/>
  <c r="F8" i="29"/>
  <c r="J6" i="29"/>
  <c r="I6" i="29"/>
  <c r="J5" i="29"/>
  <c r="I5" i="29"/>
  <c r="J4" i="29"/>
  <c r="I4" i="29"/>
  <c r="J3" i="29"/>
  <c r="I3" i="29"/>
  <c r="C9" i="28"/>
  <c r="B3" i="28"/>
  <c r="J91" i="26"/>
  <c r="I91" i="26"/>
  <c r="J89" i="26"/>
  <c r="I89" i="26"/>
  <c r="J87" i="26"/>
  <c r="I87" i="26"/>
  <c r="I86" i="26"/>
  <c r="H86" i="26"/>
  <c r="F86" i="26"/>
  <c r="I83" i="26"/>
  <c r="H83" i="26"/>
  <c r="F83" i="26"/>
  <c r="I80" i="26"/>
  <c r="H80" i="26"/>
  <c r="F80" i="26"/>
  <c r="I79" i="26"/>
  <c r="H79" i="26"/>
  <c r="F79" i="26"/>
  <c r="J76" i="26"/>
  <c r="I76" i="26"/>
  <c r="J74" i="26"/>
  <c r="I74" i="26"/>
  <c r="J72" i="26"/>
  <c r="I72" i="26"/>
  <c r="I70" i="26"/>
  <c r="J69" i="26"/>
  <c r="I69" i="26"/>
  <c r="I68" i="26"/>
  <c r="H68" i="26"/>
  <c r="F68" i="26"/>
  <c r="I66" i="26"/>
  <c r="H66" i="26"/>
  <c r="F66" i="26"/>
  <c r="I65" i="26"/>
  <c r="H65" i="26"/>
  <c r="F65" i="26"/>
  <c r="I62" i="26"/>
  <c r="H62" i="26"/>
  <c r="F62" i="26"/>
  <c r="I60" i="26"/>
  <c r="H60" i="26"/>
  <c r="F60" i="26"/>
  <c r="I58" i="26"/>
  <c r="H58" i="26"/>
  <c r="F58" i="26"/>
  <c r="I57" i="26"/>
  <c r="H57" i="26"/>
  <c r="F57" i="26"/>
  <c r="I56" i="26"/>
  <c r="H56" i="26"/>
  <c r="F56" i="26"/>
  <c r="I55" i="26"/>
  <c r="H55" i="26"/>
  <c r="F55" i="26"/>
  <c r="I54" i="26"/>
  <c r="H54" i="26"/>
  <c r="F54" i="26"/>
  <c r="I52" i="26"/>
  <c r="H52" i="26"/>
  <c r="F52" i="26"/>
  <c r="J52" i="26" s="1"/>
  <c r="I50" i="26"/>
  <c r="H50" i="26"/>
  <c r="J50" i="26" s="1"/>
  <c r="F50" i="26"/>
  <c r="I49" i="26"/>
  <c r="H49" i="26"/>
  <c r="F49" i="26"/>
  <c r="I47" i="26"/>
  <c r="H47" i="26"/>
  <c r="F47" i="26"/>
  <c r="I45" i="26"/>
  <c r="H45" i="26"/>
  <c r="F45" i="26"/>
  <c r="I44" i="26"/>
  <c r="H44" i="26"/>
  <c r="F44" i="26"/>
  <c r="I43" i="26"/>
  <c r="H43" i="26"/>
  <c r="F43" i="26"/>
  <c r="I41" i="26"/>
  <c r="H41" i="26"/>
  <c r="J41" i="26" s="1"/>
  <c r="F41" i="26"/>
  <c r="I39" i="26"/>
  <c r="H39" i="26"/>
  <c r="F39" i="26"/>
  <c r="I37" i="26"/>
  <c r="H37" i="26"/>
  <c r="F37" i="26"/>
  <c r="I35" i="26"/>
  <c r="H35" i="26"/>
  <c r="J35" i="26" s="1"/>
  <c r="F35" i="26"/>
  <c r="I33" i="26"/>
  <c r="H33" i="26"/>
  <c r="F33" i="26"/>
  <c r="I31" i="26"/>
  <c r="H31" i="26"/>
  <c r="F31" i="26"/>
  <c r="J31" i="26" s="1"/>
  <c r="I29" i="26"/>
  <c r="H29" i="26"/>
  <c r="J29" i="26" s="1"/>
  <c r="F29" i="26"/>
  <c r="I27" i="26"/>
  <c r="H27" i="26"/>
  <c r="F27" i="26"/>
  <c r="I25" i="26"/>
  <c r="H25" i="26"/>
  <c r="F25" i="26"/>
  <c r="I24" i="26"/>
  <c r="H24" i="26"/>
  <c r="F24" i="26"/>
  <c r="I22" i="26"/>
  <c r="H22" i="26"/>
  <c r="F22" i="26"/>
  <c r="I20" i="26"/>
  <c r="H20" i="26"/>
  <c r="F20" i="26"/>
  <c r="I15" i="26"/>
  <c r="H15" i="26"/>
  <c r="J15" i="26" s="1"/>
  <c r="F15" i="26"/>
  <c r="I14" i="26"/>
  <c r="H14" i="26"/>
  <c r="F14" i="26"/>
  <c r="J14" i="26" s="1"/>
  <c r="J12" i="26"/>
  <c r="I12" i="26"/>
  <c r="I11" i="26"/>
  <c r="H11" i="26"/>
  <c r="F11" i="26"/>
  <c r="I10" i="26"/>
  <c r="H10" i="26"/>
  <c r="F10" i="26"/>
  <c r="I8" i="26"/>
  <c r="H8" i="26"/>
  <c r="F8" i="26"/>
  <c r="J6" i="26"/>
  <c r="I6" i="26"/>
  <c r="J5" i="26"/>
  <c r="I5" i="26"/>
  <c r="J4" i="26"/>
  <c r="I4" i="26"/>
  <c r="J3" i="26"/>
  <c r="I3" i="26"/>
  <c r="C9" i="25"/>
  <c r="B3" i="25"/>
  <c r="J92" i="23"/>
  <c r="I92" i="23"/>
  <c r="J90" i="23"/>
  <c r="I90" i="23"/>
  <c r="J88" i="23"/>
  <c r="I88" i="23"/>
  <c r="I87" i="23"/>
  <c r="H87" i="23"/>
  <c r="F87" i="23"/>
  <c r="I84" i="23"/>
  <c r="H84" i="23"/>
  <c r="F84" i="23"/>
  <c r="I81" i="23"/>
  <c r="H81" i="23"/>
  <c r="F81" i="23"/>
  <c r="I80" i="23"/>
  <c r="H80" i="23"/>
  <c r="F80" i="23"/>
  <c r="J77" i="23"/>
  <c r="I77" i="23"/>
  <c r="J75" i="23"/>
  <c r="I75" i="23"/>
  <c r="J73" i="23"/>
  <c r="I73" i="23"/>
  <c r="I71" i="23"/>
  <c r="J70" i="23"/>
  <c r="I70" i="23"/>
  <c r="I69" i="23"/>
  <c r="H69" i="23"/>
  <c r="F69" i="23"/>
  <c r="I67" i="23"/>
  <c r="H67" i="23"/>
  <c r="F67" i="23"/>
  <c r="I66" i="23"/>
  <c r="H66" i="23"/>
  <c r="J66" i="23" s="1"/>
  <c r="F66" i="23"/>
  <c r="I63" i="23"/>
  <c r="H63" i="23"/>
  <c r="F63" i="23"/>
  <c r="I61" i="23"/>
  <c r="H61" i="23"/>
  <c r="F61" i="23"/>
  <c r="I59" i="23"/>
  <c r="H59" i="23"/>
  <c r="F59" i="23"/>
  <c r="I58" i="23"/>
  <c r="H58" i="23"/>
  <c r="F58" i="23"/>
  <c r="I57" i="23"/>
  <c r="H57" i="23"/>
  <c r="F57" i="23"/>
  <c r="I56" i="23"/>
  <c r="H56" i="23"/>
  <c r="F56" i="23"/>
  <c r="J56" i="23" s="1"/>
  <c r="I55" i="23"/>
  <c r="H55" i="23"/>
  <c r="F55" i="23"/>
  <c r="I53" i="23"/>
  <c r="H53" i="23"/>
  <c r="F53" i="23"/>
  <c r="I51" i="23"/>
  <c r="H51" i="23"/>
  <c r="F51" i="23"/>
  <c r="I50" i="23"/>
  <c r="H50" i="23"/>
  <c r="F50" i="23"/>
  <c r="J50" i="23" s="1"/>
  <c r="I48" i="23"/>
  <c r="H48" i="23"/>
  <c r="F48" i="23"/>
  <c r="I46" i="23"/>
  <c r="H46" i="23"/>
  <c r="F46" i="23"/>
  <c r="J46" i="23" s="1"/>
  <c r="I45" i="23"/>
  <c r="H45" i="23"/>
  <c r="F45" i="23"/>
  <c r="I44" i="23"/>
  <c r="H44" i="23"/>
  <c r="F44" i="23"/>
  <c r="I42" i="23"/>
  <c r="H42" i="23"/>
  <c r="F42" i="23"/>
  <c r="I40" i="23"/>
  <c r="H40" i="23"/>
  <c r="F40" i="23"/>
  <c r="J40" i="23" s="1"/>
  <c r="I38" i="23"/>
  <c r="H38" i="23"/>
  <c r="F38" i="23"/>
  <c r="J38" i="23" s="1"/>
  <c r="I36" i="23"/>
  <c r="H36" i="23"/>
  <c r="F36" i="23"/>
  <c r="I34" i="23"/>
  <c r="H34" i="23"/>
  <c r="F34" i="23"/>
  <c r="I32" i="23"/>
  <c r="H32" i="23"/>
  <c r="F32" i="23"/>
  <c r="J32" i="23" s="1"/>
  <c r="I30" i="23"/>
  <c r="H30" i="23"/>
  <c r="F30" i="23"/>
  <c r="J30" i="23" s="1"/>
  <c r="I28" i="23"/>
  <c r="H28" i="23"/>
  <c r="F28" i="23"/>
  <c r="J28" i="23" s="1"/>
  <c r="I26" i="23"/>
  <c r="H26" i="23"/>
  <c r="F26" i="23"/>
  <c r="I25" i="23"/>
  <c r="H25" i="23"/>
  <c r="F25" i="23"/>
  <c r="J25" i="23" s="1"/>
  <c r="I23" i="23"/>
  <c r="H23" i="23"/>
  <c r="F23" i="23"/>
  <c r="I21" i="23"/>
  <c r="H21" i="23"/>
  <c r="F21" i="23"/>
  <c r="I16" i="23"/>
  <c r="H16" i="23"/>
  <c r="F16" i="23"/>
  <c r="I15" i="23"/>
  <c r="H15" i="23"/>
  <c r="F15" i="23"/>
  <c r="J15" i="23" s="1"/>
  <c r="J13" i="23"/>
  <c r="I13" i="23"/>
  <c r="I12" i="23"/>
  <c r="H12" i="23"/>
  <c r="F12" i="23"/>
  <c r="I11" i="23"/>
  <c r="H11" i="23"/>
  <c r="F11" i="23"/>
  <c r="J11" i="23" s="1"/>
  <c r="I9" i="23"/>
  <c r="H9" i="23"/>
  <c r="F9" i="23"/>
  <c r="J9" i="23" s="1"/>
  <c r="J7" i="23"/>
  <c r="I7" i="23"/>
  <c r="J6" i="23"/>
  <c r="I6" i="23"/>
  <c r="J5" i="23"/>
  <c r="I5" i="23"/>
  <c r="J4" i="23"/>
  <c r="I4" i="23"/>
  <c r="J3" i="23"/>
  <c r="I3" i="23"/>
  <c r="C9" i="22"/>
  <c r="B3" i="22"/>
  <c r="C4" i="22" s="1"/>
  <c r="BA197" i="21"/>
  <c r="BA195" i="21"/>
  <c r="BA192" i="21"/>
  <c r="BA186" i="21"/>
  <c r="K8" i="21"/>
  <c r="G9" i="21"/>
  <c r="I9" i="21"/>
  <c r="I8" i="21" s="1"/>
  <c r="K9" i="21"/>
  <c r="O9" i="21"/>
  <c r="O8" i="21" s="1"/>
  <c r="Q9" i="21"/>
  <c r="Q8" i="21" s="1"/>
  <c r="V9" i="21"/>
  <c r="V8" i="21" s="1"/>
  <c r="G12" i="21"/>
  <c r="M12" i="21" s="1"/>
  <c r="I12" i="21"/>
  <c r="K12" i="21"/>
  <c r="O12" i="21"/>
  <c r="Q12" i="21"/>
  <c r="V12" i="21"/>
  <c r="G15" i="21"/>
  <c r="I15" i="21"/>
  <c r="K15" i="21"/>
  <c r="M15" i="21"/>
  <c r="O15" i="21"/>
  <c r="Q15" i="21"/>
  <c r="V15" i="21"/>
  <c r="G17" i="21"/>
  <c r="I17" i="21"/>
  <c r="K17" i="21"/>
  <c r="M17" i="21"/>
  <c r="O17" i="21"/>
  <c r="Q17" i="21"/>
  <c r="V17" i="21"/>
  <c r="G19" i="21"/>
  <c r="M19" i="21" s="1"/>
  <c r="I19" i="21"/>
  <c r="K19" i="21"/>
  <c r="O19" i="21"/>
  <c r="O11" i="21" s="1"/>
  <c r="Q19" i="21"/>
  <c r="V19" i="21"/>
  <c r="G23" i="21"/>
  <c r="M23" i="21" s="1"/>
  <c r="I23" i="21"/>
  <c r="K23" i="21"/>
  <c r="O23" i="21"/>
  <c r="Q23" i="21"/>
  <c r="Q22" i="21" s="1"/>
  <c r="V23" i="21"/>
  <c r="V22" i="21" s="1"/>
  <c r="G25" i="21"/>
  <c r="I25" i="21"/>
  <c r="I22" i="21" s="1"/>
  <c r="K25" i="21"/>
  <c r="O25" i="21"/>
  <c r="O22" i="21" s="1"/>
  <c r="Q25" i="21"/>
  <c r="V25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Q31" i="21"/>
  <c r="G32" i="21"/>
  <c r="I32" i="21"/>
  <c r="I31" i="21" s="1"/>
  <c r="K32" i="21"/>
  <c r="K31" i="21" s="1"/>
  <c r="O32" i="21"/>
  <c r="O31" i="21" s="1"/>
  <c r="Q32" i="21"/>
  <c r="V32" i="21"/>
  <c r="V31" i="21" s="1"/>
  <c r="G35" i="21"/>
  <c r="M35" i="21" s="1"/>
  <c r="I35" i="21"/>
  <c r="K35" i="21"/>
  <c r="O35" i="21"/>
  <c r="Q35" i="21"/>
  <c r="V35" i="21"/>
  <c r="G37" i="21"/>
  <c r="M37" i="21" s="1"/>
  <c r="I37" i="21"/>
  <c r="K37" i="21"/>
  <c r="O37" i="21"/>
  <c r="Q37" i="21"/>
  <c r="V37" i="21"/>
  <c r="G39" i="21"/>
  <c r="I39" i="21"/>
  <c r="K39" i="21"/>
  <c r="M39" i="21"/>
  <c r="O39" i="21"/>
  <c r="Q39" i="21"/>
  <c r="V39" i="21"/>
  <c r="G41" i="21"/>
  <c r="I41" i="21"/>
  <c r="K41" i="21"/>
  <c r="M41" i="21"/>
  <c r="O41" i="21"/>
  <c r="Q41" i="21"/>
  <c r="V41" i="21"/>
  <c r="G43" i="21"/>
  <c r="I43" i="21"/>
  <c r="K43" i="21"/>
  <c r="M43" i="21"/>
  <c r="O43" i="21"/>
  <c r="Q43" i="21"/>
  <c r="V43" i="21"/>
  <c r="G46" i="21"/>
  <c r="M46" i="21" s="1"/>
  <c r="I46" i="21"/>
  <c r="K46" i="21"/>
  <c r="O46" i="21"/>
  <c r="Q46" i="21"/>
  <c r="V46" i="21"/>
  <c r="G48" i="21"/>
  <c r="M48" i="21" s="1"/>
  <c r="I48" i="21"/>
  <c r="K48" i="21"/>
  <c r="O48" i="21"/>
  <c r="Q48" i="21"/>
  <c r="V48" i="21"/>
  <c r="G49" i="21"/>
  <c r="M49" i="21" s="1"/>
  <c r="I49" i="21"/>
  <c r="K49" i="21"/>
  <c r="O49" i="21"/>
  <c r="Q49" i="21"/>
  <c r="V49" i="21"/>
  <c r="G51" i="21"/>
  <c r="M51" i="21" s="1"/>
  <c r="I51" i="21"/>
  <c r="K51" i="21"/>
  <c r="O51" i="21"/>
  <c r="Q51" i="21"/>
  <c r="V51" i="21"/>
  <c r="G53" i="21"/>
  <c r="M53" i="21" s="1"/>
  <c r="I53" i="21"/>
  <c r="K53" i="21"/>
  <c r="O53" i="21"/>
  <c r="Q53" i="21"/>
  <c r="V53" i="21"/>
  <c r="O54" i="21"/>
  <c r="G55" i="21"/>
  <c r="G54" i="21" s="1"/>
  <c r="I55" i="21"/>
  <c r="I54" i="21" s="1"/>
  <c r="K55" i="21"/>
  <c r="K54" i="21" s="1"/>
  <c r="M55" i="21"/>
  <c r="M54" i="21" s="1"/>
  <c r="O55" i="21"/>
  <c r="Q55" i="21"/>
  <c r="Q54" i="21" s="1"/>
  <c r="V55" i="21"/>
  <c r="V54" i="21" s="1"/>
  <c r="G57" i="21"/>
  <c r="I57" i="21"/>
  <c r="K57" i="21"/>
  <c r="O57" i="21"/>
  <c r="Q57" i="21"/>
  <c r="V57" i="21"/>
  <c r="G60" i="21"/>
  <c r="I60" i="21"/>
  <c r="K60" i="21"/>
  <c r="M60" i="21"/>
  <c r="O60" i="21"/>
  <c r="Q60" i="21"/>
  <c r="V60" i="21"/>
  <c r="G62" i="21"/>
  <c r="M62" i="21" s="1"/>
  <c r="I62" i="21"/>
  <c r="K62" i="21"/>
  <c r="O62" i="21"/>
  <c r="Q62" i="21"/>
  <c r="V62" i="21"/>
  <c r="G64" i="21"/>
  <c r="M64" i="21" s="1"/>
  <c r="I64" i="21"/>
  <c r="K64" i="21"/>
  <c r="O64" i="21"/>
  <c r="Q64" i="21"/>
  <c r="V64" i="21"/>
  <c r="G66" i="21"/>
  <c r="M66" i="21" s="1"/>
  <c r="I66" i="21"/>
  <c r="K66" i="21"/>
  <c r="O66" i="21"/>
  <c r="Q66" i="21"/>
  <c r="V66" i="21"/>
  <c r="G67" i="21"/>
  <c r="I67" i="21"/>
  <c r="K67" i="21"/>
  <c r="M67" i="21"/>
  <c r="O67" i="21"/>
  <c r="Q67" i="21"/>
  <c r="V67" i="21"/>
  <c r="G68" i="21"/>
  <c r="M68" i="21" s="1"/>
  <c r="I68" i="21"/>
  <c r="K68" i="21"/>
  <c r="O68" i="21"/>
  <c r="Q68" i="21"/>
  <c r="V68" i="21"/>
  <c r="G70" i="21"/>
  <c r="I70" i="21"/>
  <c r="K70" i="21"/>
  <c r="M70" i="21"/>
  <c r="O70" i="21"/>
  <c r="Q70" i="21"/>
  <c r="V70" i="21"/>
  <c r="G72" i="21"/>
  <c r="M72" i="21" s="1"/>
  <c r="I72" i="21"/>
  <c r="K72" i="21"/>
  <c r="O72" i="21"/>
  <c r="Q72" i="21"/>
  <c r="V72" i="21"/>
  <c r="G73" i="21"/>
  <c r="M73" i="21" s="1"/>
  <c r="I73" i="21"/>
  <c r="K73" i="21"/>
  <c r="O73" i="21"/>
  <c r="Q73" i="21"/>
  <c r="V73" i="21"/>
  <c r="G74" i="21"/>
  <c r="M74" i="21" s="1"/>
  <c r="I74" i="21"/>
  <c r="K74" i="21"/>
  <c r="O74" i="21"/>
  <c r="Q74" i="21"/>
  <c r="V74" i="21"/>
  <c r="G76" i="21"/>
  <c r="M76" i="21" s="1"/>
  <c r="I76" i="21"/>
  <c r="K76" i="21"/>
  <c r="O76" i="21"/>
  <c r="Q76" i="21"/>
  <c r="V76" i="21"/>
  <c r="G77" i="21"/>
  <c r="I77" i="21"/>
  <c r="K77" i="21"/>
  <c r="M77" i="21"/>
  <c r="O77" i="21"/>
  <c r="Q77" i="21"/>
  <c r="V77" i="21"/>
  <c r="G78" i="21"/>
  <c r="M78" i="21" s="1"/>
  <c r="I78" i="21"/>
  <c r="K78" i="21"/>
  <c r="O78" i="21"/>
  <c r="Q78" i="21"/>
  <c r="V78" i="21"/>
  <c r="G79" i="21"/>
  <c r="I79" i="21"/>
  <c r="K79" i="21"/>
  <c r="M79" i="21"/>
  <c r="O79" i="21"/>
  <c r="Q79" i="21"/>
  <c r="V79" i="21"/>
  <c r="G82" i="21"/>
  <c r="M82" i="21" s="1"/>
  <c r="I82" i="21"/>
  <c r="K82" i="21"/>
  <c r="O82" i="21"/>
  <c r="Q82" i="21"/>
  <c r="V82" i="21"/>
  <c r="G85" i="21"/>
  <c r="M85" i="21" s="1"/>
  <c r="I85" i="21"/>
  <c r="K85" i="21"/>
  <c r="O85" i="21"/>
  <c r="Q85" i="21"/>
  <c r="V85" i="21"/>
  <c r="G87" i="21"/>
  <c r="M87" i="21" s="1"/>
  <c r="I87" i="21"/>
  <c r="K87" i="21"/>
  <c r="O87" i="21"/>
  <c r="Q87" i="21"/>
  <c r="V87" i="21"/>
  <c r="G89" i="21"/>
  <c r="M89" i="21" s="1"/>
  <c r="I89" i="21"/>
  <c r="K89" i="21"/>
  <c r="O89" i="21"/>
  <c r="Q89" i="21"/>
  <c r="V89" i="21"/>
  <c r="G91" i="21"/>
  <c r="I91" i="21"/>
  <c r="K91" i="21"/>
  <c r="M91" i="21"/>
  <c r="O91" i="21"/>
  <c r="Q91" i="21"/>
  <c r="V91" i="21"/>
  <c r="G92" i="21"/>
  <c r="I92" i="21"/>
  <c r="K92" i="21"/>
  <c r="M92" i="21"/>
  <c r="O92" i="21"/>
  <c r="Q92" i="21"/>
  <c r="V92" i="21"/>
  <c r="G93" i="21"/>
  <c r="I93" i="21"/>
  <c r="K93" i="21"/>
  <c r="M93" i="21"/>
  <c r="O93" i="21"/>
  <c r="Q93" i="21"/>
  <c r="V93" i="21"/>
  <c r="G95" i="21"/>
  <c r="M95" i="21" s="1"/>
  <c r="I95" i="21"/>
  <c r="K95" i="21"/>
  <c r="O95" i="21"/>
  <c r="Q95" i="21"/>
  <c r="V95" i="21"/>
  <c r="G97" i="21"/>
  <c r="I97" i="21"/>
  <c r="K97" i="21"/>
  <c r="M97" i="21"/>
  <c r="O97" i="21"/>
  <c r="Q97" i="21"/>
  <c r="V97" i="21"/>
  <c r="G98" i="21"/>
  <c r="I98" i="21"/>
  <c r="K98" i="21"/>
  <c r="M98" i="21"/>
  <c r="O98" i="21"/>
  <c r="Q98" i="21"/>
  <c r="V98" i="21"/>
  <c r="G99" i="21"/>
  <c r="M99" i="21" s="1"/>
  <c r="I99" i="21"/>
  <c r="K99" i="21"/>
  <c r="O99" i="21"/>
  <c r="Q99" i="21"/>
  <c r="V99" i="21"/>
  <c r="G101" i="21"/>
  <c r="M101" i="21" s="1"/>
  <c r="I101" i="21"/>
  <c r="I100" i="21" s="1"/>
  <c r="K101" i="21"/>
  <c r="O101" i="21"/>
  <c r="Q101" i="21"/>
  <c r="V101" i="21"/>
  <c r="G102" i="21"/>
  <c r="M102" i="21" s="1"/>
  <c r="I102" i="21"/>
  <c r="K102" i="21"/>
  <c r="O102" i="21"/>
  <c r="Q102" i="21"/>
  <c r="V102" i="21"/>
  <c r="G104" i="21"/>
  <c r="I104" i="21"/>
  <c r="K104" i="21"/>
  <c r="M104" i="21"/>
  <c r="O104" i="21"/>
  <c r="Q104" i="21"/>
  <c r="V104" i="21"/>
  <c r="G106" i="21"/>
  <c r="M106" i="21" s="1"/>
  <c r="I106" i="21"/>
  <c r="K106" i="21"/>
  <c r="O106" i="21"/>
  <c r="Q106" i="21"/>
  <c r="V106" i="21"/>
  <c r="G108" i="21"/>
  <c r="I108" i="21"/>
  <c r="K108" i="21"/>
  <c r="O108" i="21"/>
  <c r="Q108" i="21"/>
  <c r="V108" i="21"/>
  <c r="G109" i="21"/>
  <c r="M109" i="21" s="1"/>
  <c r="I109" i="21"/>
  <c r="K109" i="21"/>
  <c r="O109" i="21"/>
  <c r="Q109" i="21"/>
  <c r="V109" i="21"/>
  <c r="G110" i="21"/>
  <c r="M110" i="21" s="1"/>
  <c r="I110" i="21"/>
  <c r="K110" i="21"/>
  <c r="O110" i="21"/>
  <c r="Q110" i="21"/>
  <c r="V110" i="21"/>
  <c r="G111" i="21"/>
  <c r="I111" i="21"/>
  <c r="K111" i="21"/>
  <c r="M111" i="21"/>
  <c r="O111" i="21"/>
  <c r="Q111" i="21"/>
  <c r="V111" i="21"/>
  <c r="G112" i="21"/>
  <c r="I112" i="21"/>
  <c r="K112" i="21"/>
  <c r="M112" i="21"/>
  <c r="O112" i="21"/>
  <c r="Q112" i="21"/>
  <c r="V112" i="21"/>
  <c r="G114" i="21"/>
  <c r="I114" i="21"/>
  <c r="K114" i="21"/>
  <c r="M114" i="21"/>
  <c r="O114" i="21"/>
  <c r="Q114" i="21"/>
  <c r="V114" i="21"/>
  <c r="G116" i="21"/>
  <c r="M116" i="21" s="1"/>
  <c r="I116" i="21"/>
  <c r="K116" i="21"/>
  <c r="O116" i="21"/>
  <c r="Q116" i="21"/>
  <c r="V116" i="21"/>
  <c r="G119" i="21"/>
  <c r="M119" i="21" s="1"/>
  <c r="I119" i="21"/>
  <c r="K119" i="21"/>
  <c r="O119" i="21"/>
  <c r="Q119" i="21"/>
  <c r="V119" i="21"/>
  <c r="G121" i="21"/>
  <c r="M121" i="21" s="1"/>
  <c r="I121" i="21"/>
  <c r="K121" i="21"/>
  <c r="O121" i="21"/>
  <c r="Q121" i="21"/>
  <c r="V121" i="21"/>
  <c r="G122" i="21"/>
  <c r="M122" i="21" s="1"/>
  <c r="I122" i="21"/>
  <c r="K122" i="21"/>
  <c r="O122" i="21"/>
  <c r="Q122" i="21"/>
  <c r="V122" i="21"/>
  <c r="G123" i="21"/>
  <c r="M123" i="21" s="1"/>
  <c r="I123" i="21"/>
  <c r="K123" i="21"/>
  <c r="O123" i="21"/>
  <c r="Q123" i="21"/>
  <c r="V123" i="21"/>
  <c r="G125" i="21"/>
  <c r="I125" i="21"/>
  <c r="K125" i="21"/>
  <c r="K124" i="21" s="1"/>
  <c r="O125" i="21"/>
  <c r="Q125" i="21"/>
  <c r="V125" i="21"/>
  <c r="G128" i="21"/>
  <c r="M128" i="21" s="1"/>
  <c r="I128" i="21"/>
  <c r="K128" i="21"/>
  <c r="O128" i="21"/>
  <c r="Q128" i="21"/>
  <c r="V128" i="21"/>
  <c r="G130" i="21"/>
  <c r="M130" i="21" s="1"/>
  <c r="I130" i="21"/>
  <c r="K130" i="21"/>
  <c r="O130" i="21"/>
  <c r="Q130" i="21"/>
  <c r="V130" i="21"/>
  <c r="G132" i="21"/>
  <c r="M132" i="21" s="1"/>
  <c r="I132" i="21"/>
  <c r="K132" i="21"/>
  <c r="O132" i="21"/>
  <c r="Q132" i="21"/>
  <c r="V132" i="21"/>
  <c r="G135" i="21"/>
  <c r="M135" i="21" s="1"/>
  <c r="I135" i="21"/>
  <c r="K135" i="21"/>
  <c r="O135" i="21"/>
  <c r="Q135" i="21"/>
  <c r="V135" i="21"/>
  <c r="G137" i="21"/>
  <c r="I137" i="21"/>
  <c r="K137" i="21"/>
  <c r="M137" i="21"/>
  <c r="O137" i="21"/>
  <c r="Q137" i="21"/>
  <c r="V137" i="21"/>
  <c r="G139" i="21"/>
  <c r="M139" i="21" s="1"/>
  <c r="I139" i="21"/>
  <c r="K139" i="21"/>
  <c r="O139" i="21"/>
  <c r="Q139" i="21"/>
  <c r="V139" i="21"/>
  <c r="G141" i="21"/>
  <c r="M141" i="21" s="1"/>
  <c r="I141" i="21"/>
  <c r="K141" i="21"/>
  <c r="O141" i="21"/>
  <c r="Q141" i="21"/>
  <c r="V141" i="21"/>
  <c r="G143" i="21"/>
  <c r="M143" i="21" s="1"/>
  <c r="I143" i="21"/>
  <c r="K143" i="21"/>
  <c r="O143" i="21"/>
  <c r="Q143" i="21"/>
  <c r="V143" i="21"/>
  <c r="G145" i="21"/>
  <c r="I145" i="21"/>
  <c r="K145" i="21"/>
  <c r="M145" i="21"/>
  <c r="O145" i="21"/>
  <c r="Q145" i="21"/>
  <c r="V145" i="21"/>
  <c r="G147" i="21"/>
  <c r="M147" i="21" s="1"/>
  <c r="I147" i="21"/>
  <c r="K147" i="21"/>
  <c r="O147" i="21"/>
  <c r="Q147" i="21"/>
  <c r="V147" i="21"/>
  <c r="G149" i="21"/>
  <c r="I149" i="21"/>
  <c r="K149" i="21"/>
  <c r="M149" i="21"/>
  <c r="O149" i="21"/>
  <c r="Q149" i="21"/>
  <c r="V149" i="21"/>
  <c r="G150" i="21"/>
  <c r="M150" i="21" s="1"/>
  <c r="I150" i="21"/>
  <c r="K150" i="21"/>
  <c r="O150" i="21"/>
  <c r="Q150" i="21"/>
  <c r="V150" i="21"/>
  <c r="G152" i="21"/>
  <c r="I152" i="21"/>
  <c r="K152" i="21"/>
  <c r="M152" i="21"/>
  <c r="O152" i="21"/>
  <c r="Q152" i="21"/>
  <c r="V152" i="21"/>
  <c r="G154" i="21"/>
  <c r="I154" i="21"/>
  <c r="K154" i="21"/>
  <c r="M154" i="21"/>
  <c r="O154" i="21"/>
  <c r="Q154" i="21"/>
  <c r="V154" i="21"/>
  <c r="G155" i="21"/>
  <c r="I155" i="21"/>
  <c r="K155" i="21"/>
  <c r="M155" i="21"/>
  <c r="O155" i="21"/>
  <c r="Q155" i="21"/>
  <c r="V155" i="21"/>
  <c r="G156" i="21"/>
  <c r="I156" i="21"/>
  <c r="K156" i="21"/>
  <c r="M156" i="21"/>
  <c r="O156" i="21"/>
  <c r="Q156" i="21"/>
  <c r="V156" i="21"/>
  <c r="G157" i="21"/>
  <c r="M157" i="21" s="1"/>
  <c r="I157" i="21"/>
  <c r="K157" i="21"/>
  <c r="O157" i="21"/>
  <c r="Q157" i="21"/>
  <c r="V157" i="21"/>
  <c r="G159" i="21"/>
  <c r="I159" i="21"/>
  <c r="K159" i="21"/>
  <c r="M159" i="21"/>
  <c r="O159" i="21"/>
  <c r="Q159" i="21"/>
  <c r="V159" i="21"/>
  <c r="G162" i="21"/>
  <c r="I162" i="21"/>
  <c r="K162" i="21"/>
  <c r="O162" i="21"/>
  <c r="Q162" i="21"/>
  <c r="V162" i="21"/>
  <c r="G165" i="21"/>
  <c r="I165" i="21"/>
  <c r="K165" i="21"/>
  <c r="M165" i="21"/>
  <c r="O165" i="21"/>
  <c r="O164" i="21" s="1"/>
  <c r="Q165" i="21"/>
  <c r="V165" i="21"/>
  <c r="G168" i="21"/>
  <c r="I168" i="21"/>
  <c r="K168" i="21"/>
  <c r="O168" i="21"/>
  <c r="Q168" i="21"/>
  <c r="V168" i="21"/>
  <c r="G170" i="21"/>
  <c r="I170" i="21"/>
  <c r="K170" i="21"/>
  <c r="M170" i="21"/>
  <c r="O170" i="21"/>
  <c r="Q170" i="21"/>
  <c r="V170" i="21"/>
  <c r="G172" i="21"/>
  <c r="M172" i="21" s="1"/>
  <c r="I172" i="21"/>
  <c r="K172" i="21"/>
  <c r="O172" i="21"/>
  <c r="Q172" i="21"/>
  <c r="V172" i="21"/>
  <c r="G174" i="21"/>
  <c r="K174" i="21"/>
  <c r="O174" i="21"/>
  <c r="G175" i="21"/>
  <c r="M175" i="21" s="1"/>
  <c r="M174" i="21" s="1"/>
  <c r="I175" i="21"/>
  <c r="I174" i="21" s="1"/>
  <c r="K175" i="21"/>
  <c r="O175" i="21"/>
  <c r="Q175" i="21"/>
  <c r="Q174" i="21" s="1"/>
  <c r="V175" i="21"/>
  <c r="V174" i="21" s="1"/>
  <c r="G178" i="21"/>
  <c r="I178" i="21"/>
  <c r="K178" i="21"/>
  <c r="M178" i="21"/>
  <c r="O178" i="21"/>
  <c r="Q178" i="21"/>
  <c r="V178" i="21"/>
  <c r="V177" i="21" s="1"/>
  <c r="G179" i="21"/>
  <c r="M179" i="21" s="1"/>
  <c r="I179" i="21"/>
  <c r="K179" i="21"/>
  <c r="K177" i="21" s="1"/>
  <c r="O179" i="21"/>
  <c r="O177" i="21" s="1"/>
  <c r="Q179" i="21"/>
  <c r="V179" i="21"/>
  <c r="V180" i="21"/>
  <c r="G181" i="21"/>
  <c r="I181" i="21"/>
  <c r="K181" i="21"/>
  <c r="O181" i="21"/>
  <c r="Q181" i="21"/>
  <c r="V181" i="21"/>
  <c r="G182" i="21"/>
  <c r="I182" i="21"/>
  <c r="K182" i="21"/>
  <c r="M182" i="21"/>
  <c r="O182" i="21"/>
  <c r="Q182" i="21"/>
  <c r="Q180" i="21" s="1"/>
  <c r="V182" i="21"/>
  <c r="G184" i="21"/>
  <c r="M184" i="21" s="1"/>
  <c r="I184" i="21"/>
  <c r="K184" i="21"/>
  <c r="O184" i="21"/>
  <c r="Q184" i="21"/>
  <c r="V184" i="21"/>
  <c r="G185" i="21"/>
  <c r="I185" i="21"/>
  <c r="K185" i="21"/>
  <c r="M185" i="21"/>
  <c r="O185" i="21"/>
  <c r="Q185" i="21"/>
  <c r="V185" i="21"/>
  <c r="G187" i="21"/>
  <c r="M187" i="21" s="1"/>
  <c r="I187" i="21"/>
  <c r="K187" i="21"/>
  <c r="O187" i="21"/>
  <c r="Q187" i="21"/>
  <c r="V187" i="21"/>
  <c r="I188" i="21"/>
  <c r="G189" i="21"/>
  <c r="M189" i="21" s="1"/>
  <c r="I189" i="21"/>
  <c r="K189" i="21"/>
  <c r="O189" i="21"/>
  <c r="Q189" i="21"/>
  <c r="V189" i="21"/>
  <c r="G191" i="21"/>
  <c r="M191" i="21" s="1"/>
  <c r="I191" i="21"/>
  <c r="K191" i="21"/>
  <c r="O191" i="21"/>
  <c r="Q191" i="21"/>
  <c r="V191" i="21"/>
  <c r="G194" i="21"/>
  <c r="I194" i="21"/>
  <c r="K194" i="21"/>
  <c r="M194" i="21"/>
  <c r="O194" i="21"/>
  <c r="O193" i="21" s="1"/>
  <c r="Q194" i="21"/>
  <c r="V194" i="21"/>
  <c r="G196" i="21"/>
  <c r="M196" i="21" s="1"/>
  <c r="I196" i="21"/>
  <c r="K196" i="21"/>
  <c r="K193" i="21" s="1"/>
  <c r="O196" i="21"/>
  <c r="Q196" i="21"/>
  <c r="V196" i="21"/>
  <c r="AE199" i="21"/>
  <c r="F59" i="1" s="1"/>
  <c r="BA296" i="20"/>
  <c r="BA294" i="20"/>
  <c r="BA291" i="20"/>
  <c r="BA285" i="20"/>
  <c r="BA68" i="20"/>
  <c r="G9" i="20"/>
  <c r="I9" i="20"/>
  <c r="K9" i="20"/>
  <c r="M9" i="20"/>
  <c r="O9" i="20"/>
  <c r="Q9" i="20"/>
  <c r="Q8" i="20" s="1"/>
  <c r="V9" i="20"/>
  <c r="G13" i="20"/>
  <c r="M13" i="20" s="1"/>
  <c r="M8" i="20" s="1"/>
  <c r="I13" i="20"/>
  <c r="K13" i="20"/>
  <c r="O13" i="20"/>
  <c r="Q13" i="20"/>
  <c r="V13" i="20"/>
  <c r="G15" i="20"/>
  <c r="I15" i="20"/>
  <c r="K15" i="20"/>
  <c r="M15" i="20"/>
  <c r="O15" i="20"/>
  <c r="Q15" i="20"/>
  <c r="V15" i="20"/>
  <c r="G18" i="20"/>
  <c r="G17" i="20" s="1"/>
  <c r="I90" i="1" s="1"/>
  <c r="I18" i="20"/>
  <c r="I17" i="20" s="1"/>
  <c r="K18" i="20"/>
  <c r="K17" i="20" s="1"/>
  <c r="O18" i="20"/>
  <c r="O17" i="20" s="1"/>
  <c r="Q18" i="20"/>
  <c r="Q17" i="20" s="1"/>
  <c r="V18" i="20"/>
  <c r="V17" i="20" s="1"/>
  <c r="G22" i="20"/>
  <c r="M22" i="20" s="1"/>
  <c r="I22" i="20"/>
  <c r="K22" i="20"/>
  <c r="O22" i="20"/>
  <c r="Q22" i="20"/>
  <c r="V22" i="20"/>
  <c r="G25" i="20"/>
  <c r="I25" i="20"/>
  <c r="K25" i="20"/>
  <c r="M25" i="20"/>
  <c r="O25" i="20"/>
  <c r="Q25" i="20"/>
  <c r="V25" i="20"/>
  <c r="G28" i="20"/>
  <c r="I28" i="20"/>
  <c r="K28" i="20"/>
  <c r="M28" i="20"/>
  <c r="O28" i="20"/>
  <c r="Q28" i="20"/>
  <c r="V28" i="20"/>
  <c r="G32" i="20"/>
  <c r="I32" i="20"/>
  <c r="K32" i="20"/>
  <c r="M32" i="20"/>
  <c r="O32" i="20"/>
  <c r="Q32" i="20"/>
  <c r="V32" i="20"/>
  <c r="G37" i="20"/>
  <c r="M37" i="20" s="1"/>
  <c r="I37" i="20"/>
  <c r="K37" i="20"/>
  <c r="O37" i="20"/>
  <c r="Q37" i="20"/>
  <c r="V37" i="20"/>
  <c r="G39" i="20"/>
  <c r="M39" i="20" s="1"/>
  <c r="I39" i="20"/>
  <c r="K39" i="20"/>
  <c r="O39" i="20"/>
  <c r="Q39" i="20"/>
  <c r="V39" i="20"/>
  <c r="G46" i="20"/>
  <c r="M46" i="20" s="1"/>
  <c r="I46" i="20"/>
  <c r="K46" i="20"/>
  <c r="O46" i="20"/>
  <c r="Q46" i="20"/>
  <c r="V46" i="20"/>
  <c r="G50" i="20"/>
  <c r="M50" i="20" s="1"/>
  <c r="I50" i="20"/>
  <c r="K50" i="20"/>
  <c r="O50" i="20"/>
  <c r="O49" i="20" s="1"/>
  <c r="Q50" i="20"/>
  <c r="V50" i="20"/>
  <c r="G52" i="20"/>
  <c r="I52" i="20"/>
  <c r="K52" i="20"/>
  <c r="O52" i="20"/>
  <c r="Q52" i="20"/>
  <c r="V52" i="20"/>
  <c r="K54" i="20"/>
  <c r="G55" i="20"/>
  <c r="I55" i="20"/>
  <c r="I54" i="20" s="1"/>
  <c r="K55" i="20"/>
  <c r="O55" i="20"/>
  <c r="O54" i="20" s="1"/>
  <c r="Q55" i="20"/>
  <c r="Q54" i="20" s="1"/>
  <c r="V55" i="20"/>
  <c r="V54" i="20" s="1"/>
  <c r="O56" i="20"/>
  <c r="G57" i="20"/>
  <c r="M57" i="20" s="1"/>
  <c r="I57" i="20"/>
  <c r="K57" i="20"/>
  <c r="O57" i="20"/>
  <c r="Q57" i="20"/>
  <c r="V57" i="20"/>
  <c r="G58" i="20"/>
  <c r="I58" i="20"/>
  <c r="K58" i="20"/>
  <c r="M58" i="20"/>
  <c r="M56" i="20" s="1"/>
  <c r="O58" i="20"/>
  <c r="Q58" i="20"/>
  <c r="V58" i="20"/>
  <c r="G59" i="20"/>
  <c r="I59" i="20"/>
  <c r="K59" i="20"/>
  <c r="M59" i="20"/>
  <c r="O59" i="20"/>
  <c r="Q59" i="20"/>
  <c r="V59" i="20"/>
  <c r="G60" i="20"/>
  <c r="I60" i="20"/>
  <c r="G61" i="20"/>
  <c r="I61" i="20"/>
  <c r="K61" i="20"/>
  <c r="K60" i="20" s="1"/>
  <c r="M61" i="20"/>
  <c r="M60" i="20" s="1"/>
  <c r="O61" i="20"/>
  <c r="O60" i="20" s="1"/>
  <c r="Q61" i="20"/>
  <c r="Q60" i="20" s="1"/>
  <c r="V61" i="20"/>
  <c r="V60" i="20" s="1"/>
  <c r="G64" i="20"/>
  <c r="I64" i="20"/>
  <c r="I63" i="20" s="1"/>
  <c r="K64" i="20"/>
  <c r="K63" i="20" s="1"/>
  <c r="O64" i="20"/>
  <c r="O63" i="20" s="1"/>
  <c r="Q64" i="20"/>
  <c r="Q63" i="20" s="1"/>
  <c r="V64" i="20"/>
  <c r="V63" i="20" s="1"/>
  <c r="G70" i="20"/>
  <c r="I70" i="20"/>
  <c r="K70" i="20"/>
  <c r="O70" i="20"/>
  <c r="Q70" i="20"/>
  <c r="V70" i="20"/>
  <c r="G75" i="20"/>
  <c r="I75" i="20"/>
  <c r="K75" i="20"/>
  <c r="M75" i="20"/>
  <c r="O75" i="20"/>
  <c r="Q75" i="20"/>
  <c r="V75" i="20"/>
  <c r="G77" i="20"/>
  <c r="M77" i="20" s="1"/>
  <c r="I77" i="20"/>
  <c r="K77" i="20"/>
  <c r="O77" i="20"/>
  <c r="Q77" i="20"/>
  <c r="V77" i="20"/>
  <c r="G79" i="20"/>
  <c r="M79" i="20" s="1"/>
  <c r="I79" i="20"/>
  <c r="K79" i="20"/>
  <c r="O79" i="20"/>
  <c r="Q79" i="20"/>
  <c r="V79" i="20"/>
  <c r="G84" i="20"/>
  <c r="M84" i="20" s="1"/>
  <c r="I84" i="20"/>
  <c r="K84" i="20"/>
  <c r="O84" i="20"/>
  <c r="Q84" i="20"/>
  <c r="V84" i="20"/>
  <c r="G89" i="20"/>
  <c r="M89" i="20" s="1"/>
  <c r="I89" i="20"/>
  <c r="K89" i="20"/>
  <c r="O89" i="20"/>
  <c r="Q89" i="20"/>
  <c r="V89" i="20"/>
  <c r="G91" i="20"/>
  <c r="I91" i="20"/>
  <c r="K91" i="20"/>
  <c r="M91" i="20"/>
  <c r="O91" i="20"/>
  <c r="Q91" i="20"/>
  <c r="V91" i="20"/>
  <c r="G93" i="20"/>
  <c r="M93" i="20" s="1"/>
  <c r="I93" i="20"/>
  <c r="K93" i="20"/>
  <c r="O93" i="20"/>
  <c r="Q93" i="20"/>
  <c r="V93" i="20"/>
  <c r="G95" i="20"/>
  <c r="M95" i="20" s="1"/>
  <c r="I95" i="20"/>
  <c r="K95" i="20"/>
  <c r="O95" i="20"/>
  <c r="Q95" i="20"/>
  <c r="V95" i="20"/>
  <c r="G97" i="20"/>
  <c r="M97" i="20" s="1"/>
  <c r="I97" i="20"/>
  <c r="K97" i="20"/>
  <c r="O97" i="20"/>
  <c r="Q97" i="20"/>
  <c r="V97" i="20"/>
  <c r="G99" i="20"/>
  <c r="M99" i="20" s="1"/>
  <c r="I99" i="20"/>
  <c r="K99" i="20"/>
  <c r="O99" i="20"/>
  <c r="Q99" i="20"/>
  <c r="V99" i="20"/>
  <c r="G100" i="20"/>
  <c r="M100" i="20" s="1"/>
  <c r="I100" i="20"/>
  <c r="K100" i="20"/>
  <c r="O100" i="20"/>
  <c r="Q100" i="20"/>
  <c r="V100" i="20"/>
  <c r="G102" i="20"/>
  <c r="M102" i="20" s="1"/>
  <c r="I102" i="20"/>
  <c r="K102" i="20"/>
  <c r="O102" i="20"/>
  <c r="Q102" i="20"/>
  <c r="V102" i="20"/>
  <c r="G104" i="20"/>
  <c r="I104" i="20"/>
  <c r="K104" i="20"/>
  <c r="M104" i="20"/>
  <c r="O104" i="20"/>
  <c r="Q104" i="20"/>
  <c r="V104" i="20"/>
  <c r="G105" i="20"/>
  <c r="V105" i="20"/>
  <c r="G106" i="20"/>
  <c r="M106" i="20" s="1"/>
  <c r="M105" i="20" s="1"/>
  <c r="I106" i="20"/>
  <c r="I105" i="20" s="1"/>
  <c r="K106" i="20"/>
  <c r="K105" i="20" s="1"/>
  <c r="O106" i="20"/>
  <c r="O105" i="20" s="1"/>
  <c r="Q106" i="20"/>
  <c r="Q105" i="20" s="1"/>
  <c r="V106" i="20"/>
  <c r="G108" i="20"/>
  <c r="M108" i="20" s="1"/>
  <c r="I108" i="20"/>
  <c r="K108" i="20"/>
  <c r="O108" i="20"/>
  <c r="Q108" i="20"/>
  <c r="V108" i="20"/>
  <c r="G117" i="20"/>
  <c r="I117" i="20"/>
  <c r="K117" i="20"/>
  <c r="M117" i="20"/>
  <c r="O117" i="20"/>
  <c r="Q117" i="20"/>
  <c r="V117" i="20"/>
  <c r="G124" i="20"/>
  <c r="M124" i="20" s="1"/>
  <c r="I124" i="20"/>
  <c r="K124" i="20"/>
  <c r="O124" i="20"/>
  <c r="Q124" i="20"/>
  <c r="V124" i="20"/>
  <c r="G126" i="20"/>
  <c r="I126" i="20"/>
  <c r="K126" i="20"/>
  <c r="M126" i="20"/>
  <c r="O126" i="20"/>
  <c r="Q126" i="20"/>
  <c r="V126" i="20"/>
  <c r="G128" i="20"/>
  <c r="M128" i="20" s="1"/>
  <c r="I128" i="20"/>
  <c r="K128" i="20"/>
  <c r="O128" i="20"/>
  <c r="Q128" i="20"/>
  <c r="V128" i="20"/>
  <c r="G130" i="20"/>
  <c r="M130" i="20" s="1"/>
  <c r="I130" i="20"/>
  <c r="K130" i="20"/>
  <c r="O130" i="20"/>
  <c r="Q130" i="20"/>
  <c r="V130" i="20"/>
  <c r="G132" i="20"/>
  <c r="M132" i="20" s="1"/>
  <c r="I132" i="20"/>
  <c r="K132" i="20"/>
  <c r="O132" i="20"/>
  <c r="Q132" i="20"/>
  <c r="V132" i="20"/>
  <c r="G134" i="20"/>
  <c r="M134" i="20" s="1"/>
  <c r="I134" i="20"/>
  <c r="K134" i="20"/>
  <c r="O134" i="20"/>
  <c r="Q134" i="20"/>
  <c r="V134" i="20"/>
  <c r="G136" i="20"/>
  <c r="M136" i="20" s="1"/>
  <c r="I136" i="20"/>
  <c r="K136" i="20"/>
  <c r="O136" i="20"/>
  <c r="Q136" i="20"/>
  <c r="V136" i="20"/>
  <c r="G138" i="20"/>
  <c r="M138" i="20" s="1"/>
  <c r="I138" i="20"/>
  <c r="K138" i="20"/>
  <c r="O138" i="20"/>
  <c r="Q138" i="20"/>
  <c r="V138" i="20"/>
  <c r="G139" i="20"/>
  <c r="M139" i="20" s="1"/>
  <c r="I139" i="20"/>
  <c r="K139" i="20"/>
  <c r="O139" i="20"/>
  <c r="Q139" i="20"/>
  <c r="V139" i="20"/>
  <c r="G141" i="20"/>
  <c r="M141" i="20" s="1"/>
  <c r="I141" i="20"/>
  <c r="K141" i="20"/>
  <c r="O141" i="20"/>
  <c r="Q141" i="20"/>
  <c r="V141" i="20"/>
  <c r="G142" i="20"/>
  <c r="I142" i="20"/>
  <c r="K142" i="20"/>
  <c r="O142" i="20"/>
  <c r="Q142" i="20"/>
  <c r="V142" i="20"/>
  <c r="G143" i="20"/>
  <c r="M143" i="20" s="1"/>
  <c r="I143" i="20"/>
  <c r="K143" i="20"/>
  <c r="O143" i="20"/>
  <c r="Q143" i="20"/>
  <c r="V143" i="20"/>
  <c r="G144" i="20"/>
  <c r="M144" i="20" s="1"/>
  <c r="I144" i="20"/>
  <c r="K144" i="20"/>
  <c r="O144" i="20"/>
  <c r="Q144" i="20"/>
  <c r="V144" i="20"/>
  <c r="G146" i="20"/>
  <c r="M146" i="20" s="1"/>
  <c r="I146" i="20"/>
  <c r="K146" i="20"/>
  <c r="O146" i="20"/>
  <c r="Q146" i="20"/>
  <c r="V146" i="20"/>
  <c r="G149" i="20"/>
  <c r="M149" i="20" s="1"/>
  <c r="I149" i="20"/>
  <c r="K149" i="20"/>
  <c r="O149" i="20"/>
  <c r="Q149" i="20"/>
  <c r="V149" i="20"/>
  <c r="G152" i="20"/>
  <c r="M152" i="20" s="1"/>
  <c r="I152" i="20"/>
  <c r="K152" i="20"/>
  <c r="O152" i="20"/>
  <c r="Q152" i="20"/>
  <c r="V152" i="20"/>
  <c r="G155" i="20"/>
  <c r="M155" i="20" s="1"/>
  <c r="I155" i="20"/>
  <c r="K155" i="20"/>
  <c r="O155" i="20"/>
  <c r="Q155" i="20"/>
  <c r="V155" i="20"/>
  <c r="G158" i="20"/>
  <c r="M158" i="20" s="1"/>
  <c r="I158" i="20"/>
  <c r="K158" i="20"/>
  <c r="O158" i="20"/>
  <c r="Q158" i="20"/>
  <c r="V158" i="20"/>
  <c r="G160" i="20"/>
  <c r="M160" i="20" s="1"/>
  <c r="I160" i="20"/>
  <c r="K160" i="20"/>
  <c r="O160" i="20"/>
  <c r="Q160" i="20"/>
  <c r="V160" i="20"/>
  <c r="G162" i="20"/>
  <c r="I162" i="20"/>
  <c r="K162" i="20"/>
  <c r="M162" i="20"/>
  <c r="O162" i="20"/>
  <c r="Q162" i="20"/>
  <c r="V162" i="20"/>
  <c r="G164" i="20"/>
  <c r="I164" i="20"/>
  <c r="K164" i="20"/>
  <c r="M164" i="20"/>
  <c r="O164" i="20"/>
  <c r="Q164" i="20"/>
  <c r="V164" i="20"/>
  <c r="G166" i="20"/>
  <c r="I166" i="20"/>
  <c r="K166" i="20"/>
  <c r="M166" i="20"/>
  <c r="O166" i="20"/>
  <c r="Q166" i="20"/>
  <c r="V166" i="20"/>
  <c r="G168" i="20"/>
  <c r="M168" i="20" s="1"/>
  <c r="I168" i="20"/>
  <c r="K168" i="20"/>
  <c r="O168" i="20"/>
  <c r="Q168" i="20"/>
  <c r="V168" i="20"/>
  <c r="G170" i="20"/>
  <c r="M170" i="20" s="1"/>
  <c r="I170" i="20"/>
  <c r="K170" i="20"/>
  <c r="O170" i="20"/>
  <c r="Q170" i="20"/>
  <c r="V170" i="20"/>
  <c r="G172" i="20"/>
  <c r="M172" i="20" s="1"/>
  <c r="I172" i="20"/>
  <c r="K172" i="20"/>
  <c r="O172" i="20"/>
  <c r="Q172" i="20"/>
  <c r="V172" i="20"/>
  <c r="G174" i="20"/>
  <c r="M174" i="20" s="1"/>
  <c r="I174" i="20"/>
  <c r="K174" i="20"/>
  <c r="O174" i="20"/>
  <c r="Q174" i="20"/>
  <c r="V174" i="20"/>
  <c r="G176" i="20"/>
  <c r="M176" i="20" s="1"/>
  <c r="I176" i="20"/>
  <c r="K176" i="20"/>
  <c r="O176" i="20"/>
  <c r="Q176" i="20"/>
  <c r="V176" i="20"/>
  <c r="G178" i="20"/>
  <c r="M178" i="20" s="1"/>
  <c r="I178" i="20"/>
  <c r="K178" i="20"/>
  <c r="O178" i="20"/>
  <c r="Q178" i="20"/>
  <c r="V178" i="20"/>
  <c r="G180" i="20"/>
  <c r="I180" i="20"/>
  <c r="K180" i="20"/>
  <c r="O180" i="20"/>
  <c r="Q180" i="20"/>
  <c r="V180" i="20"/>
  <c r="G181" i="20"/>
  <c r="M181" i="20" s="1"/>
  <c r="I181" i="20"/>
  <c r="K181" i="20"/>
  <c r="O181" i="20"/>
  <c r="Q181" i="20"/>
  <c r="V181" i="20"/>
  <c r="G182" i="20"/>
  <c r="M182" i="20" s="1"/>
  <c r="I182" i="20"/>
  <c r="K182" i="20"/>
  <c r="O182" i="20"/>
  <c r="Q182" i="20"/>
  <c r="V182" i="20"/>
  <c r="G183" i="20"/>
  <c r="M183" i="20" s="1"/>
  <c r="I183" i="20"/>
  <c r="K183" i="20"/>
  <c r="O183" i="20"/>
  <c r="Q183" i="20"/>
  <c r="V183" i="20"/>
  <c r="G184" i="20"/>
  <c r="I184" i="20"/>
  <c r="K184" i="20"/>
  <c r="M184" i="20"/>
  <c r="O184" i="20"/>
  <c r="Q184" i="20"/>
  <c r="V184" i="20"/>
  <c r="G185" i="20"/>
  <c r="M185" i="20" s="1"/>
  <c r="I185" i="20"/>
  <c r="K185" i="20"/>
  <c r="O185" i="20"/>
  <c r="Q185" i="20"/>
  <c r="V185" i="20"/>
  <c r="G186" i="20"/>
  <c r="M186" i="20" s="1"/>
  <c r="I186" i="20"/>
  <c r="K186" i="20"/>
  <c r="O186" i="20"/>
  <c r="Q186" i="20"/>
  <c r="V186" i="20"/>
  <c r="G187" i="20"/>
  <c r="M187" i="20" s="1"/>
  <c r="I187" i="20"/>
  <c r="K187" i="20"/>
  <c r="O187" i="20"/>
  <c r="Q187" i="20"/>
  <c r="V187" i="20"/>
  <c r="G188" i="20"/>
  <c r="I188" i="20"/>
  <c r="K188" i="20"/>
  <c r="M188" i="20"/>
  <c r="O188" i="20"/>
  <c r="Q188" i="20"/>
  <c r="V188" i="20"/>
  <c r="G190" i="20"/>
  <c r="M190" i="20" s="1"/>
  <c r="I190" i="20"/>
  <c r="K190" i="20"/>
  <c r="O190" i="20"/>
  <c r="Q190" i="20"/>
  <c r="V190" i="20"/>
  <c r="G191" i="20"/>
  <c r="M191" i="20" s="1"/>
  <c r="I191" i="20"/>
  <c r="K191" i="20"/>
  <c r="O191" i="20"/>
  <c r="Q191" i="20"/>
  <c r="V191" i="20"/>
  <c r="G192" i="20"/>
  <c r="M192" i="20" s="1"/>
  <c r="I192" i="20"/>
  <c r="K192" i="20"/>
  <c r="O192" i="20"/>
  <c r="Q192" i="20"/>
  <c r="V192" i="20"/>
  <c r="G193" i="20"/>
  <c r="M193" i="20" s="1"/>
  <c r="I193" i="20"/>
  <c r="K193" i="20"/>
  <c r="O193" i="20"/>
  <c r="Q193" i="20"/>
  <c r="V193" i="20"/>
  <c r="G194" i="20"/>
  <c r="I194" i="20"/>
  <c r="K194" i="20"/>
  <c r="M194" i="20"/>
  <c r="O194" i="20"/>
  <c r="Q194" i="20"/>
  <c r="V194" i="20"/>
  <c r="G195" i="20"/>
  <c r="I195" i="20"/>
  <c r="K195" i="20"/>
  <c r="M195" i="20"/>
  <c r="O195" i="20"/>
  <c r="Q195" i="20"/>
  <c r="V195" i="20"/>
  <c r="G196" i="20"/>
  <c r="I196" i="20"/>
  <c r="K196" i="20"/>
  <c r="M196" i="20"/>
  <c r="O196" i="20"/>
  <c r="Q196" i="20"/>
  <c r="V196" i="20"/>
  <c r="G197" i="20"/>
  <c r="M197" i="20" s="1"/>
  <c r="I197" i="20"/>
  <c r="K197" i="20"/>
  <c r="O197" i="20"/>
  <c r="Q197" i="20"/>
  <c r="V197" i="20"/>
  <c r="G198" i="20"/>
  <c r="M198" i="20" s="1"/>
  <c r="I198" i="20"/>
  <c r="K198" i="20"/>
  <c r="O198" i="20"/>
  <c r="Q198" i="20"/>
  <c r="V198" i="20"/>
  <c r="G199" i="20"/>
  <c r="M199" i="20" s="1"/>
  <c r="I199" i="20"/>
  <c r="K199" i="20"/>
  <c r="O199" i="20"/>
  <c r="Q199" i="20"/>
  <c r="V199" i="20"/>
  <c r="G200" i="20"/>
  <c r="I200" i="20"/>
  <c r="K200" i="20"/>
  <c r="M200" i="20"/>
  <c r="O200" i="20"/>
  <c r="Q200" i="20"/>
  <c r="V200" i="20"/>
  <c r="G201" i="20"/>
  <c r="I201" i="20"/>
  <c r="K201" i="20"/>
  <c r="M201" i="20"/>
  <c r="O201" i="20"/>
  <c r="Q201" i="20"/>
  <c r="V201" i="20"/>
  <c r="G203" i="20"/>
  <c r="I203" i="20"/>
  <c r="K203" i="20"/>
  <c r="O203" i="20"/>
  <c r="Q203" i="20"/>
  <c r="V203" i="20"/>
  <c r="G205" i="20"/>
  <c r="M205" i="20" s="1"/>
  <c r="I205" i="20"/>
  <c r="K205" i="20"/>
  <c r="O205" i="20"/>
  <c r="Q205" i="20"/>
  <c r="V205" i="20"/>
  <c r="G207" i="20"/>
  <c r="M207" i="20" s="1"/>
  <c r="I207" i="20"/>
  <c r="K207" i="20"/>
  <c r="O207" i="20"/>
  <c r="Q207" i="20"/>
  <c r="V207" i="20"/>
  <c r="G209" i="20"/>
  <c r="I209" i="20"/>
  <c r="K209" i="20"/>
  <c r="M209" i="20"/>
  <c r="O209" i="20"/>
  <c r="Q209" i="20"/>
  <c r="V209" i="20"/>
  <c r="Q210" i="20"/>
  <c r="G211" i="20"/>
  <c r="I211" i="20"/>
  <c r="I210" i="20" s="1"/>
  <c r="K211" i="20"/>
  <c r="K210" i="20" s="1"/>
  <c r="O211" i="20"/>
  <c r="O210" i="20" s="1"/>
  <c r="Q211" i="20"/>
  <c r="V211" i="20"/>
  <c r="V210" i="20" s="1"/>
  <c r="G213" i="20"/>
  <c r="I213" i="20"/>
  <c r="K213" i="20"/>
  <c r="O213" i="20"/>
  <c r="Q213" i="20"/>
  <c r="V213" i="20"/>
  <c r="G214" i="20"/>
  <c r="M214" i="20" s="1"/>
  <c r="I214" i="20"/>
  <c r="K214" i="20"/>
  <c r="O214" i="20"/>
  <c r="Q214" i="20"/>
  <c r="V214" i="20"/>
  <c r="G215" i="20"/>
  <c r="I215" i="20"/>
  <c r="K215" i="20"/>
  <c r="M215" i="20"/>
  <c r="O215" i="20"/>
  <c r="Q215" i="20"/>
  <c r="V215" i="20"/>
  <c r="G216" i="20"/>
  <c r="I216" i="20"/>
  <c r="K216" i="20"/>
  <c r="M216" i="20"/>
  <c r="O216" i="20"/>
  <c r="Q216" i="20"/>
  <c r="V216" i="20"/>
  <c r="G218" i="20"/>
  <c r="M218" i="20" s="1"/>
  <c r="I218" i="20"/>
  <c r="K218" i="20"/>
  <c r="O218" i="20"/>
  <c r="Q218" i="20"/>
  <c r="V218" i="20"/>
  <c r="G219" i="20"/>
  <c r="M219" i="20" s="1"/>
  <c r="I219" i="20"/>
  <c r="K219" i="20"/>
  <c r="O219" i="20"/>
  <c r="Q219" i="20"/>
  <c r="V219" i="20"/>
  <c r="G221" i="20"/>
  <c r="I221" i="20"/>
  <c r="K221" i="20"/>
  <c r="O221" i="20"/>
  <c r="Q221" i="20"/>
  <c r="V221" i="20"/>
  <c r="G222" i="20"/>
  <c r="M222" i="20" s="1"/>
  <c r="I222" i="20"/>
  <c r="K222" i="20"/>
  <c r="O222" i="20"/>
  <c r="Q222" i="20"/>
  <c r="V222" i="20"/>
  <c r="G223" i="20"/>
  <c r="M223" i="20" s="1"/>
  <c r="I223" i="20"/>
  <c r="K223" i="20"/>
  <c r="O223" i="20"/>
  <c r="Q223" i="20"/>
  <c r="V223" i="20"/>
  <c r="G224" i="20"/>
  <c r="M224" i="20" s="1"/>
  <c r="I224" i="20"/>
  <c r="K224" i="20"/>
  <c r="O224" i="20"/>
  <c r="Q224" i="20"/>
  <c r="V224" i="20"/>
  <c r="G225" i="20"/>
  <c r="M225" i="20" s="1"/>
  <c r="I225" i="20"/>
  <c r="K225" i="20"/>
  <c r="O225" i="20"/>
  <c r="Q225" i="20"/>
  <c r="V225" i="20"/>
  <c r="G227" i="20"/>
  <c r="M227" i="20" s="1"/>
  <c r="I227" i="20"/>
  <c r="K227" i="20"/>
  <c r="K226" i="20" s="1"/>
  <c r="O227" i="20"/>
  <c r="Q227" i="20"/>
  <c r="Q226" i="20" s="1"/>
  <c r="V227" i="20"/>
  <c r="G228" i="20"/>
  <c r="I228" i="20"/>
  <c r="I226" i="20" s="1"/>
  <c r="K228" i="20"/>
  <c r="O228" i="20"/>
  <c r="Q228" i="20"/>
  <c r="V228" i="20"/>
  <c r="G231" i="20"/>
  <c r="I231" i="20"/>
  <c r="K231" i="20"/>
  <c r="M231" i="20"/>
  <c r="O231" i="20"/>
  <c r="Q231" i="20"/>
  <c r="V231" i="20"/>
  <c r="G233" i="20"/>
  <c r="I233" i="20"/>
  <c r="K233" i="20"/>
  <c r="O233" i="20"/>
  <c r="Q233" i="20"/>
  <c r="V233" i="20"/>
  <c r="G235" i="20"/>
  <c r="I235" i="20"/>
  <c r="K235" i="20"/>
  <c r="M235" i="20"/>
  <c r="O235" i="20"/>
  <c r="Q235" i="20"/>
  <c r="V235" i="20"/>
  <c r="G237" i="20"/>
  <c r="M237" i="20" s="1"/>
  <c r="I237" i="20"/>
  <c r="K237" i="20"/>
  <c r="O237" i="20"/>
  <c r="Q237" i="20"/>
  <c r="V237" i="20"/>
  <c r="G239" i="20"/>
  <c r="M239" i="20" s="1"/>
  <c r="I239" i="20"/>
  <c r="K239" i="20"/>
  <c r="O239" i="20"/>
  <c r="Q239" i="20"/>
  <c r="V239" i="20"/>
  <c r="G247" i="20"/>
  <c r="I247" i="20"/>
  <c r="K247" i="20"/>
  <c r="M247" i="20"/>
  <c r="O247" i="20"/>
  <c r="Q247" i="20"/>
  <c r="Q238" i="20" s="1"/>
  <c r="V247" i="20"/>
  <c r="G249" i="20"/>
  <c r="I249" i="20"/>
  <c r="K249" i="20"/>
  <c r="M249" i="20"/>
  <c r="O249" i="20"/>
  <c r="Q249" i="20"/>
  <c r="V249" i="20"/>
  <c r="G251" i="20"/>
  <c r="M251" i="20" s="1"/>
  <c r="I251" i="20"/>
  <c r="K251" i="20"/>
  <c r="O251" i="20"/>
  <c r="Q251" i="20"/>
  <c r="V251" i="20"/>
  <c r="G258" i="20"/>
  <c r="M258" i="20" s="1"/>
  <c r="I258" i="20"/>
  <c r="K258" i="20"/>
  <c r="O258" i="20"/>
  <c r="Q258" i="20"/>
  <c r="V258" i="20"/>
  <c r="G260" i="20"/>
  <c r="M260" i="20" s="1"/>
  <c r="I260" i="20"/>
  <c r="K260" i="20"/>
  <c r="O260" i="20"/>
  <c r="Q260" i="20"/>
  <c r="V260" i="20"/>
  <c r="G261" i="20"/>
  <c r="I261" i="20"/>
  <c r="K261" i="20"/>
  <c r="M261" i="20"/>
  <c r="O261" i="20"/>
  <c r="Q261" i="20"/>
  <c r="V261" i="20"/>
  <c r="G263" i="20"/>
  <c r="M263" i="20" s="1"/>
  <c r="I263" i="20"/>
  <c r="K263" i="20"/>
  <c r="O263" i="20"/>
  <c r="Q263" i="20"/>
  <c r="V263" i="20"/>
  <c r="G267" i="20"/>
  <c r="I267" i="20"/>
  <c r="K267" i="20"/>
  <c r="O267" i="20"/>
  <c r="Q267" i="20"/>
  <c r="V267" i="20"/>
  <c r="G270" i="20"/>
  <c r="M270" i="20" s="1"/>
  <c r="I270" i="20"/>
  <c r="K270" i="20"/>
  <c r="K266" i="20" s="1"/>
  <c r="O270" i="20"/>
  <c r="Q270" i="20"/>
  <c r="V270" i="20"/>
  <c r="G274" i="20"/>
  <c r="M274" i="20" s="1"/>
  <c r="I274" i="20"/>
  <c r="K274" i="20"/>
  <c r="O274" i="20"/>
  <c r="Q274" i="20"/>
  <c r="V274" i="20"/>
  <c r="G277" i="20"/>
  <c r="M277" i="20" s="1"/>
  <c r="I277" i="20"/>
  <c r="K277" i="20"/>
  <c r="O277" i="20"/>
  <c r="Q277" i="20"/>
  <c r="V277" i="20"/>
  <c r="V276" i="20" s="1"/>
  <c r="G278" i="20"/>
  <c r="M278" i="20" s="1"/>
  <c r="I278" i="20"/>
  <c r="K278" i="20"/>
  <c r="O278" i="20"/>
  <c r="Q278" i="20"/>
  <c r="V278" i="20"/>
  <c r="G280" i="20"/>
  <c r="M280" i="20" s="1"/>
  <c r="I280" i="20"/>
  <c r="K280" i="20"/>
  <c r="O280" i="20"/>
  <c r="Q280" i="20"/>
  <c r="V280" i="20"/>
  <c r="G281" i="20"/>
  <c r="M281" i="20" s="1"/>
  <c r="M279" i="20" s="1"/>
  <c r="I281" i="20"/>
  <c r="K281" i="20"/>
  <c r="O281" i="20"/>
  <c r="Q281" i="20"/>
  <c r="V281" i="20"/>
  <c r="G283" i="20"/>
  <c r="M283" i="20" s="1"/>
  <c r="I283" i="20"/>
  <c r="K283" i="20"/>
  <c r="O283" i="20"/>
  <c r="Q283" i="20"/>
  <c r="V283" i="20"/>
  <c r="G284" i="20"/>
  <c r="M284" i="20" s="1"/>
  <c r="I284" i="20"/>
  <c r="K284" i="20"/>
  <c r="O284" i="20"/>
  <c r="Q284" i="20"/>
  <c r="V284" i="20"/>
  <c r="G286" i="20"/>
  <c r="I286" i="20"/>
  <c r="K286" i="20"/>
  <c r="M286" i="20"/>
  <c r="O286" i="20"/>
  <c r="Q286" i="20"/>
  <c r="V286" i="20"/>
  <c r="G288" i="20"/>
  <c r="M288" i="20" s="1"/>
  <c r="I288" i="20"/>
  <c r="I287" i="20" s="1"/>
  <c r="K288" i="20"/>
  <c r="O288" i="20"/>
  <c r="Q288" i="20"/>
  <c r="V288" i="20"/>
  <c r="G290" i="20"/>
  <c r="M290" i="20" s="1"/>
  <c r="I290" i="20"/>
  <c r="K290" i="20"/>
  <c r="O290" i="20"/>
  <c r="Q290" i="20"/>
  <c r="V290" i="20"/>
  <c r="V287" i="20" s="1"/>
  <c r="G293" i="20"/>
  <c r="M293" i="20" s="1"/>
  <c r="I293" i="20"/>
  <c r="I292" i="20" s="1"/>
  <c r="K293" i="20"/>
  <c r="K292" i="20" s="1"/>
  <c r="O293" i="20"/>
  <c r="Q293" i="20"/>
  <c r="V293" i="20"/>
  <c r="V292" i="20" s="1"/>
  <c r="G295" i="20"/>
  <c r="M295" i="20" s="1"/>
  <c r="I295" i="20"/>
  <c r="K295" i="20"/>
  <c r="O295" i="20"/>
  <c r="Q295" i="20"/>
  <c r="V295" i="20"/>
  <c r="AE298" i="20"/>
  <c r="F57" i="1" s="1"/>
  <c r="BA206" i="19"/>
  <c r="BA204" i="19"/>
  <c r="BA201" i="19"/>
  <c r="BA195" i="19"/>
  <c r="BA39" i="19"/>
  <c r="G8" i="19"/>
  <c r="I8" i="19"/>
  <c r="G9" i="19"/>
  <c r="I9" i="19"/>
  <c r="K9" i="19"/>
  <c r="K8" i="19" s="1"/>
  <c r="M9" i="19"/>
  <c r="M8" i="19" s="1"/>
  <c r="O9" i="19"/>
  <c r="O8" i="19" s="1"/>
  <c r="Q9" i="19"/>
  <c r="Q8" i="19" s="1"/>
  <c r="V9" i="19"/>
  <c r="V8" i="19" s="1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18" i="19"/>
  <c r="M18" i="19" s="1"/>
  <c r="I18" i="19"/>
  <c r="K18" i="19"/>
  <c r="O18" i="19"/>
  <c r="Q18" i="19"/>
  <c r="V18" i="19"/>
  <c r="G20" i="19"/>
  <c r="M20" i="19" s="1"/>
  <c r="I20" i="19"/>
  <c r="K20" i="19"/>
  <c r="O20" i="19"/>
  <c r="Q20" i="19"/>
  <c r="V20" i="19"/>
  <c r="G22" i="19"/>
  <c r="M22" i="19" s="1"/>
  <c r="I22" i="19"/>
  <c r="K22" i="19"/>
  <c r="O22" i="19"/>
  <c r="Q22" i="19"/>
  <c r="V22" i="19"/>
  <c r="G26" i="19"/>
  <c r="I26" i="19"/>
  <c r="I25" i="19" s="1"/>
  <c r="K26" i="19"/>
  <c r="O26" i="19"/>
  <c r="Q26" i="19"/>
  <c r="V26" i="19"/>
  <c r="G27" i="19"/>
  <c r="M27" i="19" s="1"/>
  <c r="I27" i="19"/>
  <c r="K27" i="19"/>
  <c r="O27" i="19"/>
  <c r="Q27" i="19"/>
  <c r="Q25" i="19" s="1"/>
  <c r="V27" i="19"/>
  <c r="G29" i="19"/>
  <c r="I29" i="19"/>
  <c r="K29" i="19"/>
  <c r="O29" i="19"/>
  <c r="Q29" i="19"/>
  <c r="V29" i="19"/>
  <c r="G30" i="19"/>
  <c r="I30" i="19"/>
  <c r="I28" i="19" s="1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3" i="19"/>
  <c r="M33" i="19" s="1"/>
  <c r="M32" i="19" s="1"/>
  <c r="I33" i="19"/>
  <c r="I32" i="19" s="1"/>
  <c r="K33" i="19"/>
  <c r="K32" i="19" s="1"/>
  <c r="O33" i="19"/>
  <c r="O32" i="19" s="1"/>
  <c r="Q33" i="19"/>
  <c r="Q32" i="19" s="1"/>
  <c r="V33" i="19"/>
  <c r="V32" i="19" s="1"/>
  <c r="Q34" i="19"/>
  <c r="G35" i="19"/>
  <c r="M35" i="19" s="1"/>
  <c r="M34" i="19" s="1"/>
  <c r="I35" i="19"/>
  <c r="I34" i="19" s="1"/>
  <c r="K35" i="19"/>
  <c r="K34" i="19" s="1"/>
  <c r="O35" i="19"/>
  <c r="O34" i="19" s="1"/>
  <c r="Q35" i="19"/>
  <c r="V35" i="19"/>
  <c r="V34" i="19" s="1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5" i="19"/>
  <c r="M55" i="19" s="1"/>
  <c r="I55" i="19"/>
  <c r="K55" i="19"/>
  <c r="O55" i="19"/>
  <c r="Q55" i="19"/>
  <c r="V55" i="19"/>
  <c r="I56" i="19"/>
  <c r="Q56" i="19"/>
  <c r="G57" i="19"/>
  <c r="M57" i="19" s="1"/>
  <c r="M56" i="19" s="1"/>
  <c r="I57" i="19"/>
  <c r="K57" i="19"/>
  <c r="K56" i="19" s="1"/>
  <c r="O57" i="19"/>
  <c r="O56" i="19" s="1"/>
  <c r="Q57" i="19"/>
  <c r="V57" i="19"/>
  <c r="V56" i="19" s="1"/>
  <c r="G59" i="19"/>
  <c r="I59" i="19"/>
  <c r="K59" i="19"/>
  <c r="K58" i="19" s="1"/>
  <c r="M59" i="19"/>
  <c r="O59" i="19"/>
  <c r="Q59" i="19"/>
  <c r="V59" i="19"/>
  <c r="G60" i="19"/>
  <c r="M60" i="19" s="1"/>
  <c r="I60" i="19"/>
  <c r="I58" i="19" s="1"/>
  <c r="K60" i="19"/>
  <c r="O60" i="19"/>
  <c r="Q60" i="19"/>
  <c r="V60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I64" i="19"/>
  <c r="K64" i="19"/>
  <c r="M64" i="19"/>
  <c r="O64" i="19"/>
  <c r="Q64" i="19"/>
  <c r="V64" i="19"/>
  <c r="G65" i="19"/>
  <c r="M65" i="19" s="1"/>
  <c r="I65" i="19"/>
  <c r="K65" i="19"/>
  <c r="O65" i="19"/>
  <c r="Q65" i="19"/>
  <c r="V65" i="19"/>
  <c r="G67" i="19"/>
  <c r="I67" i="19"/>
  <c r="K67" i="19"/>
  <c r="M67" i="19"/>
  <c r="O67" i="19"/>
  <c r="Q67" i="19"/>
  <c r="V67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2" i="19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6" i="19"/>
  <c r="M76" i="19" s="1"/>
  <c r="I76" i="19"/>
  <c r="K76" i="19"/>
  <c r="O76" i="19"/>
  <c r="Q76" i="19"/>
  <c r="V76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3" i="19"/>
  <c r="M83" i="19" s="1"/>
  <c r="I83" i="19"/>
  <c r="K83" i="19"/>
  <c r="O83" i="19"/>
  <c r="Q83" i="19"/>
  <c r="V83" i="19"/>
  <c r="G85" i="19"/>
  <c r="M85" i="19" s="1"/>
  <c r="I85" i="19"/>
  <c r="K85" i="19"/>
  <c r="O85" i="19"/>
  <c r="Q85" i="19"/>
  <c r="V85" i="19"/>
  <c r="G87" i="19"/>
  <c r="I87" i="19"/>
  <c r="K87" i="19"/>
  <c r="M87" i="19"/>
  <c r="O87" i="19"/>
  <c r="Q87" i="19"/>
  <c r="V87" i="19"/>
  <c r="G89" i="19"/>
  <c r="M89" i="19" s="1"/>
  <c r="I89" i="19"/>
  <c r="K89" i="19"/>
  <c r="O89" i="19"/>
  <c r="Q89" i="19"/>
  <c r="V89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I93" i="19"/>
  <c r="K93" i="19"/>
  <c r="M93" i="19"/>
  <c r="O93" i="19"/>
  <c r="Q93" i="19"/>
  <c r="V93" i="19"/>
  <c r="G94" i="19"/>
  <c r="I94" i="19"/>
  <c r="K94" i="19"/>
  <c r="M94" i="19"/>
  <c r="O94" i="19"/>
  <c r="Q94" i="19"/>
  <c r="V94" i="19"/>
  <c r="G95" i="19"/>
  <c r="M95" i="19" s="1"/>
  <c r="I95" i="19"/>
  <c r="K95" i="19"/>
  <c r="O95" i="19"/>
  <c r="Q95" i="19"/>
  <c r="V95" i="19"/>
  <c r="G97" i="19"/>
  <c r="M97" i="19" s="1"/>
  <c r="I97" i="19"/>
  <c r="K97" i="19"/>
  <c r="O97" i="19"/>
  <c r="Q97" i="19"/>
  <c r="V97" i="19"/>
  <c r="G98" i="19"/>
  <c r="I98" i="19"/>
  <c r="K98" i="19"/>
  <c r="O98" i="19"/>
  <c r="Q98" i="19"/>
  <c r="V98" i="19"/>
  <c r="G99" i="19"/>
  <c r="M99" i="19" s="1"/>
  <c r="I99" i="19"/>
  <c r="K99" i="19"/>
  <c r="O99" i="19"/>
  <c r="Q99" i="19"/>
  <c r="V99" i="19"/>
  <c r="G100" i="19"/>
  <c r="M100" i="19" s="1"/>
  <c r="I100" i="19"/>
  <c r="K100" i="19"/>
  <c r="O100" i="19"/>
  <c r="Q100" i="19"/>
  <c r="V100" i="19"/>
  <c r="G101" i="19"/>
  <c r="M101" i="19" s="1"/>
  <c r="I101" i="19"/>
  <c r="K101" i="19"/>
  <c r="O101" i="19"/>
  <c r="Q101" i="19"/>
  <c r="V101" i="19"/>
  <c r="G102" i="19"/>
  <c r="M102" i="19" s="1"/>
  <c r="I102" i="19"/>
  <c r="K102" i="19"/>
  <c r="O102" i="19"/>
  <c r="Q102" i="19"/>
  <c r="V102" i="19"/>
  <c r="G103" i="19"/>
  <c r="M103" i="19" s="1"/>
  <c r="I103" i="19"/>
  <c r="K103" i="19"/>
  <c r="O103" i="19"/>
  <c r="Q103" i="19"/>
  <c r="Q96" i="19" s="1"/>
  <c r="V103" i="19"/>
  <c r="G104" i="19"/>
  <c r="M104" i="19" s="1"/>
  <c r="I104" i="19"/>
  <c r="K104" i="19"/>
  <c r="O104" i="19"/>
  <c r="Q104" i="19"/>
  <c r="V104" i="19"/>
  <c r="G105" i="19"/>
  <c r="M105" i="19"/>
  <c r="G106" i="19"/>
  <c r="I106" i="19"/>
  <c r="I105" i="19" s="1"/>
  <c r="K106" i="19"/>
  <c r="K105" i="19" s="1"/>
  <c r="M106" i="19"/>
  <c r="O106" i="19"/>
  <c r="O105" i="19" s="1"/>
  <c r="Q106" i="19"/>
  <c r="Q105" i="19" s="1"/>
  <c r="V106" i="19"/>
  <c r="V105" i="19" s="1"/>
  <c r="G108" i="19"/>
  <c r="I108" i="19"/>
  <c r="K108" i="19"/>
  <c r="O108" i="19"/>
  <c r="Q108" i="19"/>
  <c r="Q107" i="19" s="1"/>
  <c r="V108" i="19"/>
  <c r="G109" i="19"/>
  <c r="M109" i="19" s="1"/>
  <c r="I109" i="19"/>
  <c r="K109" i="19"/>
  <c r="O109" i="19"/>
  <c r="Q109" i="19"/>
  <c r="V109" i="19"/>
  <c r="G110" i="19"/>
  <c r="I110" i="19"/>
  <c r="K110" i="19"/>
  <c r="M110" i="19"/>
  <c r="O110" i="19"/>
  <c r="Q110" i="19"/>
  <c r="V110" i="19"/>
  <c r="G111" i="19"/>
  <c r="M111" i="19" s="1"/>
  <c r="I111" i="19"/>
  <c r="K111" i="19"/>
  <c r="O111" i="19"/>
  <c r="Q111" i="19"/>
  <c r="V111" i="19"/>
  <c r="G113" i="19"/>
  <c r="M113" i="19" s="1"/>
  <c r="I113" i="19"/>
  <c r="K113" i="19"/>
  <c r="O113" i="19"/>
  <c r="Q113" i="19"/>
  <c r="V113" i="19"/>
  <c r="G114" i="19"/>
  <c r="I114" i="19"/>
  <c r="K114" i="19"/>
  <c r="M114" i="19"/>
  <c r="O114" i="19"/>
  <c r="Q114" i="19"/>
  <c r="V114" i="19"/>
  <c r="G116" i="19"/>
  <c r="M116" i="19" s="1"/>
  <c r="I116" i="19"/>
  <c r="K116" i="19"/>
  <c r="O116" i="19"/>
  <c r="Q116" i="19"/>
  <c r="V116" i="19"/>
  <c r="G117" i="19"/>
  <c r="M117" i="19" s="1"/>
  <c r="I117" i="19"/>
  <c r="K117" i="19"/>
  <c r="O117" i="19"/>
  <c r="Q117" i="19"/>
  <c r="V117" i="19"/>
  <c r="G118" i="19"/>
  <c r="M118" i="19" s="1"/>
  <c r="I118" i="19"/>
  <c r="K118" i="19"/>
  <c r="O118" i="19"/>
  <c r="Q118" i="19"/>
  <c r="V118" i="19"/>
  <c r="G119" i="19"/>
  <c r="I119" i="19"/>
  <c r="K119" i="19"/>
  <c r="M119" i="19"/>
  <c r="O119" i="19"/>
  <c r="Q119" i="19"/>
  <c r="V119" i="19"/>
  <c r="G120" i="19"/>
  <c r="M120" i="19" s="1"/>
  <c r="I120" i="19"/>
  <c r="K120" i="19"/>
  <c r="O120" i="19"/>
  <c r="Q120" i="19"/>
  <c r="V120" i="19"/>
  <c r="G122" i="19"/>
  <c r="M122" i="19" s="1"/>
  <c r="I122" i="19"/>
  <c r="K122" i="19"/>
  <c r="O122" i="19"/>
  <c r="Q122" i="19"/>
  <c r="V122" i="19"/>
  <c r="G123" i="19"/>
  <c r="M123" i="19" s="1"/>
  <c r="I123" i="19"/>
  <c r="K123" i="19"/>
  <c r="O123" i="19"/>
  <c r="O121" i="19" s="1"/>
  <c r="Q123" i="19"/>
  <c r="V123" i="19"/>
  <c r="V121" i="19" s="1"/>
  <c r="G124" i="19"/>
  <c r="M124" i="19" s="1"/>
  <c r="I124" i="19"/>
  <c r="K124" i="19"/>
  <c r="O124" i="19"/>
  <c r="Q124" i="19"/>
  <c r="V124" i="19"/>
  <c r="G126" i="19"/>
  <c r="M126" i="19" s="1"/>
  <c r="I126" i="19"/>
  <c r="K126" i="19"/>
  <c r="O126" i="19"/>
  <c r="Q126" i="19"/>
  <c r="V126" i="19"/>
  <c r="G128" i="19"/>
  <c r="I128" i="19"/>
  <c r="K128" i="19"/>
  <c r="O128" i="19"/>
  <c r="Q128" i="19"/>
  <c r="V128" i="19"/>
  <c r="G130" i="19"/>
  <c r="M130" i="19" s="1"/>
  <c r="I130" i="19"/>
  <c r="K130" i="19"/>
  <c r="O130" i="19"/>
  <c r="Q130" i="19"/>
  <c r="V130" i="19"/>
  <c r="G132" i="19"/>
  <c r="M132" i="19" s="1"/>
  <c r="I132" i="19"/>
  <c r="K132" i="19"/>
  <c r="O132" i="19"/>
  <c r="Q132" i="19"/>
  <c r="V132" i="19"/>
  <c r="G134" i="19"/>
  <c r="I134" i="19"/>
  <c r="K134" i="19"/>
  <c r="M134" i="19"/>
  <c r="O134" i="19"/>
  <c r="Q134" i="19"/>
  <c r="V134" i="19"/>
  <c r="G136" i="19"/>
  <c r="M136" i="19" s="1"/>
  <c r="I136" i="19"/>
  <c r="K136" i="19"/>
  <c r="O136" i="19"/>
  <c r="Q136" i="19"/>
  <c r="V136" i="19"/>
  <c r="G138" i="19"/>
  <c r="M138" i="19" s="1"/>
  <c r="I138" i="19"/>
  <c r="K138" i="19"/>
  <c r="O138" i="19"/>
  <c r="Q138" i="19"/>
  <c r="V138" i="19"/>
  <c r="G140" i="19"/>
  <c r="M140" i="19" s="1"/>
  <c r="I140" i="19"/>
  <c r="K140" i="19"/>
  <c r="O140" i="19"/>
  <c r="Q140" i="19"/>
  <c r="V140" i="19"/>
  <c r="G142" i="19"/>
  <c r="M142" i="19" s="1"/>
  <c r="I142" i="19"/>
  <c r="K142" i="19"/>
  <c r="O142" i="19"/>
  <c r="Q142" i="19"/>
  <c r="V142" i="19"/>
  <c r="G143" i="19"/>
  <c r="M143" i="19" s="1"/>
  <c r="I143" i="19"/>
  <c r="K143" i="19"/>
  <c r="O143" i="19"/>
  <c r="Q143" i="19"/>
  <c r="V143" i="19"/>
  <c r="G145" i="19"/>
  <c r="M145" i="19" s="1"/>
  <c r="I145" i="19"/>
  <c r="K145" i="19"/>
  <c r="O145" i="19"/>
  <c r="Q145" i="19"/>
  <c r="V145" i="19"/>
  <c r="G146" i="19"/>
  <c r="M146" i="19" s="1"/>
  <c r="I146" i="19"/>
  <c r="K146" i="19"/>
  <c r="O146" i="19"/>
  <c r="Q146" i="19"/>
  <c r="V146" i="19"/>
  <c r="G148" i="19"/>
  <c r="M148" i="19" s="1"/>
  <c r="I148" i="19"/>
  <c r="K148" i="19"/>
  <c r="O148" i="19"/>
  <c r="Q148" i="19"/>
  <c r="V148" i="19"/>
  <c r="G151" i="19"/>
  <c r="M151" i="19" s="1"/>
  <c r="I151" i="19"/>
  <c r="K151" i="19"/>
  <c r="O151" i="19"/>
  <c r="O147" i="19" s="1"/>
  <c r="Q151" i="19"/>
  <c r="V151" i="19"/>
  <c r="G153" i="19"/>
  <c r="I153" i="19"/>
  <c r="K153" i="19"/>
  <c r="M153" i="19"/>
  <c r="O153" i="19"/>
  <c r="Q153" i="19"/>
  <c r="V153" i="19"/>
  <c r="G155" i="19"/>
  <c r="M155" i="19" s="1"/>
  <c r="I155" i="19"/>
  <c r="K155" i="19"/>
  <c r="O155" i="19"/>
  <c r="Q155" i="19"/>
  <c r="V155" i="19"/>
  <c r="G157" i="19"/>
  <c r="M157" i="19" s="1"/>
  <c r="I157" i="19"/>
  <c r="K157" i="19"/>
  <c r="O157" i="19"/>
  <c r="Q157" i="19"/>
  <c r="V157" i="19"/>
  <c r="G159" i="19"/>
  <c r="M159" i="19" s="1"/>
  <c r="I159" i="19"/>
  <c r="K159" i="19"/>
  <c r="O159" i="19"/>
  <c r="Q159" i="19"/>
  <c r="V159" i="19"/>
  <c r="G160" i="19"/>
  <c r="M160" i="19" s="1"/>
  <c r="I160" i="19"/>
  <c r="K160" i="19"/>
  <c r="O160" i="19"/>
  <c r="Q160" i="19"/>
  <c r="V160" i="19"/>
  <c r="G161" i="19"/>
  <c r="M161" i="19" s="1"/>
  <c r="I161" i="19"/>
  <c r="K161" i="19"/>
  <c r="O161" i="19"/>
  <c r="Q161" i="19"/>
  <c r="V161" i="19"/>
  <c r="G162" i="19"/>
  <c r="M162" i="19" s="1"/>
  <c r="I162" i="19"/>
  <c r="K162" i="19"/>
  <c r="O162" i="19"/>
  <c r="Q162" i="19"/>
  <c r="V162" i="19"/>
  <c r="G164" i="19"/>
  <c r="M164" i="19" s="1"/>
  <c r="I164" i="19"/>
  <c r="K164" i="19"/>
  <c r="O164" i="19"/>
  <c r="Q164" i="19"/>
  <c r="V164" i="19"/>
  <c r="G167" i="19"/>
  <c r="M167" i="19" s="1"/>
  <c r="I167" i="19"/>
  <c r="K167" i="19"/>
  <c r="O167" i="19"/>
  <c r="Q167" i="19"/>
  <c r="V167" i="19"/>
  <c r="G169" i="19"/>
  <c r="M169" i="19" s="1"/>
  <c r="I169" i="19"/>
  <c r="K169" i="19"/>
  <c r="O169" i="19"/>
  <c r="Q169" i="19"/>
  <c r="V169" i="19"/>
  <c r="G172" i="19"/>
  <c r="M172" i="19" s="1"/>
  <c r="I172" i="19"/>
  <c r="K172" i="19"/>
  <c r="O172" i="19"/>
  <c r="Q172" i="19"/>
  <c r="V172" i="19"/>
  <c r="G174" i="19"/>
  <c r="I174" i="19"/>
  <c r="K174" i="19"/>
  <c r="M174" i="19"/>
  <c r="O174" i="19"/>
  <c r="Q174" i="19"/>
  <c r="V174" i="19"/>
  <c r="G176" i="19"/>
  <c r="M176" i="19" s="1"/>
  <c r="I176" i="19"/>
  <c r="K176" i="19"/>
  <c r="O176" i="19"/>
  <c r="Q176" i="19"/>
  <c r="V176" i="19"/>
  <c r="G177" i="19"/>
  <c r="M177" i="19" s="1"/>
  <c r="I177" i="19"/>
  <c r="K177" i="19"/>
  <c r="O177" i="19"/>
  <c r="Q177" i="19"/>
  <c r="V177" i="19"/>
  <c r="G178" i="19"/>
  <c r="I178" i="19"/>
  <c r="K178" i="19"/>
  <c r="M178" i="19"/>
  <c r="O178" i="19"/>
  <c r="Q178" i="19"/>
  <c r="V178" i="19"/>
  <c r="Q179" i="19"/>
  <c r="G180" i="19"/>
  <c r="I180" i="19"/>
  <c r="I179" i="19" s="1"/>
  <c r="K180" i="19"/>
  <c r="K179" i="19" s="1"/>
  <c r="O180" i="19"/>
  <c r="O179" i="19" s="1"/>
  <c r="Q180" i="19"/>
  <c r="V180" i="19"/>
  <c r="V179" i="19" s="1"/>
  <c r="G183" i="19"/>
  <c r="M183" i="19" s="1"/>
  <c r="I183" i="19"/>
  <c r="K183" i="19"/>
  <c r="O183" i="19"/>
  <c r="Q183" i="19"/>
  <c r="V183" i="19"/>
  <c r="G184" i="19"/>
  <c r="M184" i="19" s="1"/>
  <c r="I184" i="19"/>
  <c r="K184" i="19"/>
  <c r="O184" i="19"/>
  <c r="Q184" i="19"/>
  <c r="V184" i="19"/>
  <c r="G185" i="19"/>
  <c r="M185" i="19" s="1"/>
  <c r="I185" i="19"/>
  <c r="K185" i="19"/>
  <c r="O185" i="19"/>
  <c r="Q185" i="19"/>
  <c r="V185" i="19"/>
  <c r="I187" i="19"/>
  <c r="K187" i="19"/>
  <c r="O187" i="19"/>
  <c r="Q187" i="19"/>
  <c r="V187" i="19"/>
  <c r="G188" i="19"/>
  <c r="I188" i="19"/>
  <c r="K188" i="19"/>
  <c r="O188" i="19"/>
  <c r="Q188" i="19"/>
  <c r="V188" i="19"/>
  <c r="G190" i="19"/>
  <c r="M190" i="19" s="1"/>
  <c r="I190" i="19"/>
  <c r="K190" i="19"/>
  <c r="O190" i="19"/>
  <c r="Q190" i="19"/>
  <c r="V190" i="19"/>
  <c r="G191" i="19"/>
  <c r="M191" i="19" s="1"/>
  <c r="I191" i="19"/>
  <c r="K191" i="19"/>
  <c r="O191" i="19"/>
  <c r="Q191" i="19"/>
  <c r="V191" i="19"/>
  <c r="G193" i="19"/>
  <c r="I193" i="19"/>
  <c r="K193" i="19"/>
  <c r="M193" i="19"/>
  <c r="O193" i="19"/>
  <c r="Q193" i="19"/>
  <c r="V193" i="19"/>
  <c r="G194" i="19"/>
  <c r="I194" i="19"/>
  <c r="K194" i="19"/>
  <c r="M194" i="19"/>
  <c r="O194" i="19"/>
  <c r="Q194" i="19"/>
  <c r="V194" i="19"/>
  <c r="G196" i="19"/>
  <c r="M196" i="19" s="1"/>
  <c r="I196" i="19"/>
  <c r="K196" i="19"/>
  <c r="O196" i="19"/>
  <c r="Q196" i="19"/>
  <c r="V196" i="19"/>
  <c r="G198" i="19"/>
  <c r="I198" i="19"/>
  <c r="I197" i="19" s="1"/>
  <c r="K198" i="19"/>
  <c r="M198" i="19"/>
  <c r="M197" i="19" s="1"/>
  <c r="O198" i="19"/>
  <c r="O197" i="19" s="1"/>
  <c r="Q198" i="19"/>
  <c r="Q197" i="19" s="1"/>
  <c r="V198" i="19"/>
  <c r="G200" i="19"/>
  <c r="M200" i="19" s="1"/>
  <c r="I200" i="19"/>
  <c r="K200" i="19"/>
  <c r="K197" i="19" s="1"/>
  <c r="O200" i="19"/>
  <c r="Q200" i="19"/>
  <c r="V200" i="19"/>
  <c r="G203" i="19"/>
  <c r="I203" i="19"/>
  <c r="K203" i="19"/>
  <c r="M203" i="19"/>
  <c r="O203" i="19"/>
  <c r="O202" i="19" s="1"/>
  <c r="Q203" i="19"/>
  <c r="V203" i="19"/>
  <c r="G205" i="19"/>
  <c r="G202" i="19" s="1"/>
  <c r="I205" i="19"/>
  <c r="K205" i="19"/>
  <c r="O205" i="19"/>
  <c r="Q205" i="19"/>
  <c r="V205" i="19"/>
  <c r="AE208" i="19"/>
  <c r="F55" i="1" s="1"/>
  <c r="BA204" i="18"/>
  <c r="BA202" i="18"/>
  <c r="BA199" i="18"/>
  <c r="BA193" i="18"/>
  <c r="BA39" i="18"/>
  <c r="G9" i="18"/>
  <c r="I9" i="18"/>
  <c r="I8" i="18" s="1"/>
  <c r="K9" i="18"/>
  <c r="K8" i="18" s="1"/>
  <c r="O9" i="18"/>
  <c r="O8" i="18" s="1"/>
  <c r="Q9" i="18"/>
  <c r="Q8" i="18" s="1"/>
  <c r="V9" i="18"/>
  <c r="V8" i="18" s="1"/>
  <c r="G12" i="18"/>
  <c r="M12" i="18" s="1"/>
  <c r="I12" i="18"/>
  <c r="K12" i="18"/>
  <c r="O12" i="18"/>
  <c r="Q12" i="18"/>
  <c r="V12" i="18"/>
  <c r="V11" i="18" s="1"/>
  <c r="G15" i="18"/>
  <c r="M15" i="18" s="1"/>
  <c r="I15" i="18"/>
  <c r="K15" i="18"/>
  <c r="O15" i="18"/>
  <c r="Q15" i="18"/>
  <c r="V15" i="18"/>
  <c r="G18" i="18"/>
  <c r="M18" i="18" s="1"/>
  <c r="I18" i="18"/>
  <c r="K18" i="18"/>
  <c r="O18" i="18"/>
  <c r="Q18" i="18"/>
  <c r="V18" i="18"/>
  <c r="G20" i="18"/>
  <c r="M20" i="18" s="1"/>
  <c r="I20" i="18"/>
  <c r="K20" i="18"/>
  <c r="O20" i="18"/>
  <c r="Q20" i="18"/>
  <c r="V20" i="18"/>
  <c r="G22" i="18"/>
  <c r="I22" i="18"/>
  <c r="K22" i="18"/>
  <c r="M22" i="18"/>
  <c r="O22" i="18"/>
  <c r="Q22" i="18"/>
  <c r="V22" i="18"/>
  <c r="G26" i="18"/>
  <c r="I26" i="18"/>
  <c r="K26" i="18"/>
  <c r="M26" i="18"/>
  <c r="O26" i="18"/>
  <c r="Q26" i="18"/>
  <c r="V26" i="18"/>
  <c r="G27" i="18"/>
  <c r="M27" i="18" s="1"/>
  <c r="I27" i="18"/>
  <c r="K27" i="18"/>
  <c r="O27" i="18"/>
  <c r="Q27" i="18"/>
  <c r="Q25" i="18" s="1"/>
  <c r="V27" i="18"/>
  <c r="G29" i="18"/>
  <c r="I29" i="18"/>
  <c r="K29" i="18"/>
  <c r="K28" i="18" s="1"/>
  <c r="M29" i="18"/>
  <c r="O29" i="18"/>
  <c r="Q29" i="18"/>
  <c r="V29" i="18"/>
  <c r="G30" i="18"/>
  <c r="I30" i="18"/>
  <c r="K30" i="18"/>
  <c r="M30" i="18"/>
  <c r="O30" i="18"/>
  <c r="Q30" i="18"/>
  <c r="V30" i="18"/>
  <c r="G31" i="18"/>
  <c r="M31" i="18" s="1"/>
  <c r="I31" i="18"/>
  <c r="K31" i="18"/>
  <c r="O31" i="18"/>
  <c r="Q31" i="18"/>
  <c r="V31" i="18"/>
  <c r="G33" i="18"/>
  <c r="M33" i="18" s="1"/>
  <c r="M32" i="18" s="1"/>
  <c r="I33" i="18"/>
  <c r="I32" i="18" s="1"/>
  <c r="K33" i="18"/>
  <c r="K32" i="18" s="1"/>
  <c r="O33" i="18"/>
  <c r="O32" i="18" s="1"/>
  <c r="Q33" i="18"/>
  <c r="Q32" i="18" s="1"/>
  <c r="V33" i="18"/>
  <c r="V32" i="18" s="1"/>
  <c r="I34" i="18"/>
  <c r="G35" i="18"/>
  <c r="M35" i="18" s="1"/>
  <c r="M34" i="18" s="1"/>
  <c r="I35" i="18"/>
  <c r="K35" i="18"/>
  <c r="K34" i="18" s="1"/>
  <c r="O35" i="18"/>
  <c r="O34" i="18" s="1"/>
  <c r="Q35" i="18"/>
  <c r="Q34" i="18" s="1"/>
  <c r="V35" i="18"/>
  <c r="V34" i="18" s="1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O57" i="18"/>
  <c r="G58" i="18"/>
  <c r="I58" i="18"/>
  <c r="I57" i="18" s="1"/>
  <c r="K58" i="18"/>
  <c r="K57" i="18" s="1"/>
  <c r="O58" i="18"/>
  <c r="Q58" i="18"/>
  <c r="Q57" i="18" s="1"/>
  <c r="V58" i="18"/>
  <c r="V57" i="18" s="1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3" i="18"/>
  <c r="I73" i="18"/>
  <c r="K73" i="18"/>
  <c r="M73" i="18"/>
  <c r="O73" i="18"/>
  <c r="Q73" i="18"/>
  <c r="V73" i="18"/>
  <c r="G74" i="18"/>
  <c r="I74" i="18"/>
  <c r="K74" i="18"/>
  <c r="O74" i="18"/>
  <c r="Q74" i="18"/>
  <c r="V74" i="18"/>
  <c r="G77" i="18"/>
  <c r="I77" i="18"/>
  <c r="K77" i="18"/>
  <c r="M77" i="18"/>
  <c r="O77" i="18"/>
  <c r="Q77" i="18"/>
  <c r="V77" i="18"/>
  <c r="G80" i="18"/>
  <c r="M80" i="18" s="1"/>
  <c r="I80" i="18"/>
  <c r="K80" i="18"/>
  <c r="O80" i="18"/>
  <c r="Q80" i="18"/>
  <c r="V80" i="18"/>
  <c r="G82" i="18"/>
  <c r="M82" i="18" s="1"/>
  <c r="I82" i="18"/>
  <c r="K82" i="18"/>
  <c r="O82" i="18"/>
  <c r="Q82" i="18"/>
  <c r="V82" i="18"/>
  <c r="G84" i="18"/>
  <c r="M84" i="18" s="1"/>
  <c r="I84" i="18"/>
  <c r="K84" i="18"/>
  <c r="O84" i="18"/>
  <c r="Q84" i="18"/>
  <c r="V84" i="18"/>
  <c r="G86" i="18"/>
  <c r="M86" i="18" s="1"/>
  <c r="I86" i="18"/>
  <c r="K86" i="18"/>
  <c r="O86" i="18"/>
  <c r="Q86" i="18"/>
  <c r="V86" i="18"/>
  <c r="G88" i="18"/>
  <c r="M88" i="18" s="1"/>
  <c r="I88" i="18"/>
  <c r="K88" i="18"/>
  <c r="O88" i="18"/>
  <c r="Q88" i="18"/>
  <c r="V88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8" i="18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7" i="18"/>
  <c r="M107" i="18" s="1"/>
  <c r="M106" i="18" s="1"/>
  <c r="I107" i="18"/>
  <c r="I106" i="18" s="1"/>
  <c r="K107" i="18"/>
  <c r="K106" i="18" s="1"/>
  <c r="O107" i="18"/>
  <c r="O106" i="18" s="1"/>
  <c r="Q107" i="18"/>
  <c r="Q106" i="18" s="1"/>
  <c r="V107" i="18"/>
  <c r="V106" i="18" s="1"/>
  <c r="G109" i="18"/>
  <c r="M109" i="18" s="1"/>
  <c r="I109" i="18"/>
  <c r="K109" i="18"/>
  <c r="O109" i="18"/>
  <c r="Q109" i="18"/>
  <c r="V109" i="18"/>
  <c r="G111" i="18"/>
  <c r="I111" i="18"/>
  <c r="K111" i="18"/>
  <c r="O111" i="18"/>
  <c r="Q111" i="18"/>
  <c r="V111" i="18"/>
  <c r="G112" i="18"/>
  <c r="I112" i="18"/>
  <c r="K112" i="18"/>
  <c r="M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I114" i="18"/>
  <c r="K114" i="18"/>
  <c r="M114" i="18"/>
  <c r="O114" i="18"/>
  <c r="Q114" i="18"/>
  <c r="V114" i="18"/>
  <c r="G115" i="18"/>
  <c r="M115" i="18" s="1"/>
  <c r="I115" i="18"/>
  <c r="K115" i="18"/>
  <c r="O115" i="18"/>
  <c r="Q115" i="18"/>
  <c r="V115" i="18"/>
  <c r="G117" i="18"/>
  <c r="M117" i="18" s="1"/>
  <c r="I117" i="18"/>
  <c r="K117" i="18"/>
  <c r="O117" i="18"/>
  <c r="Q117" i="18"/>
  <c r="Q116" i="18" s="1"/>
  <c r="V117" i="18"/>
  <c r="G118" i="18"/>
  <c r="I118" i="18"/>
  <c r="K118" i="18"/>
  <c r="M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4" i="18"/>
  <c r="M124" i="18" s="1"/>
  <c r="I124" i="18"/>
  <c r="K124" i="18"/>
  <c r="O124" i="18"/>
  <c r="Q124" i="18"/>
  <c r="V124" i="18"/>
  <c r="G125" i="18"/>
  <c r="M125" i="18" s="1"/>
  <c r="I125" i="18"/>
  <c r="K125" i="18"/>
  <c r="O125" i="18"/>
  <c r="O123" i="18" s="1"/>
  <c r="Q125" i="18"/>
  <c r="V125" i="18"/>
  <c r="G126" i="18"/>
  <c r="M126" i="18" s="1"/>
  <c r="I126" i="18"/>
  <c r="K126" i="18"/>
  <c r="O126" i="18"/>
  <c r="Q126" i="18"/>
  <c r="V126" i="18"/>
  <c r="G128" i="18"/>
  <c r="M128" i="18" s="1"/>
  <c r="I128" i="18"/>
  <c r="K128" i="18"/>
  <c r="O128" i="18"/>
  <c r="Q128" i="18"/>
  <c r="V128" i="18"/>
  <c r="G130" i="18"/>
  <c r="M130" i="18" s="1"/>
  <c r="I130" i="18"/>
  <c r="K130" i="18"/>
  <c r="O130" i="18"/>
  <c r="Q130" i="18"/>
  <c r="V130" i="18"/>
  <c r="G132" i="18"/>
  <c r="M132" i="18" s="1"/>
  <c r="I132" i="18"/>
  <c r="K132" i="18"/>
  <c r="O132" i="18"/>
  <c r="Q132" i="18"/>
  <c r="V132" i="18"/>
  <c r="G134" i="18"/>
  <c r="M134" i="18" s="1"/>
  <c r="I134" i="18"/>
  <c r="K134" i="18"/>
  <c r="O134" i="18"/>
  <c r="Q134" i="18"/>
  <c r="V134" i="18"/>
  <c r="G136" i="18"/>
  <c r="M136" i="18" s="1"/>
  <c r="I136" i="18"/>
  <c r="K136" i="18"/>
  <c r="O136" i="18"/>
  <c r="Q136" i="18"/>
  <c r="V136" i="18"/>
  <c r="G138" i="18"/>
  <c r="M138" i="18" s="1"/>
  <c r="I138" i="18"/>
  <c r="K138" i="18"/>
  <c r="O138" i="18"/>
  <c r="Q138" i="18"/>
  <c r="V138" i="18"/>
  <c r="G140" i="18"/>
  <c r="I140" i="18"/>
  <c r="K140" i="18"/>
  <c r="M140" i="18"/>
  <c r="O140" i="18"/>
  <c r="Q140" i="18"/>
  <c r="V140" i="18"/>
  <c r="G142" i="18"/>
  <c r="I142" i="18"/>
  <c r="K142" i="18"/>
  <c r="O142" i="18"/>
  <c r="Q142" i="18"/>
  <c r="V142" i="18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7" i="18"/>
  <c r="I147" i="18"/>
  <c r="K147" i="18"/>
  <c r="M147" i="18"/>
  <c r="O147" i="18"/>
  <c r="Q147" i="18"/>
  <c r="V147" i="18"/>
  <c r="G148" i="18"/>
  <c r="M148" i="18" s="1"/>
  <c r="I148" i="18"/>
  <c r="K148" i="18"/>
  <c r="O148" i="18"/>
  <c r="Q148" i="18"/>
  <c r="V148" i="18"/>
  <c r="G150" i="18"/>
  <c r="M150" i="18" s="1"/>
  <c r="I150" i="18"/>
  <c r="K150" i="18"/>
  <c r="O150" i="18"/>
  <c r="O149" i="18" s="1"/>
  <c r="Q150" i="18"/>
  <c r="V150" i="18"/>
  <c r="G153" i="18"/>
  <c r="M153" i="18" s="1"/>
  <c r="I153" i="18"/>
  <c r="K153" i="18"/>
  <c r="O153" i="18"/>
  <c r="Q153" i="18"/>
  <c r="V153" i="18"/>
  <c r="G155" i="18"/>
  <c r="M155" i="18" s="1"/>
  <c r="I155" i="18"/>
  <c r="K155" i="18"/>
  <c r="O155" i="18"/>
  <c r="Q155" i="18"/>
  <c r="V155" i="18"/>
  <c r="G157" i="18"/>
  <c r="M157" i="18" s="1"/>
  <c r="I157" i="18"/>
  <c r="K157" i="18"/>
  <c r="O157" i="18"/>
  <c r="Q157" i="18"/>
  <c r="V157" i="18"/>
  <c r="G159" i="18"/>
  <c r="M159" i="18" s="1"/>
  <c r="I159" i="18"/>
  <c r="K159" i="18"/>
  <c r="O159" i="18"/>
  <c r="Q159" i="18"/>
  <c r="V159" i="18"/>
  <c r="G161" i="18"/>
  <c r="I161" i="18"/>
  <c r="K161" i="18"/>
  <c r="M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M166" i="18" s="1"/>
  <c r="I166" i="18"/>
  <c r="K166" i="18"/>
  <c r="O166" i="18"/>
  <c r="Q166" i="18"/>
  <c r="V166" i="18"/>
  <c r="G169" i="18"/>
  <c r="I169" i="18"/>
  <c r="K169" i="18"/>
  <c r="M169" i="18"/>
  <c r="O169" i="18"/>
  <c r="Q169" i="18"/>
  <c r="V169" i="18"/>
  <c r="G171" i="18"/>
  <c r="I171" i="18"/>
  <c r="K171" i="18"/>
  <c r="O171" i="18"/>
  <c r="Q171" i="18"/>
  <c r="V171" i="18"/>
  <c r="G174" i="18"/>
  <c r="M174" i="18" s="1"/>
  <c r="I174" i="18"/>
  <c r="K174" i="18"/>
  <c r="O174" i="18"/>
  <c r="Q174" i="18"/>
  <c r="V174" i="18"/>
  <c r="G176" i="18"/>
  <c r="M176" i="18" s="1"/>
  <c r="I176" i="18"/>
  <c r="K176" i="18"/>
  <c r="O176" i="18"/>
  <c r="Q176" i="18"/>
  <c r="V176" i="18"/>
  <c r="G178" i="18"/>
  <c r="I178" i="18"/>
  <c r="K178" i="18"/>
  <c r="M178" i="18"/>
  <c r="O178" i="18"/>
  <c r="Q178" i="18"/>
  <c r="V178" i="18"/>
  <c r="G179" i="18"/>
  <c r="I179" i="18"/>
  <c r="K179" i="18"/>
  <c r="M179" i="18"/>
  <c r="O179" i="18"/>
  <c r="Q179" i="18"/>
  <c r="V179" i="18"/>
  <c r="G180" i="18"/>
  <c r="I180" i="18"/>
  <c r="K180" i="18"/>
  <c r="M180" i="18"/>
  <c r="O180" i="18"/>
  <c r="Q180" i="18"/>
  <c r="V180" i="18"/>
  <c r="G182" i="18"/>
  <c r="M182" i="18" s="1"/>
  <c r="M181" i="18" s="1"/>
  <c r="I182" i="18"/>
  <c r="I181" i="18" s="1"/>
  <c r="K182" i="18"/>
  <c r="K181" i="18" s="1"/>
  <c r="O182" i="18"/>
  <c r="O181" i="18" s="1"/>
  <c r="Q182" i="18"/>
  <c r="Q181" i="18" s="1"/>
  <c r="V182" i="18"/>
  <c r="V181" i="18" s="1"/>
  <c r="V184" i="18"/>
  <c r="I185" i="18"/>
  <c r="K185" i="18"/>
  <c r="O185" i="18"/>
  <c r="Q185" i="18"/>
  <c r="V185" i="18"/>
  <c r="G186" i="18"/>
  <c r="M186" i="18" s="1"/>
  <c r="I186" i="18"/>
  <c r="I184" i="18" s="1"/>
  <c r="K186" i="18"/>
  <c r="O186" i="18"/>
  <c r="Q186" i="18"/>
  <c r="Q184" i="18" s="1"/>
  <c r="V186" i="18"/>
  <c r="G188" i="18"/>
  <c r="M188" i="18" s="1"/>
  <c r="I188" i="18"/>
  <c r="K188" i="18"/>
  <c r="O188" i="18"/>
  <c r="Q188" i="18"/>
  <c r="V188" i="18"/>
  <c r="G189" i="18"/>
  <c r="M189" i="18" s="1"/>
  <c r="I189" i="18"/>
  <c r="K189" i="18"/>
  <c r="O189" i="18"/>
  <c r="Q189" i="18"/>
  <c r="V189" i="18"/>
  <c r="G191" i="18"/>
  <c r="M191" i="18" s="1"/>
  <c r="I191" i="18"/>
  <c r="K191" i="18"/>
  <c r="O191" i="18"/>
  <c r="Q191" i="18"/>
  <c r="V191" i="18"/>
  <c r="G192" i="18"/>
  <c r="M192" i="18" s="1"/>
  <c r="I192" i="18"/>
  <c r="K192" i="18"/>
  <c r="O192" i="18"/>
  <c r="Q192" i="18"/>
  <c r="V192" i="18"/>
  <c r="G194" i="18"/>
  <c r="M194" i="18" s="1"/>
  <c r="I194" i="18"/>
  <c r="K194" i="18"/>
  <c r="O194" i="18"/>
  <c r="Q194" i="18"/>
  <c r="V194" i="18"/>
  <c r="G196" i="18"/>
  <c r="I196" i="18"/>
  <c r="K196" i="18"/>
  <c r="M196" i="18"/>
  <c r="O196" i="18"/>
  <c r="O195" i="18" s="1"/>
  <c r="Q196" i="18"/>
  <c r="V196" i="18"/>
  <c r="G198" i="18"/>
  <c r="M198" i="18" s="1"/>
  <c r="I198" i="18"/>
  <c r="I195" i="18" s="1"/>
  <c r="K198" i="18"/>
  <c r="K195" i="18" s="1"/>
  <c r="O198" i="18"/>
  <c r="Q198" i="18"/>
  <c r="V198" i="18"/>
  <c r="G201" i="18"/>
  <c r="M201" i="18" s="1"/>
  <c r="I201" i="18"/>
  <c r="K201" i="18"/>
  <c r="O201" i="18"/>
  <c r="Q201" i="18"/>
  <c r="V201" i="18"/>
  <c r="V200" i="18" s="1"/>
  <c r="G203" i="18"/>
  <c r="I203" i="18"/>
  <c r="I200" i="18" s="1"/>
  <c r="K203" i="18"/>
  <c r="M203" i="18"/>
  <c r="O203" i="18"/>
  <c r="Q203" i="18"/>
  <c r="V203" i="18"/>
  <c r="AE206" i="18"/>
  <c r="BA205" i="17"/>
  <c r="BA203" i="17"/>
  <c r="BA200" i="17"/>
  <c r="BA194" i="17"/>
  <c r="BA39" i="17"/>
  <c r="G8" i="17"/>
  <c r="I8" i="17"/>
  <c r="K8" i="17"/>
  <c r="G9" i="17"/>
  <c r="I9" i="17"/>
  <c r="K9" i="17"/>
  <c r="M9" i="17"/>
  <c r="M8" i="17" s="1"/>
  <c r="O9" i="17"/>
  <c r="O8" i="17" s="1"/>
  <c r="Q9" i="17"/>
  <c r="Q8" i="17" s="1"/>
  <c r="V9" i="17"/>
  <c r="V8" i="17" s="1"/>
  <c r="G12" i="17"/>
  <c r="M12" i="17" s="1"/>
  <c r="I12" i="17"/>
  <c r="K12" i="17"/>
  <c r="O12" i="17"/>
  <c r="Q12" i="17"/>
  <c r="V12" i="17"/>
  <c r="G15" i="17"/>
  <c r="M15" i="17" s="1"/>
  <c r="I15" i="17"/>
  <c r="K15" i="17"/>
  <c r="O15" i="17"/>
  <c r="Q15" i="17"/>
  <c r="V15" i="17"/>
  <c r="G18" i="17"/>
  <c r="I18" i="17"/>
  <c r="K18" i="17"/>
  <c r="M18" i="17"/>
  <c r="O18" i="17"/>
  <c r="Q18" i="17"/>
  <c r="V18" i="17"/>
  <c r="G21" i="17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6" i="17"/>
  <c r="I26" i="17"/>
  <c r="I25" i="17" s="1"/>
  <c r="K26" i="17"/>
  <c r="O26" i="17"/>
  <c r="Q26" i="17"/>
  <c r="V26" i="17"/>
  <c r="G27" i="17"/>
  <c r="M27" i="17" s="1"/>
  <c r="I27" i="17"/>
  <c r="K27" i="17"/>
  <c r="O27" i="17"/>
  <c r="Q27" i="17"/>
  <c r="V27" i="17"/>
  <c r="V25" i="17" s="1"/>
  <c r="G29" i="17"/>
  <c r="M29" i="17" s="1"/>
  <c r="I29" i="17"/>
  <c r="K29" i="17"/>
  <c r="O29" i="17"/>
  <c r="Q29" i="17"/>
  <c r="V29" i="17"/>
  <c r="V28" i="17" s="1"/>
  <c r="G30" i="17"/>
  <c r="I30" i="17"/>
  <c r="K30" i="17"/>
  <c r="O30" i="17"/>
  <c r="Q30" i="17"/>
  <c r="V30" i="17"/>
  <c r="G31" i="17"/>
  <c r="I31" i="17"/>
  <c r="K31" i="17"/>
  <c r="M31" i="17"/>
  <c r="O31" i="17"/>
  <c r="Q31" i="17"/>
  <c r="V31" i="17"/>
  <c r="V32" i="17"/>
  <c r="G33" i="17"/>
  <c r="M33" i="17" s="1"/>
  <c r="M32" i="17" s="1"/>
  <c r="I33" i="17"/>
  <c r="I32" i="17" s="1"/>
  <c r="K33" i="17"/>
  <c r="K32" i="17" s="1"/>
  <c r="O33" i="17"/>
  <c r="O32" i="17" s="1"/>
  <c r="Q33" i="17"/>
  <c r="Q32" i="17" s="1"/>
  <c r="V33" i="17"/>
  <c r="I34" i="17"/>
  <c r="K34" i="17"/>
  <c r="O34" i="17"/>
  <c r="G35" i="17"/>
  <c r="G34" i="17" s="1"/>
  <c r="I35" i="17"/>
  <c r="K35" i="17"/>
  <c r="O35" i="17"/>
  <c r="Q35" i="17"/>
  <c r="Q34" i="17" s="1"/>
  <c r="V35" i="17"/>
  <c r="V34" i="17" s="1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G57" i="17" s="1"/>
  <c r="I58" i="17"/>
  <c r="I57" i="17" s="1"/>
  <c r="K58" i="17"/>
  <c r="K57" i="17" s="1"/>
  <c r="O58" i="17"/>
  <c r="O57" i="17" s="1"/>
  <c r="Q58" i="17"/>
  <c r="Q57" i="17" s="1"/>
  <c r="V58" i="17"/>
  <c r="V57" i="17" s="1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O59" i="17" s="1"/>
  <c r="Q61" i="17"/>
  <c r="Q59" i="17" s="1"/>
  <c r="V61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3" i="17"/>
  <c r="M73" i="17" s="1"/>
  <c r="I73" i="17"/>
  <c r="K73" i="17"/>
  <c r="O73" i="17"/>
  <c r="Q73" i="17"/>
  <c r="V73" i="17"/>
  <c r="G74" i="17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9" i="17"/>
  <c r="I79" i="17"/>
  <c r="K79" i="17"/>
  <c r="M79" i="17"/>
  <c r="O79" i="17"/>
  <c r="Q79" i="17"/>
  <c r="V79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8" i="17"/>
  <c r="M88" i="17" s="1"/>
  <c r="I88" i="17"/>
  <c r="K88" i="17"/>
  <c r="O88" i="17"/>
  <c r="Q88" i="17"/>
  <c r="V88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8" i="17"/>
  <c r="M108" i="17" s="1"/>
  <c r="M107" i="17" s="1"/>
  <c r="I108" i="17"/>
  <c r="I107" i="17" s="1"/>
  <c r="K108" i="17"/>
  <c r="K107" i="17" s="1"/>
  <c r="O108" i="17"/>
  <c r="O107" i="17" s="1"/>
  <c r="Q108" i="17"/>
  <c r="Q107" i="17" s="1"/>
  <c r="V108" i="17"/>
  <c r="V107" i="17" s="1"/>
  <c r="G110" i="17"/>
  <c r="M110" i="17" s="1"/>
  <c r="I110" i="17"/>
  <c r="K110" i="17"/>
  <c r="K109" i="17" s="1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Q116" i="17"/>
  <c r="V116" i="17"/>
  <c r="G118" i="17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I121" i="17"/>
  <c r="K121" i="17"/>
  <c r="M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O124" i="17" s="1"/>
  <c r="Q126" i="17"/>
  <c r="V126" i="17"/>
  <c r="G127" i="17"/>
  <c r="M127" i="17" s="1"/>
  <c r="I127" i="17"/>
  <c r="K127" i="17"/>
  <c r="O127" i="17"/>
  <c r="Q127" i="17"/>
  <c r="V127" i="17"/>
  <c r="G129" i="17"/>
  <c r="M129" i="17" s="1"/>
  <c r="I129" i="17"/>
  <c r="K129" i="17"/>
  <c r="O129" i="17"/>
  <c r="Q129" i="17"/>
  <c r="V129" i="17"/>
  <c r="G131" i="17"/>
  <c r="M131" i="17" s="1"/>
  <c r="I131" i="17"/>
  <c r="K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O145" i="17"/>
  <c r="Q145" i="17"/>
  <c r="V145" i="17"/>
  <c r="G146" i="17"/>
  <c r="M146" i="17" s="1"/>
  <c r="I146" i="17"/>
  <c r="K146" i="17"/>
  <c r="O146" i="17"/>
  <c r="Q146" i="17"/>
  <c r="V146" i="17"/>
  <c r="G148" i="17"/>
  <c r="M148" i="17" s="1"/>
  <c r="I148" i="17"/>
  <c r="K148" i="17"/>
  <c r="O148" i="17"/>
  <c r="Q148" i="17"/>
  <c r="V148" i="17"/>
  <c r="G149" i="17"/>
  <c r="M149" i="17" s="1"/>
  <c r="I149" i="17"/>
  <c r="K149" i="17"/>
  <c r="O149" i="17"/>
  <c r="Q149" i="17"/>
  <c r="V149" i="17"/>
  <c r="G151" i="17"/>
  <c r="M151" i="17" s="1"/>
  <c r="I151" i="17"/>
  <c r="K151" i="17"/>
  <c r="O151" i="17"/>
  <c r="Q151" i="17"/>
  <c r="V151" i="17"/>
  <c r="G154" i="17"/>
  <c r="I154" i="17"/>
  <c r="K154" i="17"/>
  <c r="M154" i="17"/>
  <c r="O154" i="17"/>
  <c r="Q154" i="17"/>
  <c r="V154" i="17"/>
  <c r="G156" i="17"/>
  <c r="M156" i="17" s="1"/>
  <c r="I156" i="17"/>
  <c r="K156" i="17"/>
  <c r="O156" i="17"/>
  <c r="Q156" i="17"/>
  <c r="V156" i="17"/>
  <c r="G158" i="17"/>
  <c r="M158" i="17" s="1"/>
  <c r="I158" i="17"/>
  <c r="K158" i="17"/>
  <c r="O158" i="17"/>
  <c r="Q158" i="17"/>
  <c r="V158" i="17"/>
  <c r="G160" i="17"/>
  <c r="M160" i="17" s="1"/>
  <c r="I160" i="17"/>
  <c r="K160" i="17"/>
  <c r="O160" i="17"/>
  <c r="Q160" i="17"/>
  <c r="V160" i="17"/>
  <c r="G162" i="17"/>
  <c r="I162" i="17"/>
  <c r="K162" i="17"/>
  <c r="M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I164" i="17"/>
  <c r="K164" i="17"/>
  <c r="M164" i="17"/>
  <c r="O164" i="17"/>
  <c r="Q164" i="17"/>
  <c r="V164" i="17"/>
  <c r="G165" i="17"/>
  <c r="M165" i="17" s="1"/>
  <c r="I165" i="17"/>
  <c r="K165" i="17"/>
  <c r="O165" i="17"/>
  <c r="Q165" i="17"/>
  <c r="V165" i="17"/>
  <c r="G167" i="17"/>
  <c r="M167" i="17" s="1"/>
  <c r="I167" i="17"/>
  <c r="K167" i="17"/>
  <c r="O167" i="17"/>
  <c r="Q167" i="17"/>
  <c r="V167" i="17"/>
  <c r="G170" i="17"/>
  <c r="M170" i="17" s="1"/>
  <c r="I170" i="17"/>
  <c r="K170" i="17"/>
  <c r="O170" i="17"/>
  <c r="Q170" i="17"/>
  <c r="V170" i="17"/>
  <c r="G172" i="17"/>
  <c r="M172" i="17" s="1"/>
  <c r="I172" i="17"/>
  <c r="K172" i="17"/>
  <c r="O172" i="17"/>
  <c r="Q172" i="17"/>
  <c r="V172" i="17"/>
  <c r="G175" i="17"/>
  <c r="I175" i="17"/>
  <c r="K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183" i="17"/>
  <c r="G182" i="17" s="1"/>
  <c r="I183" i="17"/>
  <c r="I182" i="17" s="1"/>
  <c r="K183" i="17"/>
  <c r="K182" i="17" s="1"/>
  <c r="M183" i="17"/>
  <c r="M182" i="17" s="1"/>
  <c r="O183" i="17"/>
  <c r="O182" i="17" s="1"/>
  <c r="Q183" i="17"/>
  <c r="Q182" i="17" s="1"/>
  <c r="V183" i="17"/>
  <c r="V182" i="17" s="1"/>
  <c r="G186" i="17"/>
  <c r="G185" i="17" s="1"/>
  <c r="I186" i="17"/>
  <c r="K186" i="17"/>
  <c r="O186" i="17"/>
  <c r="Q186" i="17"/>
  <c r="Q185" i="17" s="1"/>
  <c r="V186" i="17"/>
  <c r="G187" i="17"/>
  <c r="M187" i="17" s="1"/>
  <c r="I187" i="17"/>
  <c r="K187" i="17"/>
  <c r="O187" i="17"/>
  <c r="Q187" i="17"/>
  <c r="V187" i="17"/>
  <c r="G189" i="17"/>
  <c r="I189" i="17"/>
  <c r="K189" i="17"/>
  <c r="M189" i="17"/>
  <c r="O189" i="17"/>
  <c r="Q189" i="17"/>
  <c r="V189" i="17"/>
  <c r="G190" i="17"/>
  <c r="M190" i="17" s="1"/>
  <c r="I190" i="17"/>
  <c r="K190" i="17"/>
  <c r="O190" i="17"/>
  <c r="Q190" i="17"/>
  <c r="V190" i="17"/>
  <c r="G192" i="17"/>
  <c r="I192" i="17"/>
  <c r="K192" i="17"/>
  <c r="M192" i="17"/>
  <c r="O192" i="17"/>
  <c r="Q192" i="17"/>
  <c r="V192" i="17"/>
  <c r="G193" i="17"/>
  <c r="M193" i="17" s="1"/>
  <c r="I193" i="17"/>
  <c r="K193" i="17"/>
  <c r="O193" i="17"/>
  <c r="Q193" i="17"/>
  <c r="V193" i="17"/>
  <c r="G195" i="17"/>
  <c r="M195" i="17" s="1"/>
  <c r="I195" i="17"/>
  <c r="K195" i="17"/>
  <c r="O195" i="17"/>
  <c r="Q195" i="17"/>
  <c r="V195" i="17"/>
  <c r="G197" i="17"/>
  <c r="M197" i="17" s="1"/>
  <c r="I197" i="17"/>
  <c r="K197" i="17"/>
  <c r="O197" i="17"/>
  <c r="Q197" i="17"/>
  <c r="V197" i="17"/>
  <c r="G199" i="17"/>
  <c r="M199" i="17" s="1"/>
  <c r="I199" i="17"/>
  <c r="K199" i="17"/>
  <c r="O199" i="17"/>
  <c r="Q199" i="17"/>
  <c r="V199" i="17"/>
  <c r="G201" i="17"/>
  <c r="G202" i="17"/>
  <c r="I202" i="17"/>
  <c r="K202" i="17"/>
  <c r="M202" i="17"/>
  <c r="O202" i="17"/>
  <c r="O201" i="17" s="1"/>
  <c r="Q202" i="17"/>
  <c r="Q201" i="17" s="1"/>
  <c r="V202" i="17"/>
  <c r="G204" i="17"/>
  <c r="M204" i="17" s="1"/>
  <c r="I204" i="17"/>
  <c r="K204" i="17"/>
  <c r="O204" i="17"/>
  <c r="Q204" i="17"/>
  <c r="V204" i="17"/>
  <c r="AE207" i="17"/>
  <c r="BA191" i="16"/>
  <c r="BA189" i="16"/>
  <c r="BA186" i="16"/>
  <c r="BA180" i="16"/>
  <c r="G9" i="16"/>
  <c r="I9" i="16"/>
  <c r="K9" i="16"/>
  <c r="O9" i="16"/>
  <c r="Q9" i="16"/>
  <c r="V9" i="16"/>
  <c r="V8" i="16" s="1"/>
  <c r="G12" i="16"/>
  <c r="I12" i="16"/>
  <c r="I8" i="16" s="1"/>
  <c r="K12" i="16"/>
  <c r="M12" i="16"/>
  <c r="O12" i="16"/>
  <c r="Q12" i="16"/>
  <c r="V12" i="16"/>
  <c r="G14" i="16"/>
  <c r="M14" i="16" s="1"/>
  <c r="I14" i="16"/>
  <c r="K14" i="16"/>
  <c r="O14" i="16"/>
  <c r="Q14" i="16"/>
  <c r="V14" i="16"/>
  <c r="G16" i="16"/>
  <c r="M16" i="16" s="1"/>
  <c r="I16" i="16"/>
  <c r="K16" i="16"/>
  <c r="O16" i="16"/>
  <c r="Q16" i="16"/>
  <c r="V16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5" i="16"/>
  <c r="G24" i="16" s="1"/>
  <c r="I25" i="16"/>
  <c r="I24" i="16" s="1"/>
  <c r="K25" i="16"/>
  <c r="K24" i="16" s="1"/>
  <c r="M25" i="16"/>
  <c r="M24" i="16" s="1"/>
  <c r="O25" i="16"/>
  <c r="O24" i="16" s="1"/>
  <c r="Q25" i="16"/>
  <c r="Q24" i="16" s="1"/>
  <c r="V25" i="16"/>
  <c r="V24" i="16" s="1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I30" i="16"/>
  <c r="G31" i="16"/>
  <c r="I31" i="16"/>
  <c r="K31" i="16"/>
  <c r="K30" i="16" s="1"/>
  <c r="O31" i="16"/>
  <c r="O30" i="16" s="1"/>
  <c r="Q31" i="16"/>
  <c r="Q30" i="16" s="1"/>
  <c r="V31" i="16"/>
  <c r="V30" i="16" s="1"/>
  <c r="G33" i="16"/>
  <c r="M33" i="16" s="1"/>
  <c r="I33" i="16"/>
  <c r="K33" i="16"/>
  <c r="O33" i="16"/>
  <c r="Q33" i="16"/>
  <c r="V33" i="16"/>
  <c r="G34" i="16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6" i="16"/>
  <c r="M46" i="16" s="1"/>
  <c r="I46" i="16"/>
  <c r="K46" i="16"/>
  <c r="O46" i="16"/>
  <c r="Q46" i="16"/>
  <c r="V46" i="16"/>
  <c r="G48" i="16"/>
  <c r="I48" i="16"/>
  <c r="K48" i="16"/>
  <c r="M48" i="16"/>
  <c r="O48" i="16"/>
  <c r="Q48" i="16"/>
  <c r="V48" i="16"/>
  <c r="K49" i="16"/>
  <c r="O49" i="16"/>
  <c r="G50" i="16"/>
  <c r="M50" i="16" s="1"/>
  <c r="M49" i="16" s="1"/>
  <c r="I50" i="16"/>
  <c r="I49" i="16" s="1"/>
  <c r="K50" i="16"/>
  <c r="O50" i="16"/>
  <c r="Q50" i="16"/>
  <c r="Q49" i="16" s="1"/>
  <c r="V50" i="16"/>
  <c r="V49" i="16" s="1"/>
  <c r="G52" i="16"/>
  <c r="M52" i="16" s="1"/>
  <c r="I52" i="16"/>
  <c r="K52" i="16"/>
  <c r="O52" i="16"/>
  <c r="Q52" i="16"/>
  <c r="Q51" i="16" s="1"/>
  <c r="V52" i="16"/>
  <c r="G53" i="16"/>
  <c r="M53" i="16" s="1"/>
  <c r="I53" i="16"/>
  <c r="K53" i="16"/>
  <c r="O53" i="16"/>
  <c r="Q53" i="16"/>
  <c r="V53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8" i="16"/>
  <c r="M58" i="16" s="1"/>
  <c r="I58" i="16"/>
  <c r="K58" i="16"/>
  <c r="O58" i="16"/>
  <c r="Q58" i="16"/>
  <c r="V58" i="16"/>
  <c r="G60" i="16"/>
  <c r="I60" i="16"/>
  <c r="K60" i="16"/>
  <c r="M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9" i="16"/>
  <c r="M69" i="16" s="1"/>
  <c r="I69" i="16"/>
  <c r="K69" i="16"/>
  <c r="O69" i="16"/>
  <c r="Q69" i="16"/>
  <c r="V69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M76" i="16" s="1"/>
  <c r="I76" i="16"/>
  <c r="K76" i="16"/>
  <c r="O76" i="16"/>
  <c r="Q76" i="16"/>
  <c r="V76" i="16"/>
  <c r="G78" i="16"/>
  <c r="I78" i="16"/>
  <c r="K78" i="16"/>
  <c r="O78" i="16"/>
  <c r="Q78" i="16"/>
  <c r="V78" i="16"/>
  <c r="G80" i="16"/>
  <c r="I80" i="16"/>
  <c r="K80" i="16"/>
  <c r="M80" i="16"/>
  <c r="O80" i="16"/>
  <c r="Q80" i="16"/>
  <c r="V80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I107" i="16"/>
  <c r="K107" i="16"/>
  <c r="M107" i="16"/>
  <c r="O107" i="16"/>
  <c r="Q107" i="16"/>
  <c r="V107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I115" i="16"/>
  <c r="K115" i="16"/>
  <c r="O115" i="16"/>
  <c r="Q115" i="16"/>
  <c r="V115" i="16"/>
  <c r="G117" i="16"/>
  <c r="M117" i="16" s="1"/>
  <c r="I117" i="16"/>
  <c r="K117" i="16"/>
  <c r="O117" i="16"/>
  <c r="Q117" i="16"/>
  <c r="V117" i="16"/>
  <c r="G119" i="16"/>
  <c r="M119" i="16" s="1"/>
  <c r="I119" i="16"/>
  <c r="K119" i="16"/>
  <c r="O119" i="16"/>
  <c r="Q119" i="16"/>
  <c r="V119" i="16"/>
  <c r="G121" i="16"/>
  <c r="M121" i="16" s="1"/>
  <c r="I121" i="16"/>
  <c r="K121" i="16"/>
  <c r="O121" i="16"/>
  <c r="Q121" i="16"/>
  <c r="V121" i="16"/>
  <c r="G123" i="16"/>
  <c r="M123" i="16" s="1"/>
  <c r="I123" i="16"/>
  <c r="K123" i="16"/>
  <c r="O123" i="16"/>
  <c r="Q123" i="16"/>
  <c r="V123" i="16"/>
  <c r="G125" i="16"/>
  <c r="I125" i="16"/>
  <c r="K125" i="16"/>
  <c r="M125" i="16"/>
  <c r="O125" i="16"/>
  <c r="Q125" i="16"/>
  <c r="V125" i="16"/>
  <c r="G127" i="16"/>
  <c r="I127" i="16"/>
  <c r="K127" i="16"/>
  <c r="M127" i="16"/>
  <c r="O127" i="16"/>
  <c r="Q127" i="16"/>
  <c r="V127" i="16"/>
  <c r="G130" i="16"/>
  <c r="M130" i="16" s="1"/>
  <c r="I130" i="16"/>
  <c r="K130" i="16"/>
  <c r="O130" i="16"/>
  <c r="Q130" i="16"/>
  <c r="V130" i="16"/>
  <c r="G131" i="16"/>
  <c r="I131" i="16"/>
  <c r="K131" i="16"/>
  <c r="M131" i="16"/>
  <c r="O131" i="16"/>
  <c r="Q131" i="16"/>
  <c r="V131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6" i="16"/>
  <c r="I136" i="16"/>
  <c r="K136" i="16"/>
  <c r="O136" i="16"/>
  <c r="Q136" i="16"/>
  <c r="V136" i="16"/>
  <c r="G139" i="16"/>
  <c r="M139" i="16" s="1"/>
  <c r="I139" i="16"/>
  <c r="K139" i="16"/>
  <c r="O139" i="16"/>
  <c r="Q139" i="16"/>
  <c r="V139" i="16"/>
  <c r="G141" i="16"/>
  <c r="M141" i="16" s="1"/>
  <c r="I141" i="16"/>
  <c r="K141" i="16"/>
  <c r="O141" i="16"/>
  <c r="Q141" i="16"/>
  <c r="V141" i="16"/>
  <c r="G143" i="16"/>
  <c r="M143" i="16" s="1"/>
  <c r="I143" i="16"/>
  <c r="K143" i="16"/>
  <c r="O143" i="16"/>
  <c r="Q143" i="16"/>
  <c r="V143" i="16"/>
  <c r="G145" i="16"/>
  <c r="M145" i="16" s="1"/>
  <c r="I145" i="16"/>
  <c r="K145" i="16"/>
  <c r="O145" i="16"/>
  <c r="Q145" i="16"/>
  <c r="V145" i="16"/>
  <c r="G147" i="16"/>
  <c r="M147" i="16" s="1"/>
  <c r="I147" i="16"/>
  <c r="K147" i="16"/>
  <c r="O147" i="16"/>
  <c r="Q147" i="16"/>
  <c r="V147" i="16"/>
  <c r="G149" i="16"/>
  <c r="M149" i="16" s="1"/>
  <c r="I149" i="16"/>
  <c r="K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M151" i="16" s="1"/>
  <c r="I151" i="16"/>
  <c r="K151" i="16"/>
  <c r="O151" i="16"/>
  <c r="Q151" i="16"/>
  <c r="Q146" i="16" s="1"/>
  <c r="V151" i="16"/>
  <c r="G152" i="16"/>
  <c r="I152" i="16"/>
  <c r="K152" i="16"/>
  <c r="M152" i="16"/>
  <c r="O152" i="16"/>
  <c r="Q152" i="16"/>
  <c r="V152" i="16"/>
  <c r="G154" i="16"/>
  <c r="I154" i="16"/>
  <c r="K154" i="16"/>
  <c r="M154" i="16"/>
  <c r="O154" i="16"/>
  <c r="Q154" i="16"/>
  <c r="V154" i="16"/>
  <c r="G157" i="16"/>
  <c r="M157" i="16" s="1"/>
  <c r="I157" i="16"/>
  <c r="K157" i="16"/>
  <c r="O157" i="16"/>
  <c r="Q157" i="16"/>
  <c r="V157" i="16"/>
  <c r="G160" i="16"/>
  <c r="M160" i="16" s="1"/>
  <c r="I160" i="16"/>
  <c r="K160" i="16"/>
  <c r="K159" i="16" s="1"/>
  <c r="O160" i="16"/>
  <c r="Q160" i="16"/>
  <c r="V160" i="16"/>
  <c r="G162" i="16"/>
  <c r="I162" i="16"/>
  <c r="K162" i="16"/>
  <c r="M162" i="16"/>
  <c r="O162" i="16"/>
  <c r="Q162" i="16"/>
  <c r="V162" i="16"/>
  <c r="G165" i="16"/>
  <c r="M165" i="16" s="1"/>
  <c r="I165" i="16"/>
  <c r="K165" i="16"/>
  <c r="O165" i="16"/>
  <c r="Q165" i="16"/>
  <c r="V165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70" i="16"/>
  <c r="M170" i="16" s="1"/>
  <c r="I170" i="16"/>
  <c r="K170" i="16"/>
  <c r="O170" i="16"/>
  <c r="Q170" i="16"/>
  <c r="V170" i="16"/>
  <c r="I172" i="16"/>
  <c r="K172" i="16"/>
  <c r="O172" i="16"/>
  <c r="Q172" i="16"/>
  <c r="V172" i="16"/>
  <c r="G173" i="16"/>
  <c r="M173" i="16" s="1"/>
  <c r="I173" i="16"/>
  <c r="K173" i="16"/>
  <c r="K171" i="16" s="1"/>
  <c r="O173" i="16"/>
  <c r="O171" i="16" s="1"/>
  <c r="Q173" i="16"/>
  <c r="Q171" i="16" s="1"/>
  <c r="V173" i="16"/>
  <c r="G175" i="16"/>
  <c r="I175" i="16"/>
  <c r="K175" i="16"/>
  <c r="O175" i="16"/>
  <c r="Q175" i="16"/>
  <c r="V175" i="16"/>
  <c r="G176" i="16"/>
  <c r="M176" i="16" s="1"/>
  <c r="I176" i="16"/>
  <c r="K176" i="16"/>
  <c r="O176" i="16"/>
  <c r="Q176" i="16"/>
  <c r="V176" i="16"/>
  <c r="G178" i="16"/>
  <c r="M178" i="16" s="1"/>
  <c r="I178" i="16"/>
  <c r="K178" i="16"/>
  <c r="O178" i="16"/>
  <c r="Q178" i="16"/>
  <c r="V178" i="16"/>
  <c r="G179" i="16"/>
  <c r="M179" i="16" s="1"/>
  <c r="I179" i="16"/>
  <c r="K179" i="16"/>
  <c r="O179" i="16"/>
  <c r="Q179" i="16"/>
  <c r="V179" i="16"/>
  <c r="G181" i="16"/>
  <c r="M181" i="16" s="1"/>
  <c r="I181" i="16"/>
  <c r="K181" i="16"/>
  <c r="O181" i="16"/>
  <c r="Q181" i="16"/>
  <c r="V181" i="16"/>
  <c r="O182" i="16"/>
  <c r="G183" i="16"/>
  <c r="M183" i="16" s="1"/>
  <c r="I183" i="16"/>
  <c r="K183" i="16"/>
  <c r="O183" i="16"/>
  <c r="Q183" i="16"/>
  <c r="V183" i="16"/>
  <c r="V182" i="16" s="1"/>
  <c r="G185" i="16"/>
  <c r="I185" i="16"/>
  <c r="K185" i="16"/>
  <c r="K182" i="16" s="1"/>
  <c r="O185" i="16"/>
  <c r="Q185" i="16"/>
  <c r="V185" i="16"/>
  <c r="G188" i="16"/>
  <c r="I188" i="16"/>
  <c r="K188" i="16"/>
  <c r="O188" i="16"/>
  <c r="Q188" i="16"/>
  <c r="V188" i="16"/>
  <c r="G190" i="16"/>
  <c r="M190" i="16" s="1"/>
  <c r="I190" i="16"/>
  <c r="K190" i="16"/>
  <c r="K187" i="16" s="1"/>
  <c r="O190" i="16"/>
  <c r="Q190" i="16"/>
  <c r="V190" i="16"/>
  <c r="AE193" i="16"/>
  <c r="F49" i="1" s="1"/>
  <c r="BA190" i="15"/>
  <c r="BA188" i="15"/>
  <c r="BA185" i="15"/>
  <c r="BA179" i="15"/>
  <c r="G9" i="15"/>
  <c r="I9" i="15"/>
  <c r="K9" i="15"/>
  <c r="O9" i="15"/>
  <c r="Q9" i="15"/>
  <c r="V9" i="15"/>
  <c r="G12" i="15"/>
  <c r="M12" i="15" s="1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9" i="15"/>
  <c r="M19" i="15" s="1"/>
  <c r="I19" i="15"/>
  <c r="K19" i="15"/>
  <c r="O19" i="15"/>
  <c r="Q19" i="15"/>
  <c r="V19" i="15"/>
  <c r="G23" i="15"/>
  <c r="M23" i="15" s="1"/>
  <c r="I23" i="15"/>
  <c r="I22" i="15" s="1"/>
  <c r="K23" i="15"/>
  <c r="O23" i="15"/>
  <c r="Q23" i="15"/>
  <c r="V23" i="15"/>
  <c r="G25" i="15"/>
  <c r="I25" i="15"/>
  <c r="K25" i="15"/>
  <c r="M25" i="15"/>
  <c r="O25" i="15"/>
  <c r="Q25" i="15"/>
  <c r="V25" i="15"/>
  <c r="G28" i="15"/>
  <c r="I28" i="15"/>
  <c r="I27" i="15" s="1"/>
  <c r="K28" i="15"/>
  <c r="K27" i="15" s="1"/>
  <c r="O28" i="15"/>
  <c r="O27" i="15" s="1"/>
  <c r="Q28" i="15"/>
  <c r="Q27" i="15" s="1"/>
  <c r="V28" i="15"/>
  <c r="V27" i="15" s="1"/>
  <c r="K29" i="15"/>
  <c r="G30" i="15"/>
  <c r="I30" i="15"/>
  <c r="K30" i="15"/>
  <c r="M30" i="15"/>
  <c r="O30" i="15"/>
  <c r="Q30" i="15"/>
  <c r="V30" i="15"/>
  <c r="G31" i="15"/>
  <c r="I31" i="15"/>
  <c r="K31" i="15"/>
  <c r="O31" i="15"/>
  <c r="Q31" i="15"/>
  <c r="V31" i="15"/>
  <c r="G32" i="15"/>
  <c r="I32" i="15"/>
  <c r="K32" i="15"/>
  <c r="M32" i="15"/>
  <c r="O32" i="15"/>
  <c r="Q32" i="15"/>
  <c r="V32" i="15"/>
  <c r="G34" i="15"/>
  <c r="I34" i="15"/>
  <c r="I33" i="15" s="1"/>
  <c r="K34" i="15"/>
  <c r="K33" i="15" s="1"/>
  <c r="O34" i="15"/>
  <c r="O33" i="15" s="1"/>
  <c r="Q34" i="15"/>
  <c r="Q33" i="15" s="1"/>
  <c r="V34" i="15"/>
  <c r="V33" i="15" s="1"/>
  <c r="G36" i="15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3" i="15"/>
  <c r="M53" i="15" s="1"/>
  <c r="M52" i="15" s="1"/>
  <c r="I53" i="15"/>
  <c r="I52" i="15" s="1"/>
  <c r="K53" i="15"/>
  <c r="K52" i="15" s="1"/>
  <c r="O53" i="15"/>
  <c r="O52" i="15" s="1"/>
  <c r="Q53" i="15"/>
  <c r="Q52" i="15" s="1"/>
  <c r="V53" i="15"/>
  <c r="V52" i="15" s="1"/>
  <c r="G55" i="15"/>
  <c r="M55" i="15" s="1"/>
  <c r="I55" i="15"/>
  <c r="K55" i="15"/>
  <c r="O55" i="15"/>
  <c r="Q55" i="15"/>
  <c r="Q54" i="15" s="1"/>
  <c r="V55" i="15"/>
  <c r="G56" i="15"/>
  <c r="M56" i="15" s="1"/>
  <c r="I56" i="15"/>
  <c r="K56" i="15"/>
  <c r="O56" i="15"/>
  <c r="O54" i="15" s="1"/>
  <c r="Q56" i="15"/>
  <c r="V56" i="15"/>
  <c r="V54" i="15" s="1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2" i="15"/>
  <c r="M72" i="15" s="1"/>
  <c r="I72" i="15"/>
  <c r="K72" i="15"/>
  <c r="O72" i="15"/>
  <c r="Q72" i="15"/>
  <c r="V72" i="15"/>
  <c r="G75" i="15"/>
  <c r="M75" i="15" s="1"/>
  <c r="I75" i="15"/>
  <c r="K75" i="15"/>
  <c r="O75" i="15"/>
  <c r="Q75" i="15"/>
  <c r="V75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1" i="15"/>
  <c r="I81" i="15"/>
  <c r="K81" i="15"/>
  <c r="O81" i="15"/>
  <c r="Q81" i="15"/>
  <c r="V81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V109" i="15" s="1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I118" i="15"/>
  <c r="K118" i="15"/>
  <c r="M118" i="15"/>
  <c r="O118" i="15"/>
  <c r="Q118" i="15"/>
  <c r="V118" i="15"/>
  <c r="G120" i="15"/>
  <c r="I120" i="15"/>
  <c r="K120" i="15"/>
  <c r="M120" i="15"/>
  <c r="O120" i="15"/>
  <c r="Q120" i="15"/>
  <c r="V120" i="15"/>
  <c r="G122" i="15"/>
  <c r="M122" i="15" s="1"/>
  <c r="I122" i="15"/>
  <c r="K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M128" i="15" s="1"/>
  <c r="I128" i="15"/>
  <c r="K128" i="15"/>
  <c r="O128" i="15"/>
  <c r="Q128" i="15"/>
  <c r="V128" i="15"/>
  <c r="G130" i="15"/>
  <c r="M130" i="15" s="1"/>
  <c r="I130" i="15"/>
  <c r="K130" i="15"/>
  <c r="O130" i="15"/>
  <c r="Q130" i="15"/>
  <c r="V130" i="15"/>
  <c r="G131" i="15"/>
  <c r="I131" i="15"/>
  <c r="K131" i="15"/>
  <c r="M131" i="15"/>
  <c r="O131" i="15"/>
  <c r="Q131" i="15"/>
  <c r="V131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6" i="15"/>
  <c r="I136" i="15"/>
  <c r="K136" i="15"/>
  <c r="M136" i="15"/>
  <c r="O136" i="15"/>
  <c r="Q136" i="15"/>
  <c r="V136" i="15"/>
  <c r="G139" i="15"/>
  <c r="M139" i="15" s="1"/>
  <c r="I139" i="15"/>
  <c r="K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M145" i="15" s="1"/>
  <c r="I145" i="15"/>
  <c r="K145" i="15"/>
  <c r="O145" i="15"/>
  <c r="Q145" i="15"/>
  <c r="V145" i="15"/>
  <c r="G147" i="15"/>
  <c r="I147" i="15"/>
  <c r="K147" i="15"/>
  <c r="O147" i="15"/>
  <c r="Q147" i="15"/>
  <c r="V147" i="15"/>
  <c r="G150" i="15"/>
  <c r="M150" i="15" s="1"/>
  <c r="I150" i="15"/>
  <c r="K150" i="15"/>
  <c r="O150" i="15"/>
  <c r="Q150" i="15"/>
  <c r="V150" i="15"/>
  <c r="G152" i="15"/>
  <c r="I152" i="15"/>
  <c r="K152" i="15"/>
  <c r="M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7" i="15"/>
  <c r="M157" i="15" s="1"/>
  <c r="I157" i="15"/>
  <c r="K157" i="15"/>
  <c r="O157" i="15"/>
  <c r="Q157" i="15"/>
  <c r="V157" i="15"/>
  <c r="G161" i="15"/>
  <c r="M161" i="15" s="1"/>
  <c r="I161" i="15"/>
  <c r="K161" i="15"/>
  <c r="O161" i="15"/>
  <c r="Q161" i="15"/>
  <c r="V161" i="15"/>
  <c r="G164" i="15"/>
  <c r="M164" i="15" s="1"/>
  <c r="I164" i="15"/>
  <c r="K164" i="15"/>
  <c r="O164" i="15"/>
  <c r="Q164" i="15"/>
  <c r="V164" i="15"/>
  <c r="G166" i="15"/>
  <c r="M166" i="15" s="1"/>
  <c r="I166" i="15"/>
  <c r="K166" i="15"/>
  <c r="O166" i="15"/>
  <c r="Q166" i="15"/>
  <c r="V166" i="15"/>
  <c r="G168" i="15"/>
  <c r="I168" i="15"/>
  <c r="K168" i="15"/>
  <c r="M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I170" i="15"/>
  <c r="K170" i="15"/>
  <c r="M170" i="15"/>
  <c r="O170" i="15"/>
  <c r="Q170" i="15"/>
  <c r="V170" i="15"/>
  <c r="O171" i="15"/>
  <c r="V171" i="15"/>
  <c r="I172" i="15"/>
  <c r="I171" i="15" s="1"/>
  <c r="K172" i="15"/>
  <c r="K171" i="15" s="1"/>
  <c r="O172" i="15"/>
  <c r="Q172" i="15"/>
  <c r="Q171" i="15" s="1"/>
  <c r="V172" i="15"/>
  <c r="G174" i="15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8" i="15"/>
  <c r="M178" i="15" s="1"/>
  <c r="I178" i="15"/>
  <c r="K178" i="15"/>
  <c r="O178" i="15"/>
  <c r="Q178" i="15"/>
  <c r="V178" i="15"/>
  <c r="G180" i="15"/>
  <c r="M180" i="15" s="1"/>
  <c r="I180" i="15"/>
  <c r="K180" i="15"/>
  <c r="O180" i="15"/>
  <c r="Q180" i="15"/>
  <c r="V180" i="15"/>
  <c r="G182" i="15"/>
  <c r="M182" i="15" s="1"/>
  <c r="I182" i="15"/>
  <c r="I181" i="15" s="1"/>
  <c r="K182" i="15"/>
  <c r="K181" i="15" s="1"/>
  <c r="O182" i="15"/>
  <c r="Q182" i="15"/>
  <c r="Q181" i="15" s="1"/>
  <c r="V182" i="15"/>
  <c r="G184" i="15"/>
  <c r="G181" i="15" s="1"/>
  <c r="I184" i="15"/>
  <c r="K184" i="15"/>
  <c r="O184" i="15"/>
  <c r="Q184" i="15"/>
  <c r="V184" i="15"/>
  <c r="G187" i="15"/>
  <c r="M187" i="15" s="1"/>
  <c r="I187" i="15"/>
  <c r="K187" i="15"/>
  <c r="O187" i="15"/>
  <c r="O186" i="15" s="1"/>
  <c r="Q187" i="15"/>
  <c r="V187" i="15"/>
  <c r="G189" i="15"/>
  <c r="I189" i="15"/>
  <c r="K189" i="15"/>
  <c r="O189" i="15"/>
  <c r="Q189" i="15"/>
  <c r="V189" i="15"/>
  <c r="AE192" i="15"/>
  <c r="F47" i="1" s="1"/>
  <c r="BA174" i="14"/>
  <c r="BA172" i="14"/>
  <c r="BA169" i="14"/>
  <c r="BA163" i="14"/>
  <c r="V8" i="14"/>
  <c r="G9" i="14"/>
  <c r="I9" i="14"/>
  <c r="K9" i="14"/>
  <c r="O9" i="14"/>
  <c r="Q9" i="14"/>
  <c r="V9" i="14"/>
  <c r="G12" i="14"/>
  <c r="M12" i="14" s="1"/>
  <c r="I12" i="14"/>
  <c r="K12" i="14"/>
  <c r="O12" i="14"/>
  <c r="Q12" i="14"/>
  <c r="Q8" i="14" s="1"/>
  <c r="V12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20" i="14"/>
  <c r="M20" i="14" s="1"/>
  <c r="M19" i="14" s="1"/>
  <c r="I20" i="14"/>
  <c r="I19" i="14" s="1"/>
  <c r="K20" i="14"/>
  <c r="K19" i="14" s="1"/>
  <c r="O20" i="14"/>
  <c r="O19" i="14" s="1"/>
  <c r="Q20" i="14"/>
  <c r="Q19" i="14" s="1"/>
  <c r="V20" i="14"/>
  <c r="V19" i="14" s="1"/>
  <c r="G22" i="14"/>
  <c r="M22" i="14" s="1"/>
  <c r="I22" i="14"/>
  <c r="K22" i="14"/>
  <c r="O22" i="14"/>
  <c r="Q22" i="14"/>
  <c r="V22" i="14"/>
  <c r="G23" i="14"/>
  <c r="I23" i="14"/>
  <c r="I21" i="14" s="1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G25" i="14" s="1"/>
  <c r="I26" i="14"/>
  <c r="I25" i="14" s="1"/>
  <c r="K26" i="14"/>
  <c r="K25" i="14" s="1"/>
  <c r="O26" i="14"/>
  <c r="O25" i="14" s="1"/>
  <c r="Q26" i="14"/>
  <c r="Q25" i="14" s="1"/>
  <c r="V26" i="14"/>
  <c r="V25" i="14" s="1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G27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8" i="14"/>
  <c r="I38" i="14"/>
  <c r="K38" i="14"/>
  <c r="M38" i="14"/>
  <c r="O38" i="14"/>
  <c r="Q38" i="14"/>
  <c r="V38" i="14"/>
  <c r="G40" i="14"/>
  <c r="M40" i="14" s="1"/>
  <c r="I40" i="14"/>
  <c r="K40" i="14"/>
  <c r="O40" i="14"/>
  <c r="Q40" i="14"/>
  <c r="V40" i="14"/>
  <c r="G42" i="14"/>
  <c r="I42" i="14"/>
  <c r="K42" i="14"/>
  <c r="M42" i="14"/>
  <c r="O42" i="14"/>
  <c r="Q42" i="14"/>
  <c r="V42" i="14"/>
  <c r="G44" i="14"/>
  <c r="G43" i="14" s="1"/>
  <c r="I44" i="14"/>
  <c r="I43" i="14" s="1"/>
  <c r="K44" i="14"/>
  <c r="K43" i="14" s="1"/>
  <c r="O44" i="14"/>
  <c r="O43" i="14" s="1"/>
  <c r="Q44" i="14"/>
  <c r="Q43" i="14" s="1"/>
  <c r="V44" i="14"/>
  <c r="V43" i="14" s="1"/>
  <c r="G46" i="14"/>
  <c r="I46" i="14"/>
  <c r="K46" i="14"/>
  <c r="O46" i="14"/>
  <c r="Q46" i="14"/>
  <c r="V46" i="14"/>
  <c r="G47" i="14"/>
  <c r="I47" i="14"/>
  <c r="K47" i="14"/>
  <c r="M47" i="14"/>
  <c r="O47" i="14"/>
  <c r="Q47" i="14"/>
  <c r="V47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G57" i="14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0" i="14"/>
  <c r="M60" i="14" s="1"/>
  <c r="M58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6" i="14"/>
  <c r="I76" i="14"/>
  <c r="K76" i="14"/>
  <c r="M76" i="14"/>
  <c r="O76" i="14"/>
  <c r="Q76" i="14"/>
  <c r="V76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2" i="14"/>
  <c r="M82" i="14" s="1"/>
  <c r="I82" i="14"/>
  <c r="K82" i="14"/>
  <c r="O82" i="14"/>
  <c r="Q82" i="14"/>
  <c r="V82" i="14"/>
  <c r="G83" i="14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90" i="14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8" i="14"/>
  <c r="I98" i="14"/>
  <c r="K98" i="14"/>
  <c r="M98" i="14"/>
  <c r="O98" i="14"/>
  <c r="Q98" i="14"/>
  <c r="V98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4" i="14"/>
  <c r="G103" i="14" s="1"/>
  <c r="I104" i="14"/>
  <c r="K104" i="14"/>
  <c r="O104" i="14"/>
  <c r="Q104" i="14"/>
  <c r="V104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I110" i="14"/>
  <c r="K110" i="14"/>
  <c r="M110" i="14"/>
  <c r="O110" i="14"/>
  <c r="Q110" i="14"/>
  <c r="V110" i="14"/>
  <c r="G112" i="14"/>
  <c r="I112" i="14"/>
  <c r="K112" i="14"/>
  <c r="M112" i="14"/>
  <c r="O112" i="14"/>
  <c r="Q112" i="14"/>
  <c r="V112" i="14"/>
  <c r="G114" i="14"/>
  <c r="M114" i="14" s="1"/>
  <c r="I114" i="14"/>
  <c r="K114" i="14"/>
  <c r="O114" i="14"/>
  <c r="Q114" i="14"/>
  <c r="V114" i="14"/>
  <c r="G116" i="14"/>
  <c r="M116" i="14" s="1"/>
  <c r="I116" i="14"/>
  <c r="K116" i="14"/>
  <c r="O116" i="14"/>
  <c r="Q116" i="14"/>
  <c r="V116" i="14"/>
  <c r="G118" i="14"/>
  <c r="I118" i="14"/>
  <c r="K118" i="14"/>
  <c r="O118" i="14"/>
  <c r="Q118" i="14"/>
  <c r="V118" i="14"/>
  <c r="G120" i="14"/>
  <c r="I120" i="14"/>
  <c r="K120" i="14"/>
  <c r="M120" i="14"/>
  <c r="O120" i="14"/>
  <c r="Q120" i="14"/>
  <c r="Q117" i="14" s="1"/>
  <c r="V120" i="14"/>
  <c r="V117" i="14" s="1"/>
  <c r="G122" i="14"/>
  <c r="M122" i="14" s="1"/>
  <c r="I122" i="14"/>
  <c r="I121" i="14" s="1"/>
  <c r="K122" i="14"/>
  <c r="O122" i="14"/>
  <c r="Q122" i="14"/>
  <c r="V122" i="14"/>
  <c r="G125" i="14"/>
  <c r="M125" i="14" s="1"/>
  <c r="I125" i="14"/>
  <c r="K125" i="14"/>
  <c r="O125" i="14"/>
  <c r="Q125" i="14"/>
  <c r="V125" i="14"/>
  <c r="G127" i="14"/>
  <c r="M127" i="14" s="1"/>
  <c r="I127" i="14"/>
  <c r="K127" i="14"/>
  <c r="O127" i="14"/>
  <c r="Q127" i="14"/>
  <c r="V127" i="14"/>
  <c r="G129" i="14"/>
  <c r="M129" i="14" s="1"/>
  <c r="I129" i="14"/>
  <c r="K129" i="14"/>
  <c r="O129" i="14"/>
  <c r="Q129" i="14"/>
  <c r="V129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6" i="14"/>
  <c r="I136" i="14"/>
  <c r="K136" i="14"/>
  <c r="M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40" i="14"/>
  <c r="M140" i="14" s="1"/>
  <c r="I140" i="14"/>
  <c r="K140" i="14"/>
  <c r="O140" i="14"/>
  <c r="Q140" i="14"/>
  <c r="V140" i="14"/>
  <c r="G144" i="14"/>
  <c r="M144" i="14" s="1"/>
  <c r="I144" i="14"/>
  <c r="K144" i="14"/>
  <c r="O144" i="14"/>
  <c r="Q144" i="14"/>
  <c r="V144" i="14"/>
  <c r="G146" i="14"/>
  <c r="M146" i="14" s="1"/>
  <c r="I146" i="14"/>
  <c r="K146" i="14"/>
  <c r="O146" i="14"/>
  <c r="Q146" i="14"/>
  <c r="V146" i="14"/>
  <c r="G149" i="14"/>
  <c r="I149" i="14"/>
  <c r="K149" i="14"/>
  <c r="M149" i="14"/>
  <c r="O149" i="14"/>
  <c r="Q149" i="14"/>
  <c r="V149" i="14"/>
  <c r="G151" i="14"/>
  <c r="I151" i="14"/>
  <c r="K151" i="14"/>
  <c r="M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Q154" i="14"/>
  <c r="I155" i="14"/>
  <c r="K155" i="14"/>
  <c r="O155" i="14"/>
  <c r="Q155" i="14"/>
  <c r="V155" i="14"/>
  <c r="G156" i="14"/>
  <c r="M156" i="14" s="1"/>
  <c r="I156" i="14"/>
  <c r="K156" i="14"/>
  <c r="K154" i="14" s="1"/>
  <c r="O156" i="14"/>
  <c r="O154" i="14" s="1"/>
  <c r="Q156" i="14"/>
  <c r="V156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4" i="14"/>
  <c r="I164" i="14"/>
  <c r="K164" i="14"/>
  <c r="M164" i="14"/>
  <c r="O164" i="14"/>
  <c r="Q164" i="14"/>
  <c r="V164" i="14"/>
  <c r="G166" i="14"/>
  <c r="M166" i="14" s="1"/>
  <c r="I166" i="14"/>
  <c r="K166" i="14"/>
  <c r="O166" i="14"/>
  <c r="Q166" i="14"/>
  <c r="V166" i="14"/>
  <c r="G168" i="14"/>
  <c r="I168" i="14"/>
  <c r="K168" i="14"/>
  <c r="O168" i="14"/>
  <c r="Q168" i="14"/>
  <c r="V168" i="14"/>
  <c r="G171" i="14"/>
  <c r="M171" i="14" s="1"/>
  <c r="I171" i="14"/>
  <c r="K171" i="14"/>
  <c r="O171" i="14"/>
  <c r="Q171" i="14"/>
  <c r="Q170" i="14" s="1"/>
  <c r="V171" i="14"/>
  <c r="G173" i="14"/>
  <c r="I173" i="14"/>
  <c r="K173" i="14"/>
  <c r="K170" i="14" s="1"/>
  <c r="O173" i="14"/>
  <c r="O170" i="14" s="1"/>
  <c r="Q173" i="14"/>
  <c r="V173" i="14"/>
  <c r="AE176" i="14"/>
  <c r="F45" i="1" s="1"/>
  <c r="BA205" i="13"/>
  <c r="BA203" i="13"/>
  <c r="BA200" i="13"/>
  <c r="BA194" i="13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20" i="13"/>
  <c r="M20" i="13" s="1"/>
  <c r="I20" i="13"/>
  <c r="K20" i="13"/>
  <c r="O20" i="13"/>
  <c r="Q20" i="13"/>
  <c r="V20" i="13"/>
  <c r="G22" i="13"/>
  <c r="M22" i="13" s="1"/>
  <c r="I22" i="13"/>
  <c r="K22" i="13"/>
  <c r="K19" i="13" s="1"/>
  <c r="O22" i="13"/>
  <c r="O19" i="13" s="1"/>
  <c r="Q22" i="13"/>
  <c r="Q19" i="13" s="1"/>
  <c r="V22" i="13"/>
  <c r="G25" i="13"/>
  <c r="G24" i="13" s="1"/>
  <c r="I25" i="13"/>
  <c r="I24" i="13" s="1"/>
  <c r="K25" i="13"/>
  <c r="K24" i="13" s="1"/>
  <c r="O25" i="13"/>
  <c r="O24" i="13" s="1"/>
  <c r="Q25" i="13"/>
  <c r="Q24" i="13" s="1"/>
  <c r="V25" i="13"/>
  <c r="V24" i="13" s="1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K30" i="13"/>
  <c r="Q30" i="13"/>
  <c r="G31" i="13"/>
  <c r="I31" i="13"/>
  <c r="I30" i="13" s="1"/>
  <c r="K31" i="13"/>
  <c r="O31" i="13"/>
  <c r="O30" i="13" s="1"/>
  <c r="Q31" i="13"/>
  <c r="V31" i="13"/>
  <c r="V30" i="13" s="1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1" i="13"/>
  <c r="M51" i="13" s="1"/>
  <c r="I51" i="13"/>
  <c r="K51" i="13"/>
  <c r="O51" i="13"/>
  <c r="Q51" i="13"/>
  <c r="V51" i="13"/>
  <c r="K53" i="13"/>
  <c r="Q53" i="13"/>
  <c r="G54" i="13"/>
  <c r="I54" i="13"/>
  <c r="I53" i="13" s="1"/>
  <c r="K54" i="13"/>
  <c r="O54" i="13"/>
  <c r="O53" i="13" s="1"/>
  <c r="Q54" i="13"/>
  <c r="V54" i="13"/>
  <c r="V53" i="13" s="1"/>
  <c r="G56" i="13"/>
  <c r="M56" i="13" s="1"/>
  <c r="I56" i="13"/>
  <c r="K56" i="13"/>
  <c r="O56" i="13"/>
  <c r="Q56" i="13"/>
  <c r="Q55" i="13" s="1"/>
  <c r="V56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Q58" i="13" s="1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5" i="13"/>
  <c r="M75" i="13" s="1"/>
  <c r="I75" i="13"/>
  <c r="K75" i="13"/>
  <c r="O75" i="13"/>
  <c r="Q75" i="13"/>
  <c r="V75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8" i="13"/>
  <c r="M88" i="13" s="1"/>
  <c r="I88" i="13"/>
  <c r="K88" i="13"/>
  <c r="O88" i="13"/>
  <c r="Q88" i="13"/>
  <c r="V88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I97" i="13"/>
  <c r="K97" i="13"/>
  <c r="M97" i="13"/>
  <c r="O97" i="13"/>
  <c r="Q97" i="13"/>
  <c r="V97" i="13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1" i="13"/>
  <c r="M101" i="13" s="1"/>
  <c r="I101" i="13"/>
  <c r="K101" i="13"/>
  <c r="O101" i="13"/>
  <c r="Q101" i="13"/>
  <c r="V101" i="13"/>
  <c r="G103" i="13"/>
  <c r="M103" i="13" s="1"/>
  <c r="I103" i="13"/>
  <c r="K103" i="13"/>
  <c r="O103" i="13"/>
  <c r="Q103" i="13"/>
  <c r="Q102" i="13" s="1"/>
  <c r="V103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M124" i="13" s="1"/>
  <c r="I124" i="13"/>
  <c r="K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1" i="13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5" i="13"/>
  <c r="M155" i="13" s="1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8" i="13"/>
  <c r="M168" i="13" s="1"/>
  <c r="I168" i="13"/>
  <c r="K168" i="13"/>
  <c r="O168" i="13"/>
  <c r="Q168" i="13"/>
  <c r="V168" i="13"/>
  <c r="G171" i="13"/>
  <c r="I171" i="13"/>
  <c r="K171" i="13"/>
  <c r="M171" i="13"/>
  <c r="O171" i="13"/>
  <c r="Q171" i="13"/>
  <c r="V171" i="13"/>
  <c r="G174" i="13"/>
  <c r="M174" i="13" s="1"/>
  <c r="I174" i="13"/>
  <c r="K174" i="13"/>
  <c r="O174" i="13"/>
  <c r="Q174" i="13"/>
  <c r="V174" i="13"/>
  <c r="G176" i="13"/>
  <c r="I176" i="13"/>
  <c r="K176" i="13"/>
  <c r="M176" i="13"/>
  <c r="O176" i="13"/>
  <c r="Q176" i="13"/>
  <c r="V176" i="13"/>
  <c r="G179" i="13"/>
  <c r="M179" i="13" s="1"/>
  <c r="I179" i="13"/>
  <c r="K179" i="13"/>
  <c r="O179" i="13"/>
  <c r="Q179" i="13"/>
  <c r="V179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4" i="13"/>
  <c r="M184" i="13" s="1"/>
  <c r="I184" i="13"/>
  <c r="K184" i="13"/>
  <c r="O184" i="13"/>
  <c r="Q184" i="13"/>
  <c r="V184" i="13"/>
  <c r="I186" i="13"/>
  <c r="K186" i="13"/>
  <c r="O186" i="13"/>
  <c r="Q186" i="13"/>
  <c r="V186" i="13"/>
  <c r="G187" i="13"/>
  <c r="M187" i="13" s="1"/>
  <c r="I187" i="13"/>
  <c r="I185" i="13" s="1"/>
  <c r="K187" i="13"/>
  <c r="O187" i="13"/>
  <c r="Q187" i="13"/>
  <c r="V187" i="13"/>
  <c r="G189" i="13"/>
  <c r="I189" i="13"/>
  <c r="K189" i="13"/>
  <c r="M189" i="13"/>
  <c r="O189" i="13"/>
  <c r="Q189" i="13"/>
  <c r="V189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5" i="13"/>
  <c r="M195" i="13" s="1"/>
  <c r="I195" i="13"/>
  <c r="K195" i="13"/>
  <c r="O195" i="13"/>
  <c r="Q195" i="13"/>
  <c r="V195" i="13"/>
  <c r="G197" i="13"/>
  <c r="M197" i="13" s="1"/>
  <c r="I197" i="13"/>
  <c r="K197" i="13"/>
  <c r="O197" i="13"/>
  <c r="Q197" i="13"/>
  <c r="V197" i="13"/>
  <c r="G199" i="13"/>
  <c r="M199" i="13" s="1"/>
  <c r="I199" i="13"/>
  <c r="I196" i="13" s="1"/>
  <c r="K199" i="13"/>
  <c r="K196" i="13" s="1"/>
  <c r="O199" i="13"/>
  <c r="O196" i="13" s="1"/>
  <c r="Q199" i="13"/>
  <c r="V199" i="13"/>
  <c r="G202" i="13"/>
  <c r="M202" i="13" s="1"/>
  <c r="I202" i="13"/>
  <c r="K202" i="13"/>
  <c r="O202" i="13"/>
  <c r="Q202" i="13"/>
  <c r="V202" i="13"/>
  <c r="G204" i="13"/>
  <c r="M204" i="13" s="1"/>
  <c r="I204" i="13"/>
  <c r="I201" i="13" s="1"/>
  <c r="K204" i="13"/>
  <c r="K201" i="13" s="1"/>
  <c r="O204" i="13"/>
  <c r="Q204" i="13"/>
  <c r="V204" i="13"/>
  <c r="AE207" i="13"/>
  <c r="F42" i="1" s="1"/>
  <c r="BA173" i="12"/>
  <c r="BA171" i="12"/>
  <c r="BA168" i="12"/>
  <c r="BA162" i="12"/>
  <c r="G9" i="12"/>
  <c r="M9" i="12" s="1"/>
  <c r="I9" i="12"/>
  <c r="K9" i="12"/>
  <c r="O9" i="12"/>
  <c r="Q9" i="12"/>
  <c r="V9" i="12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2" i="12"/>
  <c r="M22" i="12" s="1"/>
  <c r="I22" i="12"/>
  <c r="K22" i="12"/>
  <c r="K20" i="12" s="1"/>
  <c r="O22" i="12"/>
  <c r="Q22" i="12"/>
  <c r="Q20" i="12" s="1"/>
  <c r="V22" i="12"/>
  <c r="G23" i="12"/>
  <c r="M23" i="12" s="1"/>
  <c r="I23" i="12"/>
  <c r="K23" i="12"/>
  <c r="O23" i="12"/>
  <c r="Q23" i="12"/>
  <c r="V23" i="12"/>
  <c r="K24" i="12"/>
  <c r="G25" i="12"/>
  <c r="I25" i="12"/>
  <c r="I24" i="12" s="1"/>
  <c r="K25" i="12"/>
  <c r="O25" i="12"/>
  <c r="O24" i="12" s="1"/>
  <c r="Q25" i="12"/>
  <c r="Q24" i="12" s="1"/>
  <c r="V25" i="12"/>
  <c r="V24" i="12" s="1"/>
  <c r="G28" i="12"/>
  <c r="M28" i="12" s="1"/>
  <c r="I28" i="12"/>
  <c r="K28" i="12"/>
  <c r="O28" i="12"/>
  <c r="Q28" i="12"/>
  <c r="V28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Q43" i="12"/>
  <c r="V43" i="12"/>
  <c r="G44" i="12"/>
  <c r="M44" i="12" s="1"/>
  <c r="M43" i="12" s="1"/>
  <c r="I44" i="12"/>
  <c r="I43" i="12" s="1"/>
  <c r="K44" i="12"/>
  <c r="K43" i="12" s="1"/>
  <c r="O44" i="12"/>
  <c r="O43" i="12" s="1"/>
  <c r="Q44" i="12"/>
  <c r="V44" i="12"/>
  <c r="G46" i="12"/>
  <c r="M46" i="12" s="1"/>
  <c r="I46" i="12"/>
  <c r="K46" i="12"/>
  <c r="O46" i="12"/>
  <c r="Q46" i="12"/>
  <c r="V46" i="12"/>
  <c r="V45" i="12" s="1"/>
  <c r="G47" i="12"/>
  <c r="M47" i="12" s="1"/>
  <c r="I47" i="12"/>
  <c r="I45" i="12" s="1"/>
  <c r="K47" i="12"/>
  <c r="K45" i="12" s="1"/>
  <c r="O47" i="12"/>
  <c r="Q47" i="12"/>
  <c r="V47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I121" i="12"/>
  <c r="I120" i="12" s="1"/>
  <c r="K121" i="12"/>
  <c r="O121" i="12"/>
  <c r="Q121" i="12"/>
  <c r="V121" i="12"/>
  <c r="G123" i="12"/>
  <c r="M123" i="12" s="1"/>
  <c r="I123" i="12"/>
  <c r="K123" i="12"/>
  <c r="O123" i="12"/>
  <c r="Q123" i="12"/>
  <c r="V123" i="12"/>
  <c r="V120" i="12" s="1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I155" i="12"/>
  <c r="I154" i="12" s="1"/>
  <c r="K155" i="12"/>
  <c r="K154" i="12" s="1"/>
  <c r="O155" i="12"/>
  <c r="O154" i="12" s="1"/>
  <c r="Q155" i="12"/>
  <c r="Q154" i="12" s="1"/>
  <c r="V155" i="12"/>
  <c r="V154" i="12" s="1"/>
  <c r="G157" i="12"/>
  <c r="M157" i="12" s="1"/>
  <c r="I157" i="12"/>
  <c r="K157" i="12"/>
  <c r="O157" i="12"/>
  <c r="Q157" i="12"/>
  <c r="V157" i="12"/>
  <c r="V156" i="12" s="1"/>
  <c r="G158" i="12"/>
  <c r="I158" i="12"/>
  <c r="K158" i="12"/>
  <c r="M158" i="12"/>
  <c r="O158" i="12"/>
  <c r="O156" i="12" s="1"/>
  <c r="Q158" i="12"/>
  <c r="V158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I165" i="12"/>
  <c r="I164" i="12" s="1"/>
  <c r="K165" i="12"/>
  <c r="O165" i="12"/>
  <c r="Q165" i="12"/>
  <c r="V165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K169" i="12" s="1"/>
  <c r="O170" i="12"/>
  <c r="Q170" i="12"/>
  <c r="V170" i="12"/>
  <c r="G172" i="12"/>
  <c r="M172" i="12" s="1"/>
  <c r="I172" i="12"/>
  <c r="K172" i="12"/>
  <c r="O172" i="12"/>
  <c r="Q172" i="12"/>
  <c r="V172" i="12"/>
  <c r="AE175" i="12"/>
  <c r="F41" i="1" s="1"/>
  <c r="J28" i="1"/>
  <c r="J26" i="1"/>
  <c r="G38" i="1"/>
  <c r="F38" i="1"/>
  <c r="J23" i="1"/>
  <c r="J24" i="1"/>
  <c r="J25" i="1"/>
  <c r="J27" i="1"/>
  <c r="E24" i="1"/>
  <c r="E26" i="1"/>
  <c r="O185" i="17" l="1"/>
  <c r="I140" i="20"/>
  <c r="Q41" i="19"/>
  <c r="O102" i="12"/>
  <c r="G210" i="20"/>
  <c r="M211" i="20"/>
  <c r="M210" i="20" s="1"/>
  <c r="M25" i="12"/>
  <c r="M24" i="12" s="1"/>
  <c r="G24" i="12"/>
  <c r="O185" i="13"/>
  <c r="I170" i="14"/>
  <c r="I123" i="18"/>
  <c r="I158" i="19"/>
  <c r="V106" i="12"/>
  <c r="I83" i="12"/>
  <c r="G170" i="14"/>
  <c r="M173" i="14"/>
  <c r="M170" i="14" s="1"/>
  <c r="O169" i="12"/>
  <c r="Q120" i="12"/>
  <c r="K92" i="12"/>
  <c r="V170" i="14"/>
  <c r="I109" i="15"/>
  <c r="V98" i="17"/>
  <c r="V19" i="13"/>
  <c r="V157" i="14"/>
  <c r="G27" i="15"/>
  <c r="M28" i="15"/>
  <c r="M27" i="15" s="1"/>
  <c r="K200" i="18"/>
  <c r="K186" i="19"/>
  <c r="O226" i="20"/>
  <c r="I92" i="12"/>
  <c r="V136" i="12"/>
  <c r="M136" i="12"/>
  <c r="I125" i="12"/>
  <c r="O29" i="15"/>
  <c r="M31" i="16"/>
  <c r="M30" i="16" s="1"/>
  <c r="G30" i="16"/>
  <c r="K164" i="12"/>
  <c r="Q136" i="12"/>
  <c r="V102" i="13"/>
  <c r="Q108" i="18"/>
  <c r="I71" i="19"/>
  <c r="O61" i="19"/>
  <c r="O119" i="13"/>
  <c r="K26" i="13"/>
  <c r="O132" i="14"/>
  <c r="I48" i="14"/>
  <c r="O57" i="15"/>
  <c r="O8" i="16"/>
  <c r="K188" i="17"/>
  <c r="O117" i="17"/>
  <c r="G25" i="19"/>
  <c r="O238" i="20"/>
  <c r="F58" i="1"/>
  <c r="O20" i="12"/>
  <c r="V8" i="12"/>
  <c r="M8" i="12"/>
  <c r="V201" i="13"/>
  <c r="V196" i="13"/>
  <c r="I173" i="13"/>
  <c r="O55" i="13"/>
  <c r="V81" i="14"/>
  <c r="G109" i="15"/>
  <c r="O99" i="15"/>
  <c r="O187" i="16"/>
  <c r="Q135" i="16"/>
  <c r="V108" i="16"/>
  <c r="I108" i="16"/>
  <c r="K19" i="16"/>
  <c r="M201" i="17"/>
  <c r="M149" i="18"/>
  <c r="K97" i="18"/>
  <c r="I25" i="18"/>
  <c r="I125" i="19"/>
  <c r="G56" i="19"/>
  <c r="G292" i="20"/>
  <c r="M287" i="20"/>
  <c r="M238" i="20"/>
  <c r="I202" i="20"/>
  <c r="K107" i="20"/>
  <c r="H89" i="23"/>
  <c r="C33" i="22" s="1"/>
  <c r="J24" i="26"/>
  <c r="J52" i="29"/>
  <c r="J51" i="32"/>
  <c r="J58" i="35"/>
  <c r="H89" i="35"/>
  <c r="C33" i="34" s="1"/>
  <c r="Q58" i="12"/>
  <c r="K27" i="12"/>
  <c r="V173" i="13"/>
  <c r="V26" i="13"/>
  <c r="K132" i="14"/>
  <c r="I89" i="14"/>
  <c r="G29" i="15"/>
  <c r="V22" i="15"/>
  <c r="K201" i="17"/>
  <c r="O160" i="18"/>
  <c r="M116" i="18"/>
  <c r="G287" i="20"/>
  <c r="V266" i="20"/>
  <c r="V259" i="20"/>
  <c r="M259" i="20"/>
  <c r="M18" i="20"/>
  <c r="M17" i="20" s="1"/>
  <c r="V100" i="21"/>
  <c r="M11" i="21"/>
  <c r="J25" i="29"/>
  <c r="J33" i="29"/>
  <c r="J25" i="32"/>
  <c r="J40" i="32"/>
  <c r="J22" i="35"/>
  <c r="J48" i="35"/>
  <c r="J25" i="38"/>
  <c r="J38" i="38"/>
  <c r="J50" i="41"/>
  <c r="J65" i="47"/>
  <c r="J55" i="50"/>
  <c r="Q26" i="13"/>
  <c r="V143" i="14"/>
  <c r="Q58" i="14"/>
  <c r="Q45" i="14"/>
  <c r="Q21" i="14"/>
  <c r="K54" i="15"/>
  <c r="M51" i="16"/>
  <c r="I98" i="17"/>
  <c r="Q259" i="20"/>
  <c r="I193" i="21"/>
  <c r="Q124" i="21"/>
  <c r="V56" i="21"/>
  <c r="G56" i="21"/>
  <c r="J16" i="23"/>
  <c r="J58" i="23"/>
  <c r="J25" i="26"/>
  <c r="J33" i="26"/>
  <c r="J47" i="26"/>
  <c r="J54" i="26"/>
  <c r="J66" i="26"/>
  <c r="J86" i="26"/>
  <c r="J47" i="29"/>
  <c r="J53" i="32"/>
  <c r="J59" i="35"/>
  <c r="J61" i="41"/>
  <c r="J80" i="41"/>
  <c r="J12" i="44"/>
  <c r="J60" i="44"/>
  <c r="J68" i="44"/>
  <c r="J79" i="44"/>
  <c r="J34" i="47"/>
  <c r="J55" i="47"/>
  <c r="J73" i="47"/>
  <c r="J63" i="50"/>
  <c r="Q185" i="13"/>
  <c r="V33" i="13"/>
  <c r="K121" i="14"/>
  <c r="O45" i="14"/>
  <c r="I54" i="15"/>
  <c r="I171" i="16"/>
  <c r="K59" i="17"/>
  <c r="M58" i="17"/>
  <c r="M57" i="17" s="1"/>
  <c r="I28" i="17"/>
  <c r="K25" i="17"/>
  <c r="O11" i="17"/>
  <c r="Q170" i="18"/>
  <c r="O25" i="18"/>
  <c r="M205" i="19"/>
  <c r="O186" i="19"/>
  <c r="K276" i="20"/>
  <c r="F91" i="32"/>
  <c r="V193" i="21"/>
  <c r="J42" i="23"/>
  <c r="J55" i="23"/>
  <c r="J27" i="29"/>
  <c r="J34" i="32"/>
  <c r="J14" i="35"/>
  <c r="J50" i="35"/>
  <c r="J17" i="38"/>
  <c r="J40" i="38"/>
  <c r="J47" i="38"/>
  <c r="J51" i="41"/>
  <c r="J44" i="44"/>
  <c r="J66" i="47"/>
  <c r="K185" i="13"/>
  <c r="M25" i="13"/>
  <c r="M24" i="13" s="1"/>
  <c r="K165" i="14"/>
  <c r="Q157" i="14"/>
  <c r="V154" i="14"/>
  <c r="I117" i="14"/>
  <c r="Q103" i="14"/>
  <c r="O8" i="14"/>
  <c r="Q186" i="15"/>
  <c r="V181" i="15"/>
  <c r="Q8" i="15"/>
  <c r="Q182" i="16"/>
  <c r="V171" i="16"/>
  <c r="G25" i="17"/>
  <c r="I11" i="17"/>
  <c r="K41" i="18"/>
  <c r="G28" i="18"/>
  <c r="I186" i="19"/>
  <c r="M158" i="19"/>
  <c r="K125" i="19"/>
  <c r="O107" i="19"/>
  <c r="Q28" i="19"/>
  <c r="Q193" i="21"/>
  <c r="V188" i="21"/>
  <c r="I27" i="21"/>
  <c r="J59" i="23"/>
  <c r="J67" i="23"/>
  <c r="J20" i="26"/>
  <c r="J43" i="26"/>
  <c r="J49" i="26"/>
  <c r="J60" i="26"/>
  <c r="J79" i="26"/>
  <c r="J49" i="29"/>
  <c r="J55" i="29"/>
  <c r="J48" i="32"/>
  <c r="J56" i="35"/>
  <c r="J87" i="35"/>
  <c r="J11" i="38"/>
  <c r="J15" i="41"/>
  <c r="J56" i="44"/>
  <c r="O146" i="15"/>
  <c r="O8" i="15"/>
  <c r="Q174" i="16"/>
  <c r="V159" i="16"/>
  <c r="V28" i="18"/>
  <c r="O11" i="18"/>
  <c r="I147" i="19"/>
  <c r="Q121" i="19"/>
  <c r="O28" i="19"/>
  <c r="I56" i="20"/>
  <c r="J49" i="47"/>
  <c r="V147" i="13"/>
  <c r="V123" i="13"/>
  <c r="I123" i="13"/>
  <c r="K8" i="14"/>
  <c r="O181" i="15"/>
  <c r="Q135" i="15"/>
  <c r="O196" i="17"/>
  <c r="O25" i="17"/>
  <c r="Q200" i="18"/>
  <c r="K108" i="18"/>
  <c r="O62" i="18"/>
  <c r="Q28" i="18"/>
  <c r="V186" i="19"/>
  <c r="Q61" i="19"/>
  <c r="M58" i="19"/>
  <c r="J36" i="23"/>
  <c r="C4" i="34"/>
  <c r="J15" i="35"/>
  <c r="J38" i="35"/>
  <c r="J45" i="35"/>
  <c r="J28" i="38"/>
  <c r="J42" i="38"/>
  <c r="J49" i="38"/>
  <c r="J67" i="38"/>
  <c r="J53" i="41"/>
  <c r="J45" i="44"/>
  <c r="J43" i="47"/>
  <c r="V185" i="13"/>
  <c r="Q68" i="13"/>
  <c r="I55" i="13"/>
  <c r="K99" i="14"/>
  <c r="O135" i="15"/>
  <c r="O35" i="15"/>
  <c r="G22" i="15"/>
  <c r="O159" i="16"/>
  <c r="Q188" i="17"/>
  <c r="G72" i="17"/>
  <c r="O200" i="18"/>
  <c r="K184" i="18"/>
  <c r="Q149" i="18"/>
  <c r="V72" i="18"/>
  <c r="Q202" i="19"/>
  <c r="V197" i="19"/>
  <c r="Q186" i="19"/>
  <c r="V58" i="19"/>
  <c r="M26" i="19"/>
  <c r="M25" i="19" s="1"/>
  <c r="O292" i="20"/>
  <c r="Q287" i="20"/>
  <c r="O276" i="20"/>
  <c r="O230" i="20"/>
  <c r="Q164" i="21"/>
  <c r="J23" i="23"/>
  <c r="J61" i="23"/>
  <c r="J69" i="23"/>
  <c r="J80" i="23"/>
  <c r="J22" i="26"/>
  <c r="J37" i="26"/>
  <c r="J44" i="26"/>
  <c r="J56" i="26"/>
  <c r="J62" i="26"/>
  <c r="J14" i="29"/>
  <c r="J50" i="29"/>
  <c r="J56" i="29"/>
  <c r="J50" i="32"/>
  <c r="J57" i="35"/>
  <c r="J69" i="35"/>
  <c r="J16" i="41"/>
  <c r="J65" i="44"/>
  <c r="J28" i="47"/>
  <c r="J51" i="47"/>
  <c r="J59" i="47"/>
  <c r="J23" i="50"/>
  <c r="J59" i="50"/>
  <c r="V8" i="15"/>
  <c r="Q54" i="16"/>
  <c r="V117" i="17"/>
  <c r="I28" i="18"/>
  <c r="V179" i="20"/>
  <c r="F90" i="29"/>
  <c r="C10" i="28" s="1"/>
  <c r="C11" i="28" s="1"/>
  <c r="H72" i="35"/>
  <c r="C31" i="34" s="1"/>
  <c r="I65" i="21"/>
  <c r="K34" i="21"/>
  <c r="J51" i="23"/>
  <c r="J39" i="29"/>
  <c r="J62" i="29"/>
  <c r="J38" i="32"/>
  <c r="J33" i="35"/>
  <c r="J46" i="35"/>
  <c r="J53" i="35"/>
  <c r="J23" i="38"/>
  <c r="J44" i="38"/>
  <c r="J60" i="38"/>
  <c r="J47" i="44"/>
  <c r="J49" i="50"/>
  <c r="F56" i="1"/>
  <c r="Q93" i="13"/>
  <c r="O147" i="13"/>
  <c r="O93" i="13"/>
  <c r="O33" i="13"/>
  <c r="O81" i="14"/>
  <c r="G45" i="14"/>
  <c r="M46" i="14"/>
  <c r="M45" i="14" s="1"/>
  <c r="K8" i="15"/>
  <c r="J81" i="23"/>
  <c r="H71" i="26"/>
  <c r="C31" i="25" s="1"/>
  <c r="H79" i="47"/>
  <c r="C31" i="46" s="1"/>
  <c r="K58" i="12"/>
  <c r="M48" i="12"/>
  <c r="Q33" i="13"/>
  <c r="V83" i="12"/>
  <c r="K93" i="13"/>
  <c r="V71" i="19"/>
  <c r="O83" i="12"/>
  <c r="O102" i="13"/>
  <c r="O157" i="14"/>
  <c r="V21" i="14"/>
  <c r="G33" i="15"/>
  <c r="M34" i="15"/>
  <c r="M33" i="15" s="1"/>
  <c r="M142" i="18"/>
  <c r="G127" i="18"/>
  <c r="O41" i="18"/>
  <c r="G115" i="19"/>
  <c r="I61" i="19"/>
  <c r="O58" i="12"/>
  <c r="Q8" i="12"/>
  <c r="Q147" i="13"/>
  <c r="Q125" i="12"/>
  <c r="V93" i="13"/>
  <c r="G21" i="14"/>
  <c r="M23" i="14"/>
  <c r="M21" i="14" s="1"/>
  <c r="Q156" i="12"/>
  <c r="M106" i="12"/>
  <c r="M19" i="13"/>
  <c r="G117" i="14"/>
  <c r="M118" i="14"/>
  <c r="M117" i="14" s="1"/>
  <c r="O103" i="14"/>
  <c r="M54" i="15"/>
  <c r="V72" i="17"/>
  <c r="G28" i="17"/>
  <c r="M30" i="17"/>
  <c r="G108" i="18"/>
  <c r="M111" i="18"/>
  <c r="G68" i="13"/>
  <c r="Q83" i="12"/>
  <c r="G57" i="18"/>
  <c r="M58" i="18"/>
  <c r="M57" i="18" s="1"/>
  <c r="K125" i="12"/>
  <c r="M173" i="13"/>
  <c r="K120" i="12"/>
  <c r="V8" i="13"/>
  <c r="M8" i="13"/>
  <c r="V103" i="14"/>
  <c r="V48" i="14"/>
  <c r="K72" i="17"/>
  <c r="Q81" i="14"/>
  <c r="K58" i="14"/>
  <c r="M31" i="14"/>
  <c r="I113" i="15"/>
  <c r="M31" i="13"/>
  <c r="M30" i="13" s="1"/>
  <c r="G30" i="13"/>
  <c r="G164" i="12"/>
  <c r="M165" i="12"/>
  <c r="M164" i="12" s="1"/>
  <c r="G53" i="13"/>
  <c r="M54" i="13"/>
  <c r="M53" i="13" s="1"/>
  <c r="Q106" i="12"/>
  <c r="O173" i="13"/>
  <c r="Q123" i="13"/>
  <c r="Q164" i="12"/>
  <c r="G120" i="12"/>
  <c r="M121" i="12"/>
  <c r="M120" i="12" s="1"/>
  <c r="O106" i="12"/>
  <c r="M132" i="13"/>
  <c r="G123" i="13"/>
  <c r="O123" i="13"/>
  <c r="O68" i="13"/>
  <c r="I26" i="13"/>
  <c r="I58" i="14"/>
  <c r="V112" i="16"/>
  <c r="G83" i="12"/>
  <c r="M84" i="12"/>
  <c r="M83" i="12" s="1"/>
  <c r="O136" i="12"/>
  <c r="O158" i="13"/>
  <c r="O164" i="12"/>
  <c r="K106" i="12"/>
  <c r="M69" i="13"/>
  <c r="Q132" i="14"/>
  <c r="M99" i="14"/>
  <c r="G58" i="14"/>
  <c r="O160" i="15"/>
  <c r="G182" i="16"/>
  <c r="M185" i="16"/>
  <c r="M182" i="16" s="1"/>
  <c r="K83" i="12"/>
  <c r="I58" i="12"/>
  <c r="V58" i="12"/>
  <c r="K48" i="12"/>
  <c r="G147" i="13"/>
  <c r="M151" i="13"/>
  <c r="M147" i="13" s="1"/>
  <c r="M93" i="13"/>
  <c r="K68" i="13"/>
  <c r="V121" i="14"/>
  <c r="O58" i="14"/>
  <c r="M22" i="15"/>
  <c r="G174" i="16"/>
  <c r="M175" i="16"/>
  <c r="F51" i="1"/>
  <c r="F50" i="1"/>
  <c r="V147" i="19"/>
  <c r="I107" i="19"/>
  <c r="K136" i="12"/>
  <c r="V125" i="12"/>
  <c r="O8" i="12"/>
  <c r="M196" i="13"/>
  <c r="Q173" i="13"/>
  <c r="K123" i="13"/>
  <c r="V68" i="13"/>
  <c r="I68" i="13"/>
  <c r="M58" i="13"/>
  <c r="O26" i="13"/>
  <c r="Q8" i="13"/>
  <c r="Q121" i="14"/>
  <c r="K103" i="14"/>
  <c r="O99" i="14"/>
  <c r="V58" i="14"/>
  <c r="G48" i="14"/>
  <c r="Q48" i="14"/>
  <c r="M44" i="14"/>
  <c r="M43" i="14" s="1"/>
  <c r="I8" i="14"/>
  <c r="V113" i="15"/>
  <c r="I159" i="16"/>
  <c r="V51" i="16"/>
  <c r="K171" i="17"/>
  <c r="K170" i="18"/>
  <c r="O116" i="18"/>
  <c r="V108" i="18"/>
  <c r="K62" i="18"/>
  <c r="M28" i="18"/>
  <c r="V61" i="19"/>
  <c r="O8" i="13"/>
  <c r="O121" i="14"/>
  <c r="I103" i="14"/>
  <c r="O48" i="14"/>
  <c r="M26" i="14"/>
  <c r="M25" i="14" s="1"/>
  <c r="M159" i="16"/>
  <c r="M146" i="16"/>
  <c r="O72" i="18"/>
  <c r="V62" i="18"/>
  <c r="I62" i="18"/>
  <c r="K96" i="19"/>
  <c r="M29" i="19"/>
  <c r="M28" i="19" s="1"/>
  <c r="G28" i="19"/>
  <c r="V164" i="12"/>
  <c r="O125" i="12"/>
  <c r="I106" i="12"/>
  <c r="V48" i="12"/>
  <c r="I48" i="12"/>
  <c r="K8" i="12"/>
  <c r="Q196" i="13"/>
  <c r="K119" i="13"/>
  <c r="I93" i="13"/>
  <c r="V58" i="13"/>
  <c r="O58" i="13"/>
  <c r="I165" i="14"/>
  <c r="I154" i="14"/>
  <c r="M143" i="14"/>
  <c r="M121" i="14"/>
  <c r="V146" i="15"/>
  <c r="V29" i="15"/>
  <c r="Q159" i="16"/>
  <c r="M128" i="17"/>
  <c r="G170" i="18"/>
  <c r="M171" i="18"/>
  <c r="M170" i="18" s="1"/>
  <c r="G179" i="19"/>
  <c r="M180" i="19"/>
  <c r="M179" i="19" s="1"/>
  <c r="O168" i="19"/>
  <c r="Q125" i="19"/>
  <c r="K8" i="13"/>
  <c r="G165" i="14"/>
  <c r="Q143" i="14"/>
  <c r="V99" i="14"/>
  <c r="I99" i="14"/>
  <c r="G89" i="14"/>
  <c r="K48" i="14"/>
  <c r="Q27" i="14"/>
  <c r="I146" i="15"/>
  <c r="Q29" i="15"/>
  <c r="Q187" i="16"/>
  <c r="K168" i="19"/>
  <c r="G96" i="19"/>
  <c r="M98" i="19"/>
  <c r="O27" i="14"/>
  <c r="O109" i="15"/>
  <c r="I35" i="15"/>
  <c r="I54" i="16"/>
  <c r="M187" i="18"/>
  <c r="I127" i="18"/>
  <c r="G97" i="18"/>
  <c r="M98" i="18"/>
  <c r="V96" i="19"/>
  <c r="I8" i="12"/>
  <c r="K158" i="13"/>
  <c r="I119" i="13"/>
  <c r="I169" i="12"/>
  <c r="I142" i="12"/>
  <c r="V102" i="12"/>
  <c r="O48" i="12"/>
  <c r="I27" i="12"/>
  <c r="V27" i="12"/>
  <c r="K188" i="13"/>
  <c r="M119" i="13"/>
  <c r="K58" i="13"/>
  <c r="O143" i="14"/>
  <c r="G99" i="14"/>
  <c r="Q89" i="14"/>
  <c r="M169" i="12"/>
  <c r="K156" i="12"/>
  <c r="V142" i="12"/>
  <c r="Q102" i="12"/>
  <c r="G102" i="12"/>
  <c r="Q92" i="12"/>
  <c r="Q45" i="12"/>
  <c r="Q27" i="12"/>
  <c r="M201" i="13"/>
  <c r="V188" i="13"/>
  <c r="I188" i="13"/>
  <c r="Q158" i="13"/>
  <c r="G158" i="13"/>
  <c r="V119" i="13"/>
  <c r="K102" i="13"/>
  <c r="I58" i="13"/>
  <c r="Q165" i="14"/>
  <c r="O117" i="14"/>
  <c r="V89" i="14"/>
  <c r="O89" i="14"/>
  <c r="O21" i="14"/>
  <c r="O173" i="15"/>
  <c r="G135" i="15"/>
  <c r="K135" i="15"/>
  <c r="I99" i="15"/>
  <c r="G35" i="15"/>
  <c r="I96" i="16"/>
  <c r="K150" i="17"/>
  <c r="G107" i="17"/>
  <c r="Q98" i="17"/>
  <c r="AF207" i="17"/>
  <c r="O170" i="18"/>
  <c r="Q97" i="18"/>
  <c r="K142" i="12"/>
  <c r="K102" i="12"/>
  <c r="Q48" i="12"/>
  <c r="K173" i="13"/>
  <c r="V158" i="13"/>
  <c r="K55" i="13"/>
  <c r="V165" i="14"/>
  <c r="Q99" i="14"/>
  <c r="V169" i="12"/>
  <c r="I156" i="12"/>
  <c r="Q142" i="12"/>
  <c r="O120" i="12"/>
  <c r="V92" i="12"/>
  <c r="O92" i="12"/>
  <c r="O45" i="12"/>
  <c r="O27" i="12"/>
  <c r="I20" i="12"/>
  <c r="Q201" i="13"/>
  <c r="Q188" i="13"/>
  <c r="G188" i="13"/>
  <c r="K147" i="13"/>
  <c r="Q119" i="13"/>
  <c r="I102" i="13"/>
  <c r="M55" i="13"/>
  <c r="I33" i="13"/>
  <c r="O165" i="14"/>
  <c r="K157" i="14"/>
  <c r="K143" i="14"/>
  <c r="I132" i="14"/>
  <c r="I81" i="14"/>
  <c r="K45" i="14"/>
  <c r="K27" i="14"/>
  <c r="I135" i="15"/>
  <c r="V99" i="15"/>
  <c r="M99" i="15"/>
  <c r="O90" i="15"/>
  <c r="I57" i="15"/>
  <c r="V35" i="15"/>
  <c r="I112" i="16"/>
  <c r="K64" i="16"/>
  <c r="Q161" i="17"/>
  <c r="V150" i="17"/>
  <c r="I150" i="17"/>
  <c r="O98" i="17"/>
  <c r="K182" i="19"/>
  <c r="M125" i="12"/>
  <c r="G48" i="12"/>
  <c r="G27" i="12"/>
  <c r="I102" i="12"/>
  <c r="M92" i="12"/>
  <c r="M45" i="12"/>
  <c r="I158" i="13"/>
  <c r="I8" i="13"/>
  <c r="Q169" i="12"/>
  <c r="G156" i="12"/>
  <c r="O142" i="12"/>
  <c r="I136" i="12"/>
  <c r="V20" i="12"/>
  <c r="M20" i="12"/>
  <c r="O201" i="13"/>
  <c r="O188" i="13"/>
  <c r="I147" i="13"/>
  <c r="V55" i="13"/>
  <c r="K33" i="13"/>
  <c r="I19" i="13"/>
  <c r="I157" i="14"/>
  <c r="I143" i="14"/>
  <c r="V132" i="14"/>
  <c r="M132" i="14"/>
  <c r="K117" i="14"/>
  <c r="K89" i="14"/>
  <c r="K81" i="14"/>
  <c r="G81" i="14"/>
  <c r="V45" i="14"/>
  <c r="I45" i="14"/>
  <c r="V27" i="14"/>
  <c r="I27" i="14"/>
  <c r="K21" i="14"/>
  <c r="G186" i="15"/>
  <c r="M189" i="15"/>
  <c r="M186" i="15" s="1"/>
  <c r="M109" i="15"/>
  <c r="Q99" i="15"/>
  <c r="K67" i="15"/>
  <c r="Q35" i="15"/>
  <c r="I29" i="15"/>
  <c r="G8" i="15"/>
  <c r="I182" i="16"/>
  <c r="G135" i="16"/>
  <c r="K108" i="16"/>
  <c r="O54" i="16"/>
  <c r="O161" i="17"/>
  <c r="I117" i="17"/>
  <c r="M123" i="18"/>
  <c r="G8" i="18"/>
  <c r="M9" i="18"/>
  <c r="M8" i="18" s="1"/>
  <c r="M121" i="19"/>
  <c r="K115" i="19"/>
  <c r="Q112" i="16"/>
  <c r="K112" i="16"/>
  <c r="K54" i="16"/>
  <c r="V188" i="17"/>
  <c r="V161" i="17"/>
  <c r="K117" i="17"/>
  <c r="K98" i="17"/>
  <c r="O187" i="18"/>
  <c r="K127" i="18"/>
  <c r="K72" i="18"/>
  <c r="G72" i="18"/>
  <c r="Q147" i="19"/>
  <c r="V125" i="19"/>
  <c r="O96" i="19"/>
  <c r="G124" i="21"/>
  <c r="M125" i="21"/>
  <c r="M124" i="21" s="1"/>
  <c r="K75" i="21"/>
  <c r="J21" i="32"/>
  <c r="M1" i="47"/>
  <c r="F78" i="47" s="1"/>
  <c r="J78" i="47" s="1"/>
  <c r="G112" i="16"/>
  <c r="V54" i="16"/>
  <c r="K8" i="16"/>
  <c r="O188" i="17"/>
  <c r="M150" i="17"/>
  <c r="Q117" i="17"/>
  <c r="G117" i="17"/>
  <c r="O109" i="17"/>
  <c r="I72" i="17"/>
  <c r="Q25" i="17"/>
  <c r="K11" i="17"/>
  <c r="O184" i="18"/>
  <c r="V170" i="18"/>
  <c r="I170" i="18"/>
  <c r="V127" i="18"/>
  <c r="K123" i="18"/>
  <c r="I108" i="18"/>
  <c r="V97" i="18"/>
  <c r="I97" i="18"/>
  <c r="Q72" i="18"/>
  <c r="O28" i="18"/>
  <c r="Q11" i="18"/>
  <c r="Q168" i="19"/>
  <c r="G158" i="19"/>
  <c r="K147" i="19"/>
  <c r="V107" i="19"/>
  <c r="I96" i="19"/>
  <c r="Q71" i="19"/>
  <c r="G71" i="19"/>
  <c r="K61" i="19"/>
  <c r="K28" i="19"/>
  <c r="I180" i="21"/>
  <c r="I11" i="21"/>
  <c r="J31" i="29"/>
  <c r="Q113" i="15"/>
  <c r="K99" i="15"/>
  <c r="K90" i="15"/>
  <c r="V67" i="15"/>
  <c r="G54" i="15"/>
  <c r="I8" i="15"/>
  <c r="O174" i="16"/>
  <c r="O146" i="16"/>
  <c r="K146" i="16"/>
  <c r="Q108" i="16"/>
  <c r="G108" i="16"/>
  <c r="V96" i="16"/>
  <c r="M96" i="16"/>
  <c r="O51" i="16"/>
  <c r="I32" i="16"/>
  <c r="V201" i="17"/>
  <c r="I201" i="17"/>
  <c r="I171" i="17"/>
  <c r="Q150" i="17"/>
  <c r="G150" i="17"/>
  <c r="O128" i="17"/>
  <c r="K128" i="17"/>
  <c r="V109" i="17"/>
  <c r="I109" i="17"/>
  <c r="Q72" i="17"/>
  <c r="O62" i="17"/>
  <c r="Q28" i="17"/>
  <c r="V11" i="17"/>
  <c r="M195" i="18"/>
  <c r="K160" i="18"/>
  <c r="V123" i="18"/>
  <c r="Q62" i="18"/>
  <c r="G62" i="18"/>
  <c r="I59" i="18"/>
  <c r="I41" i="18"/>
  <c r="I168" i="19"/>
  <c r="K107" i="19"/>
  <c r="V279" i="20"/>
  <c r="M276" i="20"/>
  <c r="I8" i="20"/>
  <c r="G164" i="21"/>
  <c r="M168" i="21"/>
  <c r="M164" i="21" s="1"/>
  <c r="V151" i="21"/>
  <c r="Q11" i="21"/>
  <c r="H73" i="38"/>
  <c r="C31" i="37" s="1"/>
  <c r="I173" i="15"/>
  <c r="K160" i="15"/>
  <c r="O113" i="15"/>
  <c r="V90" i="15"/>
  <c r="I90" i="15"/>
  <c r="G67" i="15"/>
  <c r="Q67" i="15"/>
  <c r="K35" i="15"/>
  <c r="I146" i="16"/>
  <c r="O108" i="16"/>
  <c r="Q96" i="16"/>
  <c r="K32" i="16"/>
  <c r="G32" i="16"/>
  <c r="I19" i="16"/>
  <c r="K196" i="17"/>
  <c r="M186" i="17"/>
  <c r="M185" i="17" s="1"/>
  <c r="G171" i="17"/>
  <c r="O150" i="17"/>
  <c r="I128" i="17"/>
  <c r="Q109" i="17"/>
  <c r="G109" i="17"/>
  <c r="O72" i="17"/>
  <c r="O28" i="17"/>
  <c r="Q11" i="17"/>
  <c r="V195" i="18"/>
  <c r="V160" i="18"/>
  <c r="I160" i="18"/>
  <c r="Q123" i="18"/>
  <c r="V59" i="18"/>
  <c r="M59" i="18"/>
  <c r="Q41" i="18"/>
  <c r="G41" i="18"/>
  <c r="I189" i="19"/>
  <c r="V182" i="19"/>
  <c r="V168" i="19"/>
  <c r="I41" i="19"/>
  <c r="V25" i="19"/>
  <c r="K11" i="19"/>
  <c r="Q292" i="20"/>
  <c r="V212" i="20"/>
  <c r="O127" i="20"/>
  <c r="G63" i="20"/>
  <c r="M64" i="20"/>
  <c r="M63" i="20" s="1"/>
  <c r="J29" i="50"/>
  <c r="K186" i="15"/>
  <c r="V173" i="15"/>
  <c r="G173" i="15"/>
  <c r="V160" i="15"/>
  <c r="I160" i="15"/>
  <c r="G146" i="15"/>
  <c r="Q90" i="15"/>
  <c r="G90" i="15"/>
  <c r="I67" i="15"/>
  <c r="O67" i="15"/>
  <c r="Q22" i="15"/>
  <c r="I187" i="16"/>
  <c r="K174" i="16"/>
  <c r="G146" i="16"/>
  <c r="O96" i="16"/>
  <c r="O87" i="16"/>
  <c r="K51" i="16"/>
  <c r="V32" i="16"/>
  <c r="K26" i="16"/>
  <c r="V19" i="16"/>
  <c r="M19" i="16"/>
  <c r="I196" i="17"/>
  <c r="K185" i="17"/>
  <c r="V171" i="17"/>
  <c r="Q128" i="17"/>
  <c r="G128" i="17"/>
  <c r="K124" i="17"/>
  <c r="K62" i="17"/>
  <c r="M28" i="17"/>
  <c r="Q195" i="18"/>
  <c r="Q160" i="18"/>
  <c r="G160" i="18"/>
  <c r="Q59" i="18"/>
  <c r="V41" i="18"/>
  <c r="M25" i="18"/>
  <c r="M202" i="19"/>
  <c r="V189" i="19"/>
  <c r="M189" i="19"/>
  <c r="Q182" i="19"/>
  <c r="G168" i="19"/>
  <c r="Q158" i="19"/>
  <c r="I121" i="19"/>
  <c r="M108" i="19"/>
  <c r="G107" i="19"/>
  <c r="V8" i="20"/>
  <c r="O151" i="21"/>
  <c r="O103" i="21"/>
  <c r="J45" i="32"/>
  <c r="H72" i="41"/>
  <c r="C31" i="40" s="1"/>
  <c r="I186" i="15"/>
  <c r="Q173" i="15"/>
  <c r="Q160" i="15"/>
  <c r="G160" i="15"/>
  <c r="Q146" i="15"/>
  <c r="K113" i="15"/>
  <c r="Q109" i="15"/>
  <c r="K57" i="15"/>
  <c r="O22" i="15"/>
  <c r="V187" i="16"/>
  <c r="G187" i="16"/>
  <c r="V174" i="16"/>
  <c r="I174" i="16"/>
  <c r="V146" i="16"/>
  <c r="O135" i="16"/>
  <c r="I51" i="16"/>
  <c r="Q32" i="16"/>
  <c r="I26" i="16"/>
  <c r="Q19" i="16"/>
  <c r="V196" i="17"/>
  <c r="M196" i="17"/>
  <c r="V185" i="17"/>
  <c r="I185" i="17"/>
  <c r="Q171" i="17"/>
  <c r="V128" i="17"/>
  <c r="I124" i="17"/>
  <c r="V62" i="17"/>
  <c r="I62" i="17"/>
  <c r="O41" i="17"/>
  <c r="K41" i="17"/>
  <c r="K28" i="17"/>
  <c r="K149" i="18"/>
  <c r="K116" i="18"/>
  <c r="O59" i="18"/>
  <c r="K25" i="18"/>
  <c r="K202" i="19"/>
  <c r="O158" i="19"/>
  <c r="G121" i="19"/>
  <c r="O58" i="19"/>
  <c r="V41" i="19"/>
  <c r="O212" i="20"/>
  <c r="Q56" i="20"/>
  <c r="J54" i="29"/>
  <c r="M136" i="16"/>
  <c r="K96" i="16"/>
  <c r="K87" i="16"/>
  <c r="V64" i="16"/>
  <c r="G51" i="16"/>
  <c r="O32" i="16"/>
  <c r="V26" i="16"/>
  <c r="O19" i="16"/>
  <c r="Q196" i="17"/>
  <c r="O171" i="17"/>
  <c r="K161" i="17"/>
  <c r="V124" i="17"/>
  <c r="Q62" i="17"/>
  <c r="G62" i="17"/>
  <c r="I59" i="17"/>
  <c r="I41" i="17"/>
  <c r="F52" i="1"/>
  <c r="F53" i="1"/>
  <c r="K187" i="18"/>
  <c r="I149" i="18"/>
  <c r="Q127" i="18"/>
  <c r="I116" i="18"/>
  <c r="V25" i="18"/>
  <c r="I202" i="19"/>
  <c r="O189" i="19"/>
  <c r="V11" i="19"/>
  <c r="O287" i="20"/>
  <c r="Q179" i="20"/>
  <c r="K140" i="20"/>
  <c r="K103" i="21"/>
  <c r="M34" i="21"/>
  <c r="M32" i="21"/>
  <c r="M31" i="21" s="1"/>
  <c r="G31" i="21"/>
  <c r="H71" i="44"/>
  <c r="C31" i="43" s="1"/>
  <c r="V186" i="15"/>
  <c r="V57" i="15"/>
  <c r="K22" i="15"/>
  <c r="K135" i="16"/>
  <c r="O112" i="16"/>
  <c r="V87" i="16"/>
  <c r="I87" i="16"/>
  <c r="G64" i="16"/>
  <c r="Q64" i="16"/>
  <c r="Q26" i="16"/>
  <c r="I188" i="17"/>
  <c r="I161" i="17"/>
  <c r="Q124" i="17"/>
  <c r="V59" i="17"/>
  <c r="M59" i="17"/>
  <c r="Q41" i="17"/>
  <c r="G41" i="17"/>
  <c r="M200" i="18"/>
  <c r="V187" i="18"/>
  <c r="I187" i="18"/>
  <c r="G149" i="18"/>
  <c r="O127" i="18"/>
  <c r="G116" i="18"/>
  <c r="K59" i="18"/>
  <c r="G25" i="18"/>
  <c r="K11" i="18"/>
  <c r="M147" i="19"/>
  <c r="Q115" i="19"/>
  <c r="Q11" i="19"/>
  <c r="K287" i="20"/>
  <c r="Q279" i="20"/>
  <c r="G226" i="20"/>
  <c r="M228" i="20"/>
  <c r="M226" i="20" s="1"/>
  <c r="V220" i="20"/>
  <c r="G188" i="21"/>
  <c r="I151" i="21"/>
  <c r="M108" i="21"/>
  <c r="G103" i="21"/>
  <c r="K173" i="15"/>
  <c r="K146" i="15"/>
  <c r="V135" i="15"/>
  <c r="K109" i="15"/>
  <c r="Q57" i="15"/>
  <c r="V135" i="16"/>
  <c r="I135" i="16"/>
  <c r="M115" i="16"/>
  <c r="Q87" i="16"/>
  <c r="G87" i="16"/>
  <c r="I64" i="16"/>
  <c r="O64" i="16"/>
  <c r="O26" i="16"/>
  <c r="Q8" i="16"/>
  <c r="M188" i="17"/>
  <c r="M118" i="17"/>
  <c r="M117" i="17" s="1"/>
  <c r="V41" i="17"/>
  <c r="M26" i="17"/>
  <c r="M25" i="17" s="1"/>
  <c r="Q187" i="18"/>
  <c r="G187" i="18"/>
  <c r="V149" i="18"/>
  <c r="V116" i="18"/>
  <c r="O108" i="18"/>
  <c r="O97" i="18"/>
  <c r="I72" i="18"/>
  <c r="I11" i="18"/>
  <c r="V202" i="19"/>
  <c r="K189" i="19"/>
  <c r="M188" i="19"/>
  <c r="M72" i="19"/>
  <c r="M71" i="19" s="1"/>
  <c r="V28" i="19"/>
  <c r="O11" i="19"/>
  <c r="M107" i="20"/>
  <c r="V131" i="21"/>
  <c r="Q65" i="21"/>
  <c r="Q34" i="21"/>
  <c r="G22" i="21"/>
  <c r="M25" i="21"/>
  <c r="M22" i="21" s="1"/>
  <c r="J52" i="38"/>
  <c r="H68" i="50"/>
  <c r="C31" i="49" s="1"/>
  <c r="G56" i="20"/>
  <c r="K49" i="20"/>
  <c r="I177" i="21"/>
  <c r="V103" i="21"/>
  <c r="I103" i="21"/>
  <c r="Q56" i="21"/>
  <c r="O34" i="21"/>
  <c r="V27" i="21"/>
  <c r="M27" i="21"/>
  <c r="G11" i="21"/>
  <c r="H72" i="23"/>
  <c r="C6" i="22" s="1"/>
  <c r="J41" i="44"/>
  <c r="J39" i="47"/>
  <c r="J93" i="47"/>
  <c r="J31" i="50"/>
  <c r="J80" i="50"/>
  <c r="I182" i="19"/>
  <c r="G125" i="19"/>
  <c r="O115" i="19"/>
  <c r="O71" i="19"/>
  <c r="K25" i="19"/>
  <c r="Q276" i="20"/>
  <c r="K238" i="20"/>
  <c r="I49" i="20"/>
  <c r="Q188" i="21"/>
  <c r="M177" i="21"/>
  <c r="K151" i="21"/>
  <c r="O131" i="21"/>
  <c r="K100" i="21"/>
  <c r="O56" i="21"/>
  <c r="Q27" i="21"/>
  <c r="V11" i="21"/>
  <c r="J45" i="23"/>
  <c r="J87" i="23"/>
  <c r="J10" i="26"/>
  <c r="J39" i="26"/>
  <c r="J68" i="26"/>
  <c r="J58" i="29"/>
  <c r="J46" i="32"/>
  <c r="J87" i="32"/>
  <c r="J10" i="35"/>
  <c r="J42" i="35"/>
  <c r="J70" i="38"/>
  <c r="J34" i="41"/>
  <c r="J63" i="41"/>
  <c r="J27" i="44"/>
  <c r="J57" i="44"/>
  <c r="O188" i="21"/>
  <c r="O27" i="21"/>
  <c r="M1" i="50"/>
  <c r="F67" i="50" s="1"/>
  <c r="J67" i="50" s="1"/>
  <c r="V49" i="20"/>
  <c r="M188" i="21"/>
  <c r="Q177" i="21"/>
  <c r="Q131" i="21"/>
  <c r="K131" i="21"/>
  <c r="M100" i="21"/>
  <c r="V75" i="21"/>
  <c r="K56" i="21"/>
  <c r="AF199" i="21"/>
  <c r="J45" i="26"/>
  <c r="H90" i="26"/>
  <c r="C32" i="25" s="1"/>
  <c r="J36" i="32"/>
  <c r="H92" i="38"/>
  <c r="C32" i="37" s="1"/>
  <c r="J28" i="41"/>
  <c r="J58" i="41"/>
  <c r="J81" i="41"/>
  <c r="J22" i="44"/>
  <c r="J54" i="44"/>
  <c r="J11" i="50"/>
  <c r="J83" i="50"/>
  <c r="J85" i="50" s="1"/>
  <c r="Q189" i="19"/>
  <c r="O182" i="19"/>
  <c r="V158" i="19"/>
  <c r="O125" i="19"/>
  <c r="V115" i="19"/>
  <c r="I115" i="19"/>
  <c r="G61" i="19"/>
  <c r="O25" i="19"/>
  <c r="I11" i="19"/>
  <c r="M292" i="20"/>
  <c r="O279" i="20"/>
  <c r="Q266" i="20"/>
  <c r="Q49" i="20"/>
  <c r="K188" i="21"/>
  <c r="I131" i="21"/>
  <c r="Q100" i="21"/>
  <c r="Q75" i="21"/>
  <c r="J26" i="23"/>
  <c r="J57" i="23"/>
  <c r="H91" i="23"/>
  <c r="C32" i="22" s="1"/>
  <c r="J11" i="26"/>
  <c r="J45" i="29"/>
  <c r="J30" i="32"/>
  <c r="J80" i="32"/>
  <c r="J11" i="35"/>
  <c r="J31" i="35"/>
  <c r="J56" i="38"/>
  <c r="J36" i="41"/>
  <c r="J66" i="41"/>
  <c r="H89" i="41"/>
  <c r="C33" i="40" s="1"/>
  <c r="J29" i="44"/>
  <c r="J58" i="44"/>
  <c r="J83" i="44"/>
  <c r="O266" i="20"/>
  <c r="K230" i="20"/>
  <c r="Q220" i="20"/>
  <c r="Q21" i="20"/>
  <c r="K164" i="21"/>
  <c r="G131" i="21"/>
  <c r="O100" i="21"/>
  <c r="I75" i="21"/>
  <c r="O75" i="21"/>
  <c r="K22" i="21"/>
  <c r="J34" i="23"/>
  <c r="J63" i="23"/>
  <c r="J27" i="26"/>
  <c r="J57" i="26"/>
  <c r="J80" i="26"/>
  <c r="J90" i="26" s="1"/>
  <c r="J41" i="29"/>
  <c r="J86" i="29"/>
  <c r="J11" i="32"/>
  <c r="H91" i="32"/>
  <c r="C32" i="31" s="1"/>
  <c r="J80" i="35"/>
  <c r="J51" i="38"/>
  <c r="F90" i="38"/>
  <c r="B33" i="37" s="1"/>
  <c r="J23" i="41"/>
  <c r="J55" i="41"/>
  <c r="J14" i="44"/>
  <c r="J49" i="44"/>
  <c r="J76" i="47"/>
  <c r="J65" i="50"/>
  <c r="I230" i="20"/>
  <c r="O220" i="20"/>
  <c r="Q127" i="20"/>
  <c r="G127" i="20"/>
  <c r="O69" i="20"/>
  <c r="O21" i="20"/>
  <c r="O8" i="20"/>
  <c r="G180" i="21"/>
  <c r="I164" i="21"/>
  <c r="K65" i="21"/>
  <c r="J12" i="23"/>
  <c r="J21" i="23"/>
  <c r="J53" i="23"/>
  <c r="F89" i="23"/>
  <c r="B33" i="22" s="1"/>
  <c r="J65" i="26"/>
  <c r="H88" i="26"/>
  <c r="C33" i="25" s="1"/>
  <c r="J35" i="29"/>
  <c r="H72" i="32"/>
  <c r="C31" i="31" s="1"/>
  <c r="H91" i="35"/>
  <c r="C32" i="34" s="1"/>
  <c r="J12" i="38"/>
  <c r="J46" i="38"/>
  <c r="H90" i="38"/>
  <c r="C33" i="37" s="1"/>
  <c r="J30" i="41"/>
  <c r="J59" i="41"/>
  <c r="J84" i="41"/>
  <c r="J91" i="41" s="1"/>
  <c r="J24" i="44"/>
  <c r="J55" i="44"/>
  <c r="J70" i="47"/>
  <c r="F97" i="47"/>
  <c r="C10" i="46" s="1"/>
  <c r="C11" i="46" s="1"/>
  <c r="J54" i="50"/>
  <c r="H85" i="50"/>
  <c r="C33" i="49" s="1"/>
  <c r="K158" i="19"/>
  <c r="K121" i="19"/>
  <c r="Q58" i="19"/>
  <c r="O41" i="19"/>
  <c r="K41" i="19"/>
  <c r="I266" i="20"/>
  <c r="O259" i="20"/>
  <c r="K8" i="20"/>
  <c r="M193" i="21"/>
  <c r="O180" i="21"/>
  <c r="V164" i="21"/>
  <c r="V124" i="21"/>
  <c r="I124" i="21"/>
  <c r="Q103" i="21"/>
  <c r="V65" i="21"/>
  <c r="I34" i="21"/>
  <c r="J48" i="23"/>
  <c r="J58" i="26"/>
  <c r="J83" i="26"/>
  <c r="J24" i="29"/>
  <c r="J79" i="29"/>
  <c r="J88" i="29" s="1"/>
  <c r="J12" i="32"/>
  <c r="J66" i="35"/>
  <c r="J81" i="35"/>
  <c r="J34" i="38"/>
  <c r="J85" i="38"/>
  <c r="J25" i="41"/>
  <c r="J56" i="41"/>
  <c r="J15" i="44"/>
  <c r="J50" i="44"/>
  <c r="J62" i="47"/>
  <c r="J51" i="50"/>
  <c r="K71" i="19"/>
  <c r="G41" i="19"/>
  <c r="I276" i="20"/>
  <c r="V226" i="20"/>
  <c r="Q212" i="20"/>
  <c r="V202" i="20"/>
  <c r="K56" i="20"/>
  <c r="K180" i="21"/>
  <c r="G151" i="21"/>
  <c r="Q151" i="21"/>
  <c r="O124" i="21"/>
  <c r="O65" i="21"/>
  <c r="I56" i="21"/>
  <c r="V34" i="21"/>
  <c r="K27" i="21"/>
  <c r="K11" i="21"/>
  <c r="J44" i="23"/>
  <c r="J84" i="23"/>
  <c r="J55" i="26"/>
  <c r="H71" i="29"/>
  <c r="C31" i="28" s="1"/>
  <c r="J59" i="32"/>
  <c r="J56" i="32"/>
  <c r="J51" i="35"/>
  <c r="J84" i="35"/>
  <c r="J89" i="35" s="1"/>
  <c r="J15" i="38"/>
  <c r="J88" i="38"/>
  <c r="J11" i="41"/>
  <c r="J40" i="41"/>
  <c r="J69" i="41"/>
  <c r="J33" i="44"/>
  <c r="J62" i="44"/>
  <c r="J45" i="47"/>
  <c r="J36" i="50"/>
  <c r="F43" i="1"/>
  <c r="F40" i="1"/>
  <c r="J87" i="50"/>
  <c r="C4" i="49"/>
  <c r="F85" i="50"/>
  <c r="B33" i="49" s="1"/>
  <c r="B7" i="49"/>
  <c r="J20" i="50"/>
  <c r="F87" i="50"/>
  <c r="C4" i="46"/>
  <c r="F95" i="47"/>
  <c r="B33" i="46" s="1"/>
  <c r="B4" i="46"/>
  <c r="J17" i="47"/>
  <c r="F79" i="47"/>
  <c r="J87" i="47"/>
  <c r="H95" i="47"/>
  <c r="C33" i="46" s="1"/>
  <c r="C6" i="46"/>
  <c r="F54" i="1"/>
  <c r="F88" i="44"/>
  <c r="B33" i="43" s="1"/>
  <c r="M1" i="44"/>
  <c r="F70" i="44" s="1"/>
  <c r="J70" i="44" s="1"/>
  <c r="H88" i="44"/>
  <c r="C33" i="43" s="1"/>
  <c r="J9" i="44"/>
  <c r="B4" i="43"/>
  <c r="F90" i="44"/>
  <c r="C4" i="43"/>
  <c r="C4" i="40"/>
  <c r="F91" i="41"/>
  <c r="H91" i="41"/>
  <c r="C32" i="40" s="1"/>
  <c r="M1" i="41"/>
  <c r="F71" i="41" s="1"/>
  <c r="J71" i="41" s="1"/>
  <c r="F89" i="41"/>
  <c r="B33" i="40" s="1"/>
  <c r="B7" i="40"/>
  <c r="J9" i="41"/>
  <c r="J9" i="38"/>
  <c r="C4" i="37"/>
  <c r="J82" i="38"/>
  <c r="F92" i="38"/>
  <c r="B4" i="37"/>
  <c r="C6" i="37"/>
  <c r="M1" i="38"/>
  <c r="F72" i="38" s="1"/>
  <c r="J72" i="38" s="1"/>
  <c r="F48" i="1"/>
  <c r="B7" i="34"/>
  <c r="F89" i="35"/>
  <c r="B33" i="34" s="1"/>
  <c r="C6" i="34"/>
  <c r="F91" i="35"/>
  <c r="M1" i="35"/>
  <c r="F71" i="35" s="1"/>
  <c r="J71" i="35" s="1"/>
  <c r="J8" i="35"/>
  <c r="F46" i="1"/>
  <c r="F39" i="1"/>
  <c r="F60" i="1" s="1"/>
  <c r="G23" i="1" s="1"/>
  <c r="A23" i="1" s="1"/>
  <c r="B32" i="31"/>
  <c r="M1" i="32"/>
  <c r="F71" i="32" s="1"/>
  <c r="J71" i="32" s="1"/>
  <c r="F89" i="32"/>
  <c r="B33" i="31" s="1"/>
  <c r="J9" i="32"/>
  <c r="J81" i="32"/>
  <c r="J91" i="32" s="1"/>
  <c r="H89" i="32"/>
  <c r="C33" i="31" s="1"/>
  <c r="C4" i="31"/>
  <c r="B7" i="31"/>
  <c r="F44" i="1"/>
  <c r="F88" i="29"/>
  <c r="B33" i="28" s="1"/>
  <c r="M1" i="29"/>
  <c r="F70" i="29" s="1"/>
  <c r="J70" i="29" s="1"/>
  <c r="J8" i="29"/>
  <c r="J71" i="29" s="1"/>
  <c r="J80" i="29"/>
  <c r="H88" i="29"/>
  <c r="C33" i="28" s="1"/>
  <c r="C4" i="28"/>
  <c r="B4" i="28"/>
  <c r="F88" i="26"/>
  <c r="B33" i="25" s="1"/>
  <c r="M1" i="26"/>
  <c r="F70" i="26" s="1"/>
  <c r="J70" i="26" s="1"/>
  <c r="J8" i="26"/>
  <c r="B4" i="25"/>
  <c r="F90" i="26"/>
  <c r="C4" i="25"/>
  <c r="J91" i="23"/>
  <c r="J89" i="23"/>
  <c r="M1" i="23"/>
  <c r="F71" i="23" s="1"/>
  <c r="J71" i="23" s="1"/>
  <c r="B4" i="22"/>
  <c r="F91" i="23"/>
  <c r="M131" i="21"/>
  <c r="M75" i="21"/>
  <c r="M65" i="21"/>
  <c r="M103" i="21"/>
  <c r="G75" i="21"/>
  <c r="G34" i="21"/>
  <c r="G177" i="21"/>
  <c r="G8" i="21"/>
  <c r="M181" i="21"/>
  <c r="M180" i="21" s="1"/>
  <c r="M162" i="21"/>
  <c r="M151" i="21" s="1"/>
  <c r="G100" i="21"/>
  <c r="G65" i="21"/>
  <c r="G27" i="21"/>
  <c r="M9" i="21"/>
  <c r="M8" i="21" s="1"/>
  <c r="M57" i="21"/>
  <c r="M56" i="21" s="1"/>
  <c r="G193" i="21"/>
  <c r="M180" i="20"/>
  <c r="M179" i="20" s="1"/>
  <c r="G179" i="20"/>
  <c r="M203" i="20"/>
  <c r="M202" i="20" s="1"/>
  <c r="G202" i="20"/>
  <c r="I104" i="1" s="1"/>
  <c r="Q202" i="20"/>
  <c r="O179" i="20"/>
  <c r="I107" i="20"/>
  <c r="M233" i="20"/>
  <c r="M230" i="20" s="1"/>
  <c r="G230" i="20"/>
  <c r="I109" i="1" s="1"/>
  <c r="O202" i="20"/>
  <c r="M142" i="20"/>
  <c r="M140" i="20" s="1"/>
  <c r="G140" i="20"/>
  <c r="Q107" i="20"/>
  <c r="K259" i="20"/>
  <c r="M221" i="20"/>
  <c r="M220" i="20" s="1"/>
  <c r="G220" i="20"/>
  <c r="K279" i="20"/>
  <c r="I259" i="20"/>
  <c r="I179" i="20"/>
  <c r="Q140" i="20"/>
  <c r="K21" i="20"/>
  <c r="I279" i="20"/>
  <c r="M267" i="20"/>
  <c r="M266" i="20" s="1"/>
  <c r="G266" i="20"/>
  <c r="V56" i="20"/>
  <c r="I238" i="20"/>
  <c r="K220" i="20"/>
  <c r="G21" i="20"/>
  <c r="I220" i="20"/>
  <c r="M52" i="20"/>
  <c r="M49" i="20" s="1"/>
  <c r="G49" i="20"/>
  <c r="V238" i="20"/>
  <c r="I212" i="20"/>
  <c r="K127" i="20"/>
  <c r="V69" i="20"/>
  <c r="M70" i="20"/>
  <c r="M69" i="20" s="1"/>
  <c r="G69" i="20"/>
  <c r="M55" i="20"/>
  <c r="M54" i="20" s="1"/>
  <c r="G54" i="20"/>
  <c r="V107" i="20"/>
  <c r="K212" i="20"/>
  <c r="G107" i="20"/>
  <c r="I99" i="1" s="1"/>
  <c r="V230" i="20"/>
  <c r="K179" i="20"/>
  <c r="V140" i="20"/>
  <c r="O107" i="20"/>
  <c r="M21" i="20"/>
  <c r="Q230" i="20"/>
  <c r="G259" i="20"/>
  <c r="O140" i="20"/>
  <c r="V21" i="20"/>
  <c r="I21" i="20"/>
  <c r="G279" i="20"/>
  <c r="K69" i="20"/>
  <c r="AF298" i="20"/>
  <c r="G238" i="20"/>
  <c r="M127" i="20"/>
  <c r="I69" i="20"/>
  <c r="G276" i="20"/>
  <c r="G212" i="20"/>
  <c r="M213" i="20"/>
  <c r="M212" i="20" s="1"/>
  <c r="K202" i="20"/>
  <c r="V127" i="20"/>
  <c r="I127" i="20"/>
  <c r="Q69" i="20"/>
  <c r="G8" i="20"/>
  <c r="I88" i="1" s="1"/>
  <c r="M61" i="19"/>
  <c r="M182" i="19"/>
  <c r="M11" i="19"/>
  <c r="M115" i="19"/>
  <c r="M168" i="19"/>
  <c r="M41" i="19"/>
  <c r="M107" i="19"/>
  <c r="M96" i="19"/>
  <c r="G197" i="19"/>
  <c r="G11" i="19"/>
  <c r="G147" i="19"/>
  <c r="G34" i="19"/>
  <c r="G58" i="19"/>
  <c r="G189" i="19"/>
  <c r="G182" i="19"/>
  <c r="I116" i="1" s="1"/>
  <c r="M128" i="19"/>
  <c r="M125" i="19" s="1"/>
  <c r="G32" i="19"/>
  <c r="M127" i="18"/>
  <c r="M108" i="18"/>
  <c r="M97" i="18"/>
  <c r="M11" i="18"/>
  <c r="M160" i="18"/>
  <c r="M62" i="18"/>
  <c r="M41" i="18"/>
  <c r="G123" i="18"/>
  <c r="G200" i="18"/>
  <c r="G34" i="18"/>
  <c r="G106" i="18"/>
  <c r="G59" i="18"/>
  <c r="G195" i="18"/>
  <c r="G181" i="18"/>
  <c r="I115" i="1" s="1"/>
  <c r="G32" i="18"/>
  <c r="M74" i="18"/>
  <c r="M72" i="18" s="1"/>
  <c r="G11" i="18"/>
  <c r="M161" i="17"/>
  <c r="M109" i="17"/>
  <c r="M62" i="17"/>
  <c r="M124" i="17"/>
  <c r="M98" i="17"/>
  <c r="M41" i="17"/>
  <c r="G188" i="17"/>
  <c r="G59" i="17"/>
  <c r="G196" i="17"/>
  <c r="G124" i="17"/>
  <c r="M35" i="17"/>
  <c r="M34" i="17" s="1"/>
  <c r="G32" i="17"/>
  <c r="M21" i="17"/>
  <c r="M11" i="17" s="1"/>
  <c r="G11" i="17"/>
  <c r="M175" i="17"/>
  <c r="M171" i="17" s="1"/>
  <c r="M74" i="17"/>
  <c r="M72" i="17" s="1"/>
  <c r="G161" i="17"/>
  <c r="G98" i="17"/>
  <c r="M87" i="16"/>
  <c r="M135" i="16"/>
  <c r="M112" i="16"/>
  <c r="M64" i="16"/>
  <c r="M26" i="16"/>
  <c r="M108" i="16"/>
  <c r="M54" i="16"/>
  <c r="M174" i="16"/>
  <c r="G49" i="16"/>
  <c r="G19" i="16"/>
  <c r="G159" i="16"/>
  <c r="M78" i="16"/>
  <c r="G54" i="16"/>
  <c r="G26" i="16"/>
  <c r="M9" i="16"/>
  <c r="M8" i="16" s="1"/>
  <c r="G8" i="16"/>
  <c r="G96" i="16"/>
  <c r="M188" i="16"/>
  <c r="M187" i="16" s="1"/>
  <c r="M34" i="16"/>
  <c r="M32" i="16" s="1"/>
  <c r="M57" i="15"/>
  <c r="M113" i="15"/>
  <c r="M90" i="15"/>
  <c r="M135" i="15"/>
  <c r="M160" i="15"/>
  <c r="G99" i="15"/>
  <c r="M184" i="15"/>
  <c r="M181" i="15" s="1"/>
  <c r="M147" i="15"/>
  <c r="M146" i="15" s="1"/>
  <c r="M81" i="15"/>
  <c r="M67" i="15" s="1"/>
  <c r="G57" i="15"/>
  <c r="M31" i="15"/>
  <c r="M29" i="15" s="1"/>
  <c r="M9" i="15"/>
  <c r="M8" i="15" s="1"/>
  <c r="G113" i="15"/>
  <c r="G52" i="15"/>
  <c r="M174" i="15"/>
  <c r="M173" i="15" s="1"/>
  <c r="M36" i="15"/>
  <c r="M35" i="15" s="1"/>
  <c r="M27" i="14"/>
  <c r="M157" i="14"/>
  <c r="G121" i="14"/>
  <c r="G143" i="14"/>
  <c r="G8" i="14"/>
  <c r="G19" i="14"/>
  <c r="I93" i="1" s="1"/>
  <c r="G157" i="14"/>
  <c r="M104" i="14"/>
  <c r="M103" i="14" s="1"/>
  <c r="M90" i="14"/>
  <c r="M89" i="14" s="1"/>
  <c r="M57" i="14"/>
  <c r="M48" i="14" s="1"/>
  <c r="M9" i="14"/>
  <c r="M8" i="14" s="1"/>
  <c r="G132" i="14"/>
  <c r="M168" i="14"/>
  <c r="M165" i="14" s="1"/>
  <c r="M83" i="14"/>
  <c r="M81" i="14" s="1"/>
  <c r="M102" i="13"/>
  <c r="M33" i="13"/>
  <c r="M26" i="13"/>
  <c r="M123" i="13"/>
  <c r="M188" i="13"/>
  <c r="M158" i="13"/>
  <c r="M68" i="13"/>
  <c r="G33" i="13"/>
  <c r="G196" i="13"/>
  <c r="G55" i="13"/>
  <c r="G201" i="13"/>
  <c r="G93" i="13"/>
  <c r="G58" i="13"/>
  <c r="G8" i="13"/>
  <c r="G173" i="13"/>
  <c r="G19" i="13"/>
  <c r="I92" i="1" s="1"/>
  <c r="G119" i="13"/>
  <c r="G26" i="13"/>
  <c r="G102" i="13"/>
  <c r="M58" i="12"/>
  <c r="M142" i="12"/>
  <c r="M102" i="12"/>
  <c r="M156" i="12"/>
  <c r="G125" i="12"/>
  <c r="G106" i="12"/>
  <c r="I110" i="1" s="1"/>
  <c r="G92" i="12"/>
  <c r="G45" i="12"/>
  <c r="G8" i="12"/>
  <c r="G58" i="12"/>
  <c r="G169" i="12"/>
  <c r="G136" i="12"/>
  <c r="G20" i="12"/>
  <c r="G142" i="12"/>
  <c r="G43" i="12"/>
  <c r="M29" i="12"/>
  <c r="M27" i="12" s="1"/>
  <c r="I91" i="1" l="1"/>
  <c r="I95" i="1"/>
  <c r="C6" i="25"/>
  <c r="B32" i="28"/>
  <c r="C10" i="31"/>
  <c r="C11" i="31" s="1"/>
  <c r="I118" i="1"/>
  <c r="J91" i="35"/>
  <c r="C6" i="49"/>
  <c r="C6" i="28"/>
  <c r="J88" i="44"/>
  <c r="I112" i="1"/>
  <c r="J88" i="26"/>
  <c r="C6" i="31"/>
  <c r="C6" i="40"/>
  <c r="J89" i="41"/>
  <c r="G207" i="17"/>
  <c r="J72" i="23"/>
  <c r="J95" i="47"/>
  <c r="F68" i="50"/>
  <c r="B31" i="49" s="1"/>
  <c r="J72" i="35"/>
  <c r="I120" i="1"/>
  <c r="I20" i="1" s="1"/>
  <c r="G51" i="1"/>
  <c r="H51" i="1" s="1"/>
  <c r="I51" i="1" s="1"/>
  <c r="G50" i="1"/>
  <c r="H50" i="1" s="1"/>
  <c r="I50" i="1" s="1"/>
  <c r="I107" i="1"/>
  <c r="G57" i="1"/>
  <c r="H57" i="1" s="1"/>
  <c r="I57" i="1" s="1"/>
  <c r="G56" i="1"/>
  <c r="H56" i="1" s="1"/>
  <c r="I56" i="1" s="1"/>
  <c r="I105" i="1"/>
  <c r="J71" i="44"/>
  <c r="G298" i="20"/>
  <c r="I98" i="1"/>
  <c r="I89" i="1"/>
  <c r="G199" i="21"/>
  <c r="J89" i="32"/>
  <c r="I108" i="1"/>
  <c r="J79" i="47"/>
  <c r="I114" i="1"/>
  <c r="I119" i="1"/>
  <c r="I19" i="1" s="1"/>
  <c r="I94" i="1"/>
  <c r="C31" i="22"/>
  <c r="B32" i="46"/>
  <c r="I113" i="1"/>
  <c r="J90" i="29"/>
  <c r="J90" i="44"/>
  <c r="I106" i="1"/>
  <c r="I102" i="1"/>
  <c r="I96" i="1"/>
  <c r="I97" i="1"/>
  <c r="I111" i="1"/>
  <c r="G59" i="1"/>
  <c r="H59" i="1" s="1"/>
  <c r="I59" i="1" s="1"/>
  <c r="G58" i="1"/>
  <c r="H58" i="1" s="1"/>
  <c r="I58" i="1" s="1"/>
  <c r="J92" i="38"/>
  <c r="I101" i="1"/>
  <c r="J68" i="50"/>
  <c r="I100" i="1"/>
  <c r="J71" i="26"/>
  <c r="J72" i="32"/>
  <c r="C6" i="43"/>
  <c r="I103" i="1"/>
  <c r="B12" i="49"/>
  <c r="C10" i="49"/>
  <c r="C11" i="49" s="1"/>
  <c r="B32" i="49"/>
  <c r="C5" i="49"/>
  <c r="C8" i="49" s="1"/>
  <c r="B31" i="46"/>
  <c r="C5" i="46"/>
  <c r="C8" i="46" s="1"/>
  <c r="C7" i="46"/>
  <c r="B7" i="46"/>
  <c r="J97" i="47"/>
  <c r="B32" i="43"/>
  <c r="C10" i="43"/>
  <c r="C11" i="43" s="1"/>
  <c r="F71" i="44"/>
  <c r="B7" i="43"/>
  <c r="C10" i="40"/>
  <c r="C11" i="40" s="1"/>
  <c r="B32" i="40"/>
  <c r="B12" i="40"/>
  <c r="J72" i="41"/>
  <c r="F72" i="41"/>
  <c r="B32" i="37"/>
  <c r="C10" i="37"/>
  <c r="C11" i="37" s="1"/>
  <c r="J90" i="38"/>
  <c r="F73" i="38"/>
  <c r="J73" i="38"/>
  <c r="B7" i="37"/>
  <c r="F72" i="35"/>
  <c r="C10" i="34"/>
  <c r="C11" i="34" s="1"/>
  <c r="B32" i="34"/>
  <c r="B12" i="34"/>
  <c r="B12" i="31"/>
  <c r="F72" i="32"/>
  <c r="F71" i="29"/>
  <c r="B7" i="28"/>
  <c r="B32" i="25"/>
  <c r="C10" i="25"/>
  <c r="C11" i="25" s="1"/>
  <c r="B7" i="25"/>
  <c r="F71" i="26"/>
  <c r="B7" i="22"/>
  <c r="B32" i="22"/>
  <c r="C10" i="22"/>
  <c r="C11" i="22" s="1"/>
  <c r="F72" i="23"/>
  <c r="A24" i="1"/>
  <c r="G24" i="1"/>
  <c r="I16" i="1" l="1"/>
  <c r="I17" i="1"/>
  <c r="C7" i="49"/>
  <c r="B12" i="46"/>
  <c r="C15" i="46"/>
  <c r="C12" i="46"/>
  <c r="B31" i="43"/>
  <c r="C5" i="43"/>
  <c r="B12" i="43"/>
  <c r="B31" i="40"/>
  <c r="C5" i="40"/>
  <c r="B31" i="37"/>
  <c r="C5" i="37"/>
  <c r="B12" i="37"/>
  <c r="B31" i="34"/>
  <c r="C5" i="34"/>
  <c r="B31" i="31"/>
  <c r="C5" i="31"/>
  <c r="B12" i="28"/>
  <c r="B31" i="28"/>
  <c r="C5" i="28"/>
  <c r="B31" i="25"/>
  <c r="C5" i="25"/>
  <c r="B12" i="25"/>
  <c r="B31" i="22"/>
  <c r="C5" i="22"/>
  <c r="B12" i="22"/>
  <c r="C12" i="49" l="1"/>
  <c r="C15" i="49"/>
  <c r="C20" i="46"/>
  <c r="C19" i="46"/>
  <c r="C14" i="46"/>
  <c r="C13" i="46"/>
  <c r="C8" i="43"/>
  <c r="C7" i="43"/>
  <c r="C8" i="40"/>
  <c r="C7" i="40"/>
  <c r="C8" i="37"/>
  <c r="C7" i="37"/>
  <c r="C8" i="34"/>
  <c r="C7" i="34"/>
  <c r="C8" i="31"/>
  <c r="C7" i="31"/>
  <c r="C8" i="28"/>
  <c r="C7" i="28"/>
  <c r="C8" i="25"/>
  <c r="C7" i="25"/>
  <c r="C8" i="22"/>
  <c r="C7" i="22"/>
  <c r="C21" i="46" l="1"/>
  <c r="C20" i="49"/>
  <c r="C19" i="49"/>
  <c r="C21" i="49" s="1"/>
  <c r="C14" i="49"/>
  <c r="C13" i="49"/>
  <c r="C16" i="46"/>
  <c r="C12" i="43"/>
  <c r="C15" i="43"/>
  <c r="C12" i="40"/>
  <c r="C15" i="40"/>
  <c r="C12" i="37"/>
  <c r="C15" i="37"/>
  <c r="C12" i="34"/>
  <c r="C15" i="34"/>
  <c r="C12" i="31"/>
  <c r="C15" i="31"/>
  <c r="C12" i="28"/>
  <c r="C15" i="28"/>
  <c r="C12" i="25"/>
  <c r="C15" i="25"/>
  <c r="C12" i="22"/>
  <c r="C15" i="22"/>
  <c r="C16" i="49" l="1"/>
  <c r="C22" i="46"/>
  <c r="B25" i="46" s="1"/>
  <c r="C25" i="46" s="1"/>
  <c r="C19" i="43"/>
  <c r="C20" i="43"/>
  <c r="C14" i="43"/>
  <c r="C13" i="43"/>
  <c r="C16" i="43" s="1"/>
  <c r="C20" i="40"/>
  <c r="C19" i="40"/>
  <c r="C13" i="40"/>
  <c r="C14" i="40"/>
  <c r="C19" i="37"/>
  <c r="C20" i="37"/>
  <c r="C13" i="37"/>
  <c r="C14" i="37"/>
  <c r="C16" i="37" s="1"/>
  <c r="C20" i="34"/>
  <c r="C19" i="34"/>
  <c r="C21" i="34" s="1"/>
  <c r="C14" i="34"/>
  <c r="C13" i="34"/>
  <c r="C20" i="31"/>
  <c r="C19" i="31"/>
  <c r="C14" i="31"/>
  <c r="C13" i="31"/>
  <c r="C19" i="28"/>
  <c r="C20" i="28"/>
  <c r="C13" i="28"/>
  <c r="C14" i="28"/>
  <c r="C19" i="25"/>
  <c r="C20" i="25"/>
  <c r="C14" i="25"/>
  <c r="C13" i="25"/>
  <c r="C19" i="22"/>
  <c r="C20" i="22"/>
  <c r="C14" i="22"/>
  <c r="C13" i="22"/>
  <c r="C21" i="28" l="1"/>
  <c r="C22" i="49"/>
  <c r="B25" i="49" s="1"/>
  <c r="C25" i="49" s="1"/>
  <c r="C24" i="46"/>
  <c r="C22" i="43"/>
  <c r="C21" i="43"/>
  <c r="C24" i="43" s="1"/>
  <c r="F187" i="19" s="1"/>
  <c r="G187" i="19" s="1"/>
  <c r="C16" i="40"/>
  <c r="C21" i="40"/>
  <c r="C22" i="37"/>
  <c r="C21" i="37"/>
  <c r="C16" i="34"/>
  <c r="C16" i="31"/>
  <c r="C21" i="31"/>
  <c r="C16" i="28"/>
  <c r="C16" i="25"/>
  <c r="C21" i="25"/>
  <c r="C16" i="22"/>
  <c r="C21" i="22"/>
  <c r="M187" i="19" l="1"/>
  <c r="M186" i="19" s="1"/>
  <c r="AF208" i="19"/>
  <c r="G186" i="19"/>
  <c r="G208" i="19" s="1"/>
  <c r="C24" i="37"/>
  <c r="C28" i="37" s="1"/>
  <c r="C24" i="49"/>
  <c r="C28" i="46"/>
  <c r="C26" i="46"/>
  <c r="C29" i="46"/>
  <c r="C29" i="43"/>
  <c r="C28" i="43"/>
  <c r="B25" i="43"/>
  <c r="C25" i="43" s="1"/>
  <c r="C26" i="43" s="1"/>
  <c r="C22" i="40"/>
  <c r="B25" i="40" s="1"/>
  <c r="C25" i="40" s="1"/>
  <c r="B25" i="37"/>
  <c r="C25" i="37" s="1"/>
  <c r="C26" i="37" s="1"/>
  <c r="C22" i="34"/>
  <c r="B25" i="34" s="1"/>
  <c r="C25" i="34" s="1"/>
  <c r="C22" i="31"/>
  <c r="B25" i="31" s="1"/>
  <c r="C25" i="31" s="1"/>
  <c r="C22" i="28"/>
  <c r="B25" i="28" s="1"/>
  <c r="C25" i="28" s="1"/>
  <c r="C22" i="25"/>
  <c r="B25" i="25" s="1"/>
  <c r="C25" i="25" s="1"/>
  <c r="C22" i="22"/>
  <c r="B25" i="22" s="1"/>
  <c r="C25" i="22" s="1"/>
  <c r="C29" i="37" l="1"/>
  <c r="G55" i="1"/>
  <c r="H55" i="1" s="1"/>
  <c r="I55" i="1" s="1"/>
  <c r="G54" i="1"/>
  <c r="H54" i="1" s="1"/>
  <c r="I54" i="1" s="1"/>
  <c r="C28" i="49"/>
  <c r="C26" i="49"/>
  <c r="C29" i="49"/>
  <c r="C24" i="40"/>
  <c r="F185" i="18" s="1"/>
  <c r="G185" i="18" s="1"/>
  <c r="C24" i="34"/>
  <c r="F172" i="16" s="1"/>
  <c r="G172" i="16" s="1"/>
  <c r="C24" i="31"/>
  <c r="F172" i="15" s="1"/>
  <c r="G172" i="15" s="1"/>
  <c r="C24" i="28"/>
  <c r="F155" i="14" s="1"/>
  <c r="G155" i="14" s="1"/>
  <c r="C24" i="25"/>
  <c r="F186" i="13" s="1"/>
  <c r="G186" i="13" s="1"/>
  <c r="C24" i="22"/>
  <c r="F155" i="12" s="1"/>
  <c r="G155" i="12" s="1"/>
  <c r="G171" i="15" l="1"/>
  <c r="G192" i="15" s="1"/>
  <c r="M172" i="15"/>
  <c r="M171" i="15" s="1"/>
  <c r="AF192" i="15"/>
  <c r="M185" i="18"/>
  <c r="M184" i="18" s="1"/>
  <c r="G184" i="18"/>
  <c r="G206" i="18" s="1"/>
  <c r="AF206" i="18"/>
  <c r="M172" i="16"/>
  <c r="M171" i="16" s="1"/>
  <c r="G171" i="16"/>
  <c r="G193" i="16" s="1"/>
  <c r="AF193" i="16"/>
  <c r="M155" i="14"/>
  <c r="M154" i="14" s="1"/>
  <c r="AF176" i="14"/>
  <c r="G154" i="14"/>
  <c r="G176" i="14" s="1"/>
  <c r="M186" i="13"/>
  <c r="M185" i="13" s="1"/>
  <c r="AF207" i="13"/>
  <c r="G185" i="13"/>
  <c r="G207" i="13" s="1"/>
  <c r="M155" i="12"/>
  <c r="M154" i="12" s="1"/>
  <c r="G154" i="12"/>
  <c r="AF175" i="12"/>
  <c r="C29" i="40"/>
  <c r="C28" i="40"/>
  <c r="C26" i="40"/>
  <c r="C29" i="34"/>
  <c r="C28" i="34"/>
  <c r="C26" i="34"/>
  <c r="C26" i="31"/>
  <c r="C29" i="31"/>
  <c r="C28" i="31"/>
  <c r="C28" i="28"/>
  <c r="C26" i="28"/>
  <c r="C29" i="28"/>
  <c r="C29" i="25"/>
  <c r="C28" i="25"/>
  <c r="C26" i="25"/>
  <c r="C29" i="22"/>
  <c r="C28" i="22"/>
  <c r="C26" i="22"/>
  <c r="G49" i="1" l="1"/>
  <c r="H49" i="1" s="1"/>
  <c r="I49" i="1" s="1"/>
  <c r="G48" i="1"/>
  <c r="H48" i="1" s="1"/>
  <c r="I48" i="1" s="1"/>
  <c r="G46" i="1"/>
  <c r="H46" i="1" s="1"/>
  <c r="I46" i="1" s="1"/>
  <c r="G47" i="1"/>
  <c r="H47" i="1" s="1"/>
  <c r="I47" i="1" s="1"/>
  <c r="G53" i="1"/>
  <c r="H53" i="1" s="1"/>
  <c r="I53" i="1" s="1"/>
  <c r="G52" i="1"/>
  <c r="H52" i="1" s="1"/>
  <c r="I52" i="1" s="1"/>
  <c r="G45" i="1"/>
  <c r="H45" i="1" s="1"/>
  <c r="I45" i="1" s="1"/>
  <c r="G44" i="1"/>
  <c r="H44" i="1" s="1"/>
  <c r="I44" i="1" s="1"/>
  <c r="G42" i="1"/>
  <c r="H42" i="1" s="1"/>
  <c r="I42" i="1" s="1"/>
  <c r="G43" i="1"/>
  <c r="H43" i="1" s="1"/>
  <c r="I43" i="1" s="1"/>
  <c r="G41" i="1"/>
  <c r="H41" i="1" s="1"/>
  <c r="I41" i="1" s="1"/>
  <c r="G40" i="1"/>
  <c r="H40" i="1" s="1"/>
  <c r="I40" i="1" s="1"/>
  <c r="G39" i="1"/>
  <c r="G175" i="12"/>
  <c r="I117" i="1"/>
  <c r="I121" i="1" l="1"/>
  <c r="I18" i="1"/>
  <c r="I21" i="1" s="1"/>
  <c r="G60" i="1"/>
  <c r="H39" i="1"/>
  <c r="H60" i="1" s="1"/>
  <c r="I39" i="1" l="1"/>
  <c r="I60" i="1" s="1"/>
  <c r="G25" i="1"/>
  <c r="A25" i="1" s="1"/>
  <c r="G28" i="1"/>
  <c r="J112" i="1"/>
  <c r="J94" i="1"/>
  <c r="J96" i="1"/>
  <c r="J93" i="1"/>
  <c r="J116" i="1"/>
  <c r="J95" i="1"/>
  <c r="J105" i="1"/>
  <c r="J118" i="1"/>
  <c r="J109" i="1"/>
  <c r="J108" i="1"/>
  <c r="J119" i="1"/>
  <c r="J100" i="1"/>
  <c r="J103" i="1"/>
  <c r="J107" i="1"/>
  <c r="J92" i="1"/>
  <c r="J113" i="1"/>
  <c r="J114" i="1"/>
  <c r="J99" i="1"/>
  <c r="J106" i="1"/>
  <c r="J120" i="1"/>
  <c r="J89" i="1"/>
  <c r="J97" i="1"/>
  <c r="J98" i="1"/>
  <c r="J91" i="1"/>
  <c r="J90" i="1"/>
  <c r="J88" i="1"/>
  <c r="J111" i="1"/>
  <c r="J101" i="1"/>
  <c r="J104" i="1"/>
  <c r="J115" i="1"/>
  <c r="J110" i="1"/>
  <c r="J102" i="1"/>
  <c r="J117" i="1"/>
  <c r="J121" i="1" l="1"/>
  <c r="A26" i="1"/>
  <c r="G26" i="1"/>
  <c r="A27" i="1" s="1"/>
  <c r="J59" i="1"/>
  <c r="J44" i="1"/>
  <c r="J55" i="1"/>
  <c r="J58" i="1"/>
  <c r="J43" i="1"/>
  <c r="J45" i="1"/>
  <c r="J47" i="1"/>
  <c r="J41" i="1"/>
  <c r="J57" i="1"/>
  <c r="J56" i="1"/>
  <c r="J39" i="1"/>
  <c r="J60" i="1" s="1"/>
  <c r="J54" i="1"/>
  <c r="J51" i="1"/>
  <c r="J49" i="1"/>
  <c r="J53" i="1"/>
  <c r="J48" i="1"/>
  <c r="J50" i="1"/>
  <c r="J46" i="1"/>
  <c r="J42" i="1"/>
  <c r="J40" i="1"/>
  <c r="J52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1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1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1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2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000000-0006-0000-2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<sst xmlns="http://schemas.openxmlformats.org/spreadsheetml/2006/main" count="15588" uniqueCount="1238">
  <si>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</si>
  <si>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</si>
  <si>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</si>
  <si>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</si>
  <si>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</si>
  <si>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</si>
  <si>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</si>
  <si>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</si>
  <si>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</si>
  <si>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</si>
  <si>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</si>
  <si>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</si>
  <si>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</si>
  <si>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</si>
  <si>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</si>
  <si>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</si>
  <si>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</si>
  <si>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</si>
  <si>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</si>
  <si>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</si>
  <si>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</si>
  <si>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</si>
  <si>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</si>
  <si>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</si>
  <si>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</si>
  <si>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</si>
  <si>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</si>
  <si>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</si>
  <si>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</si>
  <si>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</si>
  <si>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</si>
  <si>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</si>
  <si>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</si>
  <si>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</si>
  <si>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</si>
  <si>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</si>
  <si>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</si>
  <si>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</si>
  <si>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</si>
  <si>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</si>
  <si>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</si>
  <si>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</si>
  <si>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</si>
  <si>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ART18.1</t>
  </si>
  <si>
    <t>Budování odb.učeben a doprovodné infrastruktury ZŠ Masarykova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</si>
  <si>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</si>
  <si>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</si>
  <si>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</si>
  <si>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</si>
  <si>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</si>
  <si>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</si>
  <si>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</si>
  <si>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</si>
  <si>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</si>
  <si>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</si>
  <si>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17.10.2024</t>
  </si>
  <si>
    <t>Stavba</t>
  </si>
  <si>
    <t>SO01</t>
  </si>
  <si>
    <t>Učebna č.dv.32 - "Člověk a jeho svět"</t>
  </si>
  <si>
    <t>1</t>
  </si>
  <si>
    <t>Stavební řešení</t>
  </si>
  <si>
    <t>SO02</t>
  </si>
  <si>
    <t>Učebna č.dv.107 - Učebna cizích jazyků I</t>
  </si>
  <si>
    <t>SO03</t>
  </si>
  <si>
    <t>Učebna č.dv.108 - učebna zeměpisu</t>
  </si>
  <si>
    <t>SO04</t>
  </si>
  <si>
    <t>Učebna č,dv.109 - Učebna cizích jazyků II</t>
  </si>
  <si>
    <t>SO05</t>
  </si>
  <si>
    <t>Učebna č.dv.111 - Učebna matematiky</t>
  </si>
  <si>
    <t>SO06</t>
  </si>
  <si>
    <t>Učebna družiny č.dv.54 - Učebna družiny I.</t>
  </si>
  <si>
    <t>SO07</t>
  </si>
  <si>
    <t>Uč.družiny č.dv.55 - Učebna družiny II.</t>
  </si>
  <si>
    <t>SO08</t>
  </si>
  <si>
    <t>Učebna družiny dv.č.56 - Učebna družiny III.</t>
  </si>
  <si>
    <t>SO09</t>
  </si>
  <si>
    <t>WC č.dv.36 a 37 - WC žáků</t>
  </si>
  <si>
    <t>SO10</t>
  </si>
  <si>
    <t>Sborovna č.dv.3</t>
  </si>
  <si>
    <t>Celkem za stavbu</t>
  </si>
  <si>
    <t>CZK</t>
  </si>
  <si>
    <t>#POPS</t>
  </si>
  <si>
    <t>Popis stavby: ART18.1 - Budování odb.učeben a doprovodné infrastruktury ZŠ Masarykova</t>
  </si>
  <si>
    <t>#POPO</t>
  </si>
  <si>
    <t>Popis objektu: SO01 - Učebna č.dv.32 - "Člověk a jeho svět"</t>
  </si>
  <si>
    <t>#POPR</t>
  </si>
  <si>
    <t>Popis rozpočtu: 1 - Stavební řešení</t>
  </si>
  <si>
    <t>Popis objektu: SO02 - Učebna č.dv.107 - Učebna cizích jazyků I</t>
  </si>
  <si>
    <t>Popis objektu: SO03 - Učebna č.dv.108 - učebna zeměpisu</t>
  </si>
  <si>
    <t>Popis objektu: SO04 - Učebna č,dv.109 - Učebna cizích jazyků II</t>
  </si>
  <si>
    <t>Popis objektu: SO05 - Učebna č.dv.111 - Učebna matematiky</t>
  </si>
  <si>
    <t>Popis objektu: SO06 - Učebna družiny č.dv.54 - Učebna družiny I.</t>
  </si>
  <si>
    <t>Popis objektu: SO07 - Uč.družiny č.dv.55 - Učebna družiny II.</t>
  </si>
  <si>
    <t>Popis objektu: SO08 - Učebna družiny dv.č.56 - Učebna družiny III.</t>
  </si>
  <si>
    <t>Popis objektu: SO09 - WC č.dv.36 a 37 - WC žáků</t>
  </si>
  <si>
    <t>Popis objektu: SO10 - Sborovna č.dv.3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</si>
  <si>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</si>
  <si>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</si>
  <si>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</si>
  <si>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</si>
  <si>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</si>
  <si>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</si>
  <si>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</si>
  <si>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</si>
  <si>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</si>
  <si>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</si>
  <si>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</si>
  <si>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</si>
  <si>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</si>
  <si>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</si>
  <si>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</si>
  <si>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</si>
  <si>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</si>
  <si>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</si>
  <si>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</si>
  <si>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</si>
  <si>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</si>
  <si>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</si>
  <si>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</si>
  <si>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</si>
  <si>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711</t>
  </si>
  <si>
    <t>Izolace proti vodě</t>
  </si>
  <si>
    <t>714</t>
  </si>
  <si>
    <t>Izolace akustické a protiotřesové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</si>
  <si>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</si>
  <si>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</si>
  <si>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</si>
  <si>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</si>
  <si>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</si>
  <si>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</si>
  <si>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</si>
  <si>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</si>
  <si>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</si>
  <si>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</si>
  <si>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</si>
  <si>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</si>
  <si>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</si>
  <si>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</si>
  <si>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</si>
  <si>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</si>
  <si>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</si>
  <si>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</si>
  <si>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</si>
  <si>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</si>
  <si>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</si>
  <si>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</si>
  <si>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</si>
  <si>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</si>
  <si>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</si>
  <si>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</si>
  <si>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</si>
  <si>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</si>
  <si>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</si>
  <si>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</si>
  <si>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</si>
  <si>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</si>
  <si>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</si>
  <si>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</si>
  <si>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</si>
  <si>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</si>
  <si>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</si>
  <si>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</si>
  <si>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</si>
  <si>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</si>
  <si>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</si>
  <si>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</si>
  <si>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</si>
  <si>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</si>
  <si>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</si>
  <si>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</si>
  <si>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</si>
  <si>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</si>
  <si>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</si>
  <si>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</si>
  <si>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</si>
  <si>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</si>
  <si>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</si>
  <si>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</si>
  <si>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</si>
  <si>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</si>
  <si>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</si>
  <si>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</si>
  <si>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</si>
  <si>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</si>
  <si>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</si>
  <si>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</si>
  <si>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</si>
  <si>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</si>
  <si>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</si>
  <si>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</si>
  <si>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</si>
  <si>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612421311R00</t>
  </si>
  <si>
    <t>Oprava vápen.omítek stěn do 30 % pl. - hrubých, dle TZ 15%</t>
  </si>
  <si>
    <t>m2</t>
  </si>
  <si>
    <t>RTS 24/ II</t>
  </si>
  <si>
    <t>RTS 23/ II</t>
  </si>
  <si>
    <t>Práce</t>
  </si>
  <si>
    <t>Běžná</t>
  </si>
  <si>
    <t>POL1_</t>
  </si>
  <si>
    <t>Včetně pomocného pracovního lešení o výšce podlahy do 1900 mm a pro zatížení do 1,5 kPa.</t>
  </si>
  <si>
    <t>POP</t>
  </si>
  <si>
    <t>Odkaz na mn. položky pořadí 14 : 93,41000</t>
  </si>
  <si>
    <t>VV</t>
  </si>
  <si>
    <t>611421331R00</t>
  </si>
  <si>
    <t>Oprava váp.omítek stropů do 30% plochy - štukových dle TZ 15%</t>
  </si>
  <si>
    <t>Odkaz na mn. položky pořadí 15 : 46,17360</t>
  </si>
  <si>
    <t>612474410R00</t>
  </si>
  <si>
    <t>Omítka stěn vnitřní tenkovrstvá vápenná - štuk</t>
  </si>
  <si>
    <t>Odkaz na mn. položky pořadí 1 : 93,41000</t>
  </si>
  <si>
    <t>612423521R00</t>
  </si>
  <si>
    <t>Omítka rýh stěn vápenná šířky do 15 cm, hladká</t>
  </si>
  <si>
    <t>elektro : 36*0,1</t>
  </si>
  <si>
    <t>zti : 36*0,1+9*0,15</t>
  </si>
  <si>
    <t>946941102RT1</t>
  </si>
  <si>
    <t>Montáž pojízdných Alu věží , 2,5 x 1,45 m pracovní výška 4,2 m</t>
  </si>
  <si>
    <t>sada</t>
  </si>
  <si>
    <t>946941192RT1</t>
  </si>
  <si>
    <t>Nájemné pojízdných Alu věží , 2,5 x 1,45 m pracovní výška 4,2 m</t>
  </si>
  <si>
    <t>den</t>
  </si>
  <si>
    <t>946941501R00</t>
  </si>
  <si>
    <t>Návoz a odvoz pojízného lešení</t>
  </si>
  <si>
    <t>kompl</t>
  </si>
  <si>
    <t>952901111R00</t>
  </si>
  <si>
    <t>Vyčištění budov o výšce podlaží do 4 m</t>
  </si>
  <si>
    <t>5,83*7,92</t>
  </si>
  <si>
    <t>960990003</t>
  </si>
  <si>
    <t>Demontáž a likvidace pom.tabulí a nástěnek</t>
  </si>
  <si>
    <t>kpl</t>
  </si>
  <si>
    <t>Vlastní</t>
  </si>
  <si>
    <t>Indiv</t>
  </si>
  <si>
    <t>960990008</t>
  </si>
  <si>
    <t>Demontáž a likvidace stáv.šk.tabule</t>
  </si>
  <si>
    <t>960990006</t>
  </si>
  <si>
    <t>Vystěhování všech pomůcek a vybavení</t>
  </si>
  <si>
    <t>974031164R00</t>
  </si>
  <si>
    <t>Vysekání rýh ve zdi cihelné 15 x 15 cm</t>
  </si>
  <si>
    <t>m</t>
  </si>
  <si>
    <t>Včetně pomocného lešení o výšce podlahy do 1900 mm a pro zatížení do 1,5 kPa  (150 kg/m2).</t>
  </si>
  <si>
    <t>974051215R00</t>
  </si>
  <si>
    <t>Frézování drážky do 50x50 mm, zdivo,cihla plná</t>
  </si>
  <si>
    <t>RTS 24/ I</t>
  </si>
  <si>
    <t>978013141R00</t>
  </si>
  <si>
    <t>Otlučení omítek vnitřních stěn v rozsahu do 30 % dle TZ 15%</t>
  </si>
  <si>
    <t>(7,92*2+5,83*2)*3,85-1,35*2,5*3-0,9*2,6</t>
  </si>
  <si>
    <t>978011141R00</t>
  </si>
  <si>
    <t>Otlučení omítek vnitřních vápenných stropů do 30 % dle TZ 15%</t>
  </si>
  <si>
    <t>968061126R00</t>
  </si>
  <si>
    <t>Vyvěšení dřevěných a plastových dveřních křídel pl. nad 2 m2</t>
  </si>
  <si>
    <t>kus</t>
  </si>
  <si>
    <t>968062244R00</t>
  </si>
  <si>
    <t>Vybourání dřevěných rámů oken jednoduch. pl. 1 m2 nadsvětlíky dveří</t>
  </si>
  <si>
    <t>0,9*2,6</t>
  </si>
  <si>
    <t>978059521R00</t>
  </si>
  <si>
    <t>Odsekání vnitřních obkladů stěn do 2 m2</t>
  </si>
  <si>
    <t>BO02 : 1,6*1,4</t>
  </si>
  <si>
    <t>999281108R00</t>
  </si>
  <si>
    <t>Přesun hmot pro opravy a údržbu do výšky 12 m</t>
  </si>
  <si>
    <t>t</t>
  </si>
  <si>
    <t>Přesun hmot</t>
  </si>
  <si>
    <t>POL7_</t>
  </si>
  <si>
    <t>714119001SAO1</t>
  </si>
  <si>
    <t>Montáž akustických obkladů panelů</t>
  </si>
  <si>
    <t>ks</t>
  </si>
  <si>
    <t>998714202R00</t>
  </si>
  <si>
    <t>Přesun hmot pro akustická opatření, výšky do 12 m</t>
  </si>
  <si>
    <t>721290001</t>
  </si>
  <si>
    <t>Napojení na stávající rozvody</t>
  </si>
  <si>
    <t>721194105R00</t>
  </si>
  <si>
    <t>Vyvedení odpadních výpustek, D 50 x 1,8 mm</t>
  </si>
  <si>
    <t>721176102R00</t>
  </si>
  <si>
    <t>Potrubí HT připojovací, D 40 x 1,8 mm</t>
  </si>
  <si>
    <t>Potrubí včetně tvarovek. Bez zednických výpomocí.</t>
  </si>
  <si>
    <t>721176105R00</t>
  </si>
  <si>
    <t>Potrubí HT připojovací, D 110 x 2,7 mm</t>
  </si>
  <si>
    <t>721290111R00</t>
  </si>
  <si>
    <t>Zkouška těsnosti kanalizace vodou DN 125 mm</t>
  </si>
  <si>
    <t>969021111R00</t>
  </si>
  <si>
    <t>Vybourání kanalizačního potrubí DN do 100 mm</t>
  </si>
  <si>
    <t>998721202R00</t>
  </si>
  <si>
    <t>Přesun hmot pro vnitřní kanalizaci, výšky do 12 m</t>
  </si>
  <si>
    <t>722990001</t>
  </si>
  <si>
    <t>Napojení na stáv.rozvody</t>
  </si>
  <si>
    <t>722190403R00</t>
  </si>
  <si>
    <t>Vyvedení a upevnění výpustek DN 25 mm</t>
  </si>
  <si>
    <t>722190402R00</t>
  </si>
  <si>
    <t>Vyvedení a upevnění výpustek DN 20 mm</t>
  </si>
  <si>
    <t>722172311R00</t>
  </si>
  <si>
    <t>Potrubí včetně tvarovek a zednických výpomocí.</t>
  </si>
  <si>
    <t>Včetně pomocného lešení o výšce podlahy do 1900 mm a pro zatížení do 1,5 kPa.</t>
  </si>
  <si>
    <t>722172312R00</t>
  </si>
  <si>
    <t>722181232RT7</t>
  </si>
  <si>
    <t>Izolace návleková tl. stěny 9 mm vnitřní průměr 22 mm</t>
  </si>
  <si>
    <t>V položce je kalkulována dodávka izolační trubice, spon a lepicí pásky.</t>
  </si>
  <si>
    <t>722181232RT9</t>
  </si>
  <si>
    <t>Izolace návleková tl. stěny 9 mm vnitřní průměr 28 mm</t>
  </si>
  <si>
    <t>722181233RT9</t>
  </si>
  <si>
    <t>Izolace návleková tl. stěny 13 mm vnitřní průměr 28 mm</t>
  </si>
  <si>
    <t>722237163R00</t>
  </si>
  <si>
    <t>Kohout vodovodní, kulový, vnitřní-šroubení, DN 20 mm x DN 20 mm</t>
  </si>
  <si>
    <t>722237161R00</t>
  </si>
  <si>
    <t>Kohout vodovodní, kulový, vnitřní-šroubení, DN 15 mm x DN 15 mm</t>
  </si>
  <si>
    <t>722290234R00</t>
  </si>
  <si>
    <t>Proplach a dezinfekce vodovodního potrubí DN 80 mm</t>
  </si>
  <si>
    <t>Včetně dodání desinfekčního prostředku.</t>
  </si>
  <si>
    <t>722280106R00</t>
  </si>
  <si>
    <t>Tlaková zkouška vodovodního potrubí DN 32 mm</t>
  </si>
  <si>
    <t>Včetně dodávky vody, uzavření a zabezpečení konců potrubí.</t>
  </si>
  <si>
    <t>722130801R00</t>
  </si>
  <si>
    <t>Demontáž potrubí ocelových závitových, DN 25 mm</t>
  </si>
  <si>
    <t>722220851R00</t>
  </si>
  <si>
    <t>Demontáž armatur s jedním závitem G 3/4"</t>
  </si>
  <si>
    <t>998722202R00</t>
  </si>
  <si>
    <t>Přesun hmot pro vnitřní vodovod, výšky do 12 m</t>
  </si>
  <si>
    <t>01VL</t>
  </si>
  <si>
    <t>Demontáž dávkovačů, zrcadel, zásobníků</t>
  </si>
  <si>
    <t>725814106R00</t>
  </si>
  <si>
    <t>Ventil rohový s filtrem DN 15 mm x DN 15 mm</t>
  </si>
  <si>
    <t>soubor</t>
  </si>
  <si>
    <t>725017163R00</t>
  </si>
  <si>
    <t>Umyvadlo na šrouby, 600 x 490 mm, bílé</t>
  </si>
  <si>
    <t>725860251R00</t>
  </si>
  <si>
    <t xml:space="preserve">Sifon umyvadlový chromovaný </t>
  </si>
  <si>
    <t>725823121RT1</t>
  </si>
  <si>
    <t>Baterie umyvadlová stojánková  ruční, včetně otvírání odpadu standardní</t>
  </si>
  <si>
    <t>725210821R00</t>
  </si>
  <si>
    <t>Demontáž umyvadel bez výtokových armatur</t>
  </si>
  <si>
    <t>725820801R00</t>
  </si>
  <si>
    <t>Demontáž baterie nástěnné do G 3/4"</t>
  </si>
  <si>
    <t>998725202R00</t>
  </si>
  <si>
    <t>Přesun hmot pro zařizovací předměty, výšky do 12 m</t>
  </si>
  <si>
    <t>766661122R00</t>
  </si>
  <si>
    <t>Montáž dveří do zárubně,otevíravých 1kř.nad 0,8 m</t>
  </si>
  <si>
    <t>61164207R</t>
  </si>
  <si>
    <t>Dveře vnitřní 1-křídlé 900 x 1970 mm, vč.nadsvětlíku 800/600</t>
  </si>
  <si>
    <t>SPCM</t>
  </si>
  <si>
    <t>Specifikace</t>
  </si>
  <si>
    <t>POL3_</t>
  </si>
  <si>
    <t>766670021R00</t>
  </si>
  <si>
    <t>Montáž kliky a štítku</t>
  </si>
  <si>
    <t>54914625R</t>
  </si>
  <si>
    <t>Dveřní kování klíč Ti</t>
  </si>
  <si>
    <t>766211400R00</t>
  </si>
  <si>
    <t>Montáž madel atypických dílčích, 1kus š.15 cm, ochranná deska stěn</t>
  </si>
  <si>
    <t>5,83+7,92-1,7+1,05+0,87+,85+1,1</t>
  </si>
  <si>
    <t>61191426R</t>
  </si>
  <si>
    <t>Deska dub. 140/12 vč.povrch.úpravy</t>
  </si>
  <si>
    <t>Odkaz na mn. položky pořadí 56 : 15,92000</t>
  </si>
  <si>
    <t>998766202R00</t>
  </si>
  <si>
    <t>Přesun hmot pro truhlářské konstr., výšky do 12 m</t>
  </si>
  <si>
    <t>767587211POD2</t>
  </si>
  <si>
    <t>Podhled minerální, kazeta 600x600mm podhled odrazivý, vč.roštu</t>
  </si>
  <si>
    <t>767587211POD3</t>
  </si>
  <si>
    <t>Podhled minerální, kazeta 600x600mm podhled pohltivý, vč.roštu</t>
  </si>
  <si>
    <t>998767202R00</t>
  </si>
  <si>
    <t>Přesun hmot pro zámečnické konstr., výšky do 12 m</t>
  </si>
  <si>
    <t>775411820R00</t>
  </si>
  <si>
    <t>Demontáž lišt dřevěných, šroubovaných</t>
  </si>
  <si>
    <t>5,83*2+7,92*2+0,4*2-0,9</t>
  </si>
  <si>
    <t>775413120R00</t>
  </si>
  <si>
    <t>Podlahové lišty připevněné vruty dod.+mont.</t>
  </si>
  <si>
    <t>775591900R00</t>
  </si>
  <si>
    <t>Oprava podlah, broušení vlysů, parket trojnásobné</t>
  </si>
  <si>
    <t>775599120R00</t>
  </si>
  <si>
    <t>Impregnace podlah vlysových nebo parketových</t>
  </si>
  <si>
    <t>775599130R00</t>
  </si>
  <si>
    <t>Odkaz na mn. položky pořadí 65 : 46,17360</t>
  </si>
  <si>
    <t>775599141R00</t>
  </si>
  <si>
    <t>Lak dřevěných podlah, Z+2x,přebroušení</t>
  </si>
  <si>
    <t>998775202R00</t>
  </si>
  <si>
    <t>Přesun hmot pro podlahy vlysové, výšky do 12 m</t>
  </si>
  <si>
    <t>776572110RT1</t>
  </si>
  <si>
    <t>Položení volné podlah z pásů textilních pouze položení - koberec ve specifikaci</t>
  </si>
  <si>
    <t>2*5,8</t>
  </si>
  <si>
    <t>69741060.AR</t>
  </si>
  <si>
    <t xml:space="preserve">Koberec </t>
  </si>
  <si>
    <t>Odkaz na mn. položky pořadí 69 : 11,60000*1,05</t>
  </si>
  <si>
    <t>781101210R00</t>
  </si>
  <si>
    <t>Penetrace podkladu pod obklady</t>
  </si>
  <si>
    <t>včetně dodávky materiálu.</t>
  </si>
  <si>
    <t>1,6*1,4</t>
  </si>
  <si>
    <t>781101141R00</t>
  </si>
  <si>
    <t>Hydroizolační stěrka jednovrstvá pod obklady</t>
  </si>
  <si>
    <t>Odkaz na mn. položky pořadí 71 : 2,24000</t>
  </si>
  <si>
    <t>781475127R00</t>
  </si>
  <si>
    <t>Obklad vnitřní stěn keramický, do tmele,120x120 cm</t>
  </si>
  <si>
    <t>59761006R</t>
  </si>
  <si>
    <t>Dlaždice velkoformátová</t>
  </si>
  <si>
    <t>Odkaz na mn. položky pořadí 71 : 2,24000*1,2</t>
  </si>
  <si>
    <t>998781202R00</t>
  </si>
  <si>
    <t>Přesun hmot pro obklady keramické, výšky do 12 m</t>
  </si>
  <si>
    <t>783324140R00</t>
  </si>
  <si>
    <t>Nátěr syntetický litin. radiátorů Z +1x + 1x email</t>
  </si>
  <si>
    <t>1,35*0,7*2</t>
  </si>
  <si>
    <t>783424240R00</t>
  </si>
  <si>
    <t>Nátěr syntet. potrubí do DN 50 mm  Z+1x +1x email</t>
  </si>
  <si>
    <t>783401811R00</t>
  </si>
  <si>
    <t>Odstranění nátěru z potrubí DN do 50 mm</t>
  </si>
  <si>
    <t>783903812R00</t>
  </si>
  <si>
    <t>Odmaštění saponáty</t>
  </si>
  <si>
    <t>784402801R00</t>
  </si>
  <si>
    <t>Odstranění malby oškrábáním v místnosti H do 3,8 m</t>
  </si>
  <si>
    <t>784161101R00</t>
  </si>
  <si>
    <t>Penetrace podkladu nátěrem 1x</t>
  </si>
  <si>
    <t>Odkaz na mn. položky pořadí 80 : 139,58360</t>
  </si>
  <si>
    <t>784165512R00</t>
  </si>
  <si>
    <t>Malba bílá, bez penetrace, 2 x</t>
  </si>
  <si>
    <t>784011211RT3</t>
  </si>
  <si>
    <t>Olepování vnitřních ploch včetně maskovací pásky šířky 50 mm</t>
  </si>
  <si>
    <t>784011222RT2</t>
  </si>
  <si>
    <t>Zakrytí podlah, včetně odstranění včetně papírové lepenky</t>
  </si>
  <si>
    <t>784011221RT2</t>
  </si>
  <si>
    <t>Zakrytí předmětů, včetně odstranění včetně dodávky fólie tl. 0,04 mm</t>
  </si>
  <si>
    <t>R1</t>
  </si>
  <si>
    <t>Elektroinstalace viz.sam.příloha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</si>
  <si>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</si>
  <si>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</si>
  <si>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</si>
  <si>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</si>
  <si>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</si>
  <si>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</si>
  <si>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</si>
  <si>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</si>
  <si>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</si>
  <si>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</si>
  <si>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</si>
  <si>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</si>
  <si>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</si>
  <si>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</si>
  <si>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</si>
  <si>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</si>
  <si>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</si>
  <si>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</si>
  <si>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</si>
  <si>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</si>
  <si>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</si>
  <si>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</si>
  <si>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</si>
  <si>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</si>
  <si>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</si>
  <si>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</si>
  <si>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</si>
  <si>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</si>
  <si>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</si>
  <si>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</si>
  <si>
    <t>45*0,1</t>
  </si>
  <si>
    <t>Odkaz na mn. položky pořadí 18 : 129,63840</t>
  </si>
  <si>
    <t>Odkaz na mn. položky pořadí 2 : 129,63840</t>
  </si>
  <si>
    <t>612425931RT2</t>
  </si>
  <si>
    <t>Omítka vápenná vnitřního ostění - štuková s použitím suché maltové směsi</t>
  </si>
  <si>
    <t>(2*2+1)*0,45</t>
  </si>
  <si>
    <t>(0,8+0,6*2)*0,45</t>
  </si>
  <si>
    <t>632411110R00</t>
  </si>
  <si>
    <t>Samonivelační stěrka, ruční zpracování tl. 10 mm</t>
  </si>
  <si>
    <t>Odkaz na mn. položky pořadí 25 : 67,51000</t>
  </si>
  <si>
    <t>632441491R00</t>
  </si>
  <si>
    <t>Broušení anhydritových potěrů - odstranění šlemu</t>
  </si>
  <si>
    <t>Odkaz na mn. položky pořadí 5 : 67,51000</t>
  </si>
  <si>
    <t>642942111RT5</t>
  </si>
  <si>
    <t>Osazení zárubní dveřních ocelových, pl. do 2,5 m2 včetně dodávky zárubně 900 x 1970 x 100 mm</t>
  </si>
  <si>
    <t>67,51</t>
  </si>
  <si>
    <t>Demontáž a likvidace stáv.garnýží</t>
  </si>
  <si>
    <t>R-položka</t>
  </si>
  <si>
    <t>POL12_1</t>
  </si>
  <si>
    <t>960990009</t>
  </si>
  <si>
    <t>Demontáž a přemístění stávajícího projektoru</t>
  </si>
  <si>
    <t>(11,52*2+5,8*2)*3,81-0,9*2,6</t>
  </si>
  <si>
    <t>968061125R00</t>
  </si>
  <si>
    <t>Vyvěšení dřevěných a plastových dveřních křídel pl. do 2 m2</t>
  </si>
  <si>
    <t>968062455R00</t>
  </si>
  <si>
    <t>Vybourání dřevěných dveřních zárubní pl. do 2 m2</t>
  </si>
  <si>
    <t>0,8*0,6</t>
  </si>
  <si>
    <t>(1,85+0,45)*1,4</t>
  </si>
  <si>
    <t>963065511R00</t>
  </si>
  <si>
    <t>Bourání dřevěných podlah z prken ze dřeva měkkého katedra</t>
  </si>
  <si>
    <t>m3</t>
  </si>
  <si>
    <t>1,75*3*0,2</t>
  </si>
  <si>
    <t>965048515R00</t>
  </si>
  <si>
    <t>Broušení betonových povrchů do tl. 5 mm</t>
  </si>
  <si>
    <t>Potrubí plastové PP-R, včetně zednických výpomocí, D 20 x 2,8 mm, PN 16</t>
  </si>
  <si>
    <t>Potrubí plastové PP-R, včetně zednických výpomocí, D 25 x 3,5 mm, PN 16</t>
  </si>
  <si>
    <t>766421822R00</t>
  </si>
  <si>
    <t>Demontáž podkladových roštů obložení podhledů</t>
  </si>
  <si>
    <t>766661112R00</t>
  </si>
  <si>
    <t>Montáž dveří do zárubně,otevíravých 1kř.do 0,8 m</t>
  </si>
  <si>
    <t>61164205R</t>
  </si>
  <si>
    <t>Dveře vnitřní profilované plné 1-křídlé 800 x 1970 mm dub</t>
  </si>
  <si>
    <t>Odkaz na mn. položky pořadí 60 : 2,00000</t>
  </si>
  <si>
    <t>11,52*2+5,8*2-0,8*2-0,9</t>
  </si>
  <si>
    <t>Odkaz na mn. položky pořadí 66 : 32,14000*1,1</t>
  </si>
  <si>
    <t>766421811R00</t>
  </si>
  <si>
    <t>Demontáž obložení podhledů panely do 1,5 m2</t>
  </si>
  <si>
    <t>Odkaz na mn. položky pořadí 59 : 67,51000</t>
  </si>
  <si>
    <t>776401800R00</t>
  </si>
  <si>
    <t>Demontáž soklíků nebo lišt, pryžových nebo z PVC</t>
  </si>
  <si>
    <t>11,52*2+5,8*2-0,9</t>
  </si>
  <si>
    <t>776511810R00</t>
  </si>
  <si>
    <t>Odstranění PVC a koberců lepených bez podložky</t>
  </si>
  <si>
    <t>776101101R00</t>
  </si>
  <si>
    <t>Vysávání podlah prům.vysavačem pod povlak.podlahy</t>
  </si>
  <si>
    <t>Odkaz na mn. položky pořadí 74 : 67,51000</t>
  </si>
  <si>
    <t>776101121R00</t>
  </si>
  <si>
    <t>Provedení penetrace podkladu pod.povlak.podlahy</t>
  </si>
  <si>
    <t>776521100RT1</t>
  </si>
  <si>
    <t>Lepení povlak.podlah z pásů PVC na lepidlo pouze položení - PVC ve specifikaci</t>
  </si>
  <si>
    <t>284123003R</t>
  </si>
  <si>
    <t>Podlahovina PVC  tl. 2,0 mm š. 2 m</t>
  </si>
  <si>
    <t>Odkaz na mn. položky pořadí 77 : 67,51000*1,1</t>
  </si>
  <si>
    <t>776421100RU1</t>
  </si>
  <si>
    <t>Lepení podlahových soklíků z PVC a vinylu včetně dodávky soklíku PVC</t>
  </si>
  <si>
    <t>Odkaz na mn. položky pořadí 73 : 33,74000</t>
  </si>
  <si>
    <t>776981102R00</t>
  </si>
  <si>
    <t>Montáž přechod.podlah.lišty na hmož.,povlak.podlah</t>
  </si>
  <si>
    <t>nebo na narážecí profil</t>
  </si>
  <si>
    <t>0,9+2*0,8</t>
  </si>
  <si>
    <t>5537007213R</t>
  </si>
  <si>
    <t>Lišta přechodová vrtaná plochá Al bronz, š. 35 mm, l = 930 mm š 35 mm</t>
  </si>
  <si>
    <t>Odkaz na mn. položky pořadí 82 : 11,60000*1,05</t>
  </si>
  <si>
    <t>998776202R00</t>
  </si>
  <si>
    <t>Přesun hmot pro podlahy povlakové, výšky do 12 m</t>
  </si>
  <si>
    <t>Odkaz na mn. položky pořadí 87 : 3,07500</t>
  </si>
  <si>
    <t>(0,45+1,6)*1,5</t>
  </si>
  <si>
    <t>Odkaz na mn. položky pořadí 87 : 3,07500*1,2</t>
  </si>
  <si>
    <t>783801812R00</t>
  </si>
  <si>
    <t>Odstranění nátěrů z omítek stěn, oškrabáním</t>
  </si>
  <si>
    <t>(11,52*2+5,8*2)*3,81-0,9*2-0,8*2*2-1,35*2,54*3-1,75*2,54</t>
  </si>
  <si>
    <t>1,5*0,7*3</t>
  </si>
  <si>
    <t>783226100R00</t>
  </si>
  <si>
    <t>Nátěr syntetický kovových konstrukcí základní</t>
  </si>
  <si>
    <t>(0,8+2*2)*2*0,2+(0,9+2*2)*0,2</t>
  </si>
  <si>
    <t>783225600R00</t>
  </si>
  <si>
    <t>Nátěr syntetický kovových konstrukcí 2x email</t>
  </si>
  <si>
    <t>včetně pomocného lešení.</t>
  </si>
  <si>
    <t>Odkaz na mn. položky pořadí 95 : 2,90000</t>
  </si>
  <si>
    <t>783201821R00</t>
  </si>
  <si>
    <t>Odstranění nátěrů z kovových konstrukcí opálením</t>
  </si>
  <si>
    <t>(0,8+2*2)*2*0,2</t>
  </si>
  <si>
    <t>(11,52*2+5,8*2)*3,81-0,9*2,6-0,8*2*2</t>
  </si>
  <si>
    <t>Odkaz na mn. položky pořadí 98 : 126,43840</t>
  </si>
  <si>
    <t>11,52*5,8</t>
  </si>
  <si>
    <t>Odkaz na mn. položky pořadí 99 : 193,25440</t>
  </si>
  <si>
    <t>650801113R00</t>
  </si>
  <si>
    <t>Demontáž svítidla stropního přisazeného a WIFI</t>
  </si>
  <si>
    <t>elektro : 38*0,1</t>
  </si>
  <si>
    <t>zti : 16*0,1+4*0,15</t>
  </si>
  <si>
    <t>Odkaz na mn. položky pořadí 14 : 107,46080</t>
  </si>
  <si>
    <t>Odkaz na mn. položky pořadí 2 : 107,46080</t>
  </si>
  <si>
    <t>(2*2+0,9+0,8+0,6*2)*0,45</t>
  </si>
  <si>
    <t>(8,26*2+5,82*2)*3,88-1,8</t>
  </si>
  <si>
    <t>(0,45+1,2)*1,5</t>
  </si>
  <si>
    <t>8,26*2+5,82*2-0,9</t>
  </si>
  <si>
    <t>Odkaz na mn. položky pořadí 55 : 27,26000*1,1</t>
  </si>
  <si>
    <t>Odkaz na mn. položky pořadí 61 : 27,26000</t>
  </si>
  <si>
    <t>48,07</t>
  </si>
  <si>
    <t>Odkaz na mn. položky pořadí 63 : 48,07000</t>
  </si>
  <si>
    <t>2*5,82</t>
  </si>
  <si>
    <t>Odkaz na mn. položky pořadí 18 : 2,47500</t>
  </si>
  <si>
    <t>Odkaz na mn. položky pořadí 70 : 2,47500</t>
  </si>
  <si>
    <t>Odkaz na mn. položky pořadí 72 : 2,47500*1,2</t>
  </si>
  <si>
    <t>1,35*0,7*3</t>
  </si>
  <si>
    <t>(2*2+0,9)*0,2</t>
  </si>
  <si>
    <t>Odkaz na mn. položky pořadí 79 : 0,98000</t>
  </si>
  <si>
    <t>Odkaz na mn. položky pořadí 81 : 107,46080</t>
  </si>
  <si>
    <t>Odkaz na mn. položky pořadí 82 : 155,53080</t>
  </si>
  <si>
    <t>Odkaz na mn. položky pořadí 16 : 171,27675</t>
  </si>
  <si>
    <t>Odkaz na mn. položky pořadí 1 : 171,27675</t>
  </si>
  <si>
    <t>(2+2+09)*0,45</t>
  </si>
  <si>
    <t>Odkaz na mn. položky pořadí 17 : 47,32000</t>
  </si>
  <si>
    <t>elektro : 27*0,1</t>
  </si>
  <si>
    <t>zti : 30*0,1+8*0,15</t>
  </si>
  <si>
    <t>47,32</t>
  </si>
  <si>
    <t>Odkaz na mn. položky pořadí 6 : 47,32000</t>
  </si>
  <si>
    <t>5,62*8,42*3,88-1,36*2,58*3-1,8</t>
  </si>
  <si>
    <t>1,5*1,4</t>
  </si>
  <si>
    <t>5,62*2+8,42*2-0,9</t>
  </si>
  <si>
    <t>Odkaz na mn. položky pořadí 59 : 27,18000*1,1</t>
  </si>
  <si>
    <t>8,42*2+5,62*2-0,9</t>
  </si>
  <si>
    <t>Odkaz na mn. položky pořadí 66 : 47,32000</t>
  </si>
  <si>
    <t>Odkaz na mn. položky pořadí 69 : 47,32000*1,1</t>
  </si>
  <si>
    <t>Odkaz na mn. položky pořadí 65 : 27,18000</t>
  </si>
  <si>
    <t>2*5,6</t>
  </si>
  <si>
    <t>Odkaz na mn. položky pořadí 77 : 2,10000</t>
  </si>
  <si>
    <t>Odkaz na mn. položky pořadí 79 : 2,10000*1,2</t>
  </si>
  <si>
    <t>47,67</t>
  </si>
  <si>
    <t>1,4*0,7*2</t>
  </si>
  <si>
    <t>Odkaz na mn. položky pořadí 87 : 0,98000</t>
  </si>
  <si>
    <t>Odkaz na mn. položky pořadí 89 : 218,59675</t>
  </si>
  <si>
    <t>(8,8*2+5,85*2)*3,88-1,42*2,54*3-1,8-1,6-0,48</t>
  </si>
  <si>
    <t>Odkaz na mn. položky pořadí 1 : 98,98360</t>
  </si>
  <si>
    <t>(2+2+0,9+2+2+0,8+0,8+0,6*2)*0,45</t>
  </si>
  <si>
    <t>zti : 9*0,1+4*0,15</t>
  </si>
  <si>
    <t>Odkaz na mn. položky pořadí 21 : 51,48000</t>
  </si>
  <si>
    <t>Odkaz na mn. položky pořadí 5 : 51,48000</t>
  </si>
  <si>
    <t>Demontáž a likvidace stáv.žaluzií vč.kolejnic</t>
  </si>
  <si>
    <t>(5,85*2+8,8*2)*3,88-1,42*2,54*3-1,8-1,6-0,8*0,6</t>
  </si>
  <si>
    <t>51,48</t>
  </si>
  <si>
    <t>5,85*2+8,8*2-0,9-0,8</t>
  </si>
  <si>
    <t>Odkaz na mn. položky pořadí 61 : 27,60000*1,1</t>
  </si>
  <si>
    <t>Odkaz na mn. položky pořadí 68 : 51,48000</t>
  </si>
  <si>
    <t>Lepení povlak.podlah z pásů PVC  pouze položení - PVC ve specifikaci</t>
  </si>
  <si>
    <t>Odkaz na mn. položky pořadí 71 : 51,48000*1,1</t>
  </si>
  <si>
    <t>Odkaz na mn. položky pořadí 67 : 27,60000</t>
  </si>
  <si>
    <t>0,9+0,8</t>
  </si>
  <si>
    <t>2*5,7</t>
  </si>
  <si>
    <t>1,65*1,4</t>
  </si>
  <si>
    <t>Odkaz na mn. položky pořadí 79 : 2,31000</t>
  </si>
  <si>
    <t>Odkaz na mn. položky pořadí 80 : 2,31000</t>
  </si>
  <si>
    <t>Odkaz na mn. položky pořadí 81 : 2,31000*1,2</t>
  </si>
  <si>
    <t>1,5*0,7*2</t>
  </si>
  <si>
    <t>(2*4+0,9+0,8)*0,2</t>
  </si>
  <si>
    <t>Odkaz na mn. položky pořadí 88 : 1,94000</t>
  </si>
  <si>
    <t>(2*2+0,8)*0,2</t>
  </si>
  <si>
    <t>Odkaz na mn. položky pořadí 16 : 98,98360</t>
  </si>
  <si>
    <t>Hodnota z bývalého odkazu. : 46,85</t>
  </si>
  <si>
    <t>Odkaz na mn. položky pořadí 92 : 145,83360</t>
  </si>
  <si>
    <t>Odkaz na mn. položky pořadí 71 : 51,48000</t>
  </si>
  <si>
    <t>342255028R00</t>
  </si>
  <si>
    <t>Příčky z desek porobeton tl. 150 mm</t>
  </si>
  <si>
    <t>2,7*3,36</t>
  </si>
  <si>
    <t>elektro : 32*0,1</t>
  </si>
  <si>
    <t>zti : 93*0,1</t>
  </si>
  <si>
    <t>Odkaz na mn. položky pořadí 21 : 82,56000</t>
  </si>
  <si>
    <t>Odkaz na mn. položky pořadí 22 : 58,45000</t>
  </si>
  <si>
    <t>Odkaz na mn. položky pořadí 3 : 82,56000</t>
  </si>
  <si>
    <t>612421637R00</t>
  </si>
  <si>
    <t>Omítka vnitřní zdiva, MVC, štuková</t>
  </si>
  <si>
    <t>Odkaz na mn. položky pořadí 1 : 9,07200*2</t>
  </si>
  <si>
    <t>954313102R00</t>
  </si>
  <si>
    <t>Opláštění z SDK,3.str.,do 200x200 mm,RF tl.12,5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</si>
  <si>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</si>
  <si>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</si>
  <si>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</si>
  <si>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6,3*2+2,3*2</t>
  </si>
  <si>
    <t>(6,65*2+8,7*2)*3,36-1,8-2,7*2,32*3</t>
  </si>
  <si>
    <t>1,8*1,4</t>
  </si>
  <si>
    <t>722237164R00</t>
  </si>
  <si>
    <t>Kohout vodovodní, kulový, vnitřní-šroubení, DN 20 mm x DN 25 mm</t>
  </si>
  <si>
    <t>734226112RT2</t>
  </si>
  <si>
    <t>735494811R00</t>
  </si>
  <si>
    <t>Vypuštění vody z otopných těles</t>
  </si>
  <si>
    <t>RTS 23/ I</t>
  </si>
  <si>
    <t>735191910R00</t>
  </si>
  <si>
    <t>Napuštění vody do otopného systému - bez kotle</t>
  </si>
  <si>
    <t>735118110R00</t>
  </si>
  <si>
    <t>Tlaková zkouška otopných těles  - vodou</t>
  </si>
  <si>
    <t>735121810R00</t>
  </si>
  <si>
    <t>Demontáž otopných těles ocelových článkových</t>
  </si>
  <si>
    <t>1,4*0,7*3</t>
  </si>
  <si>
    <t>735157671R00</t>
  </si>
  <si>
    <t>Otopné těleso panelové  v. 600 mm, dl. 1800 mm , vč.úpravy připojení a šroubení</t>
  </si>
  <si>
    <t>998735202R00</t>
  </si>
  <si>
    <t>Přesun hmot pro otopná tělesa, výšky do 12 m</t>
  </si>
  <si>
    <t>766825821R00</t>
  </si>
  <si>
    <t>Demontáž vestavěných skříní 2křídlových</t>
  </si>
  <si>
    <t>767587211POD1</t>
  </si>
  <si>
    <t>Podhled minerální, kazeta 600x600mm podhled širokopásmový, vč.roštu</t>
  </si>
  <si>
    <t>767885002R00</t>
  </si>
  <si>
    <t>Žlab podpůrný pro potrubí D 25 vč.uchycení</t>
  </si>
  <si>
    <t>6,65*2+8,75*2-0,9</t>
  </si>
  <si>
    <t>58,45</t>
  </si>
  <si>
    <t>Odkaz na mn. položky pořadí 77 : 58,45000</t>
  </si>
  <si>
    <t>Odkaz na mn. položky pořadí 78 : 58,45000</t>
  </si>
  <si>
    <t>Odkaz na mn. položky pořadí 79 : 58,45000</t>
  </si>
  <si>
    <t>Odkaz na mn. položky pořadí 80 : 58,45000*1,1</t>
  </si>
  <si>
    <t>Odkaz na mn. položky pořadí 76 : 29,90000</t>
  </si>
  <si>
    <t>5*6,7</t>
  </si>
  <si>
    <t>(1,4+0,45)*1,5</t>
  </si>
  <si>
    <t>Odkaz na mn. položky pořadí 88 : 2,77500</t>
  </si>
  <si>
    <t>Odkaz na mn. položky pořadí 89 : 2,77500</t>
  </si>
  <si>
    <t>Odkaz na mn. položky pořadí 90 : 2,77500*1,2</t>
  </si>
  <si>
    <t>Odkaz na mn. položky pořadí 96 : 0,98000</t>
  </si>
  <si>
    <t>Odkaz na mn. položky pořadí 99 : 141,01000</t>
  </si>
  <si>
    <t>Odkaz na mn. položky pořadí 100 : 141,01000</t>
  </si>
  <si>
    <t>786623123R00</t>
  </si>
  <si>
    <t xml:space="preserve">Žaluzie lamelové venkovní </t>
  </si>
  <si>
    <t>2,7*2,3*3</t>
  </si>
  <si>
    <t>včetně:</t>
  </si>
  <si>
    <t>Odkaz na mn. položky pořadí 19 : 82,56000</t>
  </si>
  <si>
    <t>Odkaz na mn. položky pořadí 20 : 58,45000</t>
  </si>
  <si>
    <t>Odkaz na mn. položky pořadí 2 : 82,56000</t>
  </si>
  <si>
    <t>elektro : 30*0,1</t>
  </si>
  <si>
    <t>zti : 36*0,1</t>
  </si>
  <si>
    <t>722181232RU2</t>
  </si>
  <si>
    <t>Izolace návleková tl. stěny 9 mm vnitřní průměr 35 mm</t>
  </si>
  <si>
    <t>722181233RU2</t>
  </si>
  <si>
    <t>Izolace návleková tl. stěny 13 mm vnitřní průměr 35 mm</t>
  </si>
  <si>
    <t>Otopné těleso panelové , v. 600 mm, dl. 1800 mm, vč.připojení a šroubení</t>
  </si>
  <si>
    <t>Odkaz na mn. položky pořadí 76 : 58,45000</t>
  </si>
  <si>
    <t>Lepení povlak.podlah z pásů PVC na lepidlon pouze položení - PVC ve specifikaci</t>
  </si>
  <si>
    <t>Odkaz na mn. položky pořadí 79 : 58,45000*1,1</t>
  </si>
  <si>
    <t>Odkaz na mn. položky pořadí 75 : 29,90000</t>
  </si>
  <si>
    <t>Odkaz na mn. položky pořadí 87 : 2,77500</t>
  </si>
  <si>
    <t>Odkaz na mn. položky pořadí 89 : 2,77500*1,2</t>
  </si>
  <si>
    <t>Odkaz na mn. položky pořadí 95 : 0,98000</t>
  </si>
  <si>
    <t>Odkaz na mn. položky pořadí 98 : 141,01000</t>
  </si>
  <si>
    <t>Odkaz na mn. položky pořadí 18 : 82,56000</t>
  </si>
  <si>
    <t>Odkaz na mn. položky pořadí 19 : 58,45000</t>
  </si>
  <si>
    <t>elektro : 26*0,1</t>
  </si>
  <si>
    <t>722172313R00</t>
  </si>
  <si>
    <t>Potrubí plastové PP-R, včetně zednických výpomocí, D 32 x 4,4 mm, PN 16</t>
  </si>
  <si>
    <t>722190405R00</t>
  </si>
  <si>
    <t>Vyvedení a upevnění výpustek DN 50 mm</t>
  </si>
  <si>
    <t>Otopné těleso panelové , v. 600 mm, dl. 1800 mm vč.úpravy připojení a šroubení</t>
  </si>
  <si>
    <t>Odkaz na mn. položky pořadí 74 : 58,45000</t>
  </si>
  <si>
    <t>Odkaz na mn. položky pořadí 75 : 58,45000</t>
  </si>
  <si>
    <t>Lepení povlak.podlah z pásů PVC pouze položení - PVC ve specifikaci</t>
  </si>
  <si>
    <t>Odkaz na mn. položky pořadí 77 : 58,45000*1,1</t>
  </si>
  <si>
    <t>Odkaz na mn. položky pořadí 73 : 29,90000</t>
  </si>
  <si>
    <t>5*7</t>
  </si>
  <si>
    <t>Odkaz na mn. položky pořadí 85 : 2,77500</t>
  </si>
  <si>
    <t>Odkaz na mn. položky pořadí 86 : 2,77500</t>
  </si>
  <si>
    <t>Odkaz na mn. položky pořadí 87 : 2,77500*1,2</t>
  </si>
  <si>
    <t>Odkaz na mn. položky pořadí 93 : 0,98000</t>
  </si>
  <si>
    <t>Odkaz na mn. položky pořadí 96 : 141,01000</t>
  </si>
  <si>
    <t>Odkaz na mn. položky pořadí 97 : 141,01000</t>
  </si>
  <si>
    <t>7991</t>
  </si>
  <si>
    <t>Hliníkové skládací schůdky, výšky vrchní plošiny 1500 mm</t>
  </si>
  <si>
    <t>7997</t>
  </si>
  <si>
    <t>Korková násrěnka c Al rámu 1500/1200</t>
  </si>
  <si>
    <t>7998</t>
  </si>
  <si>
    <t>Nástěnné hodiny</t>
  </si>
  <si>
    <t>2,06*3,84-1,6</t>
  </si>
  <si>
    <t>4*3,89-1,6</t>
  </si>
  <si>
    <t>(1,99+3,01)*3,89-1,6*2</t>
  </si>
  <si>
    <t>346244315R00</t>
  </si>
  <si>
    <t>(4,3+3,64)*1,5</t>
  </si>
  <si>
    <t>317168122R00</t>
  </si>
  <si>
    <t>Překlad plochý 145 x 71 x 1250 mm</t>
  </si>
  <si>
    <t>Včetně dodávky překladů.</t>
  </si>
  <si>
    <t>416022121R00</t>
  </si>
  <si>
    <t>Podhledy SDK,ocel.dvouúrov.křížový rošt,1x RB 12,5</t>
  </si>
  <si>
    <t>s úpravou rohů, koutů a hran konstrukcí, přebroušení a tmelení spár,</t>
  </si>
  <si>
    <t>4,98+2,88+12,68+4,67+3,06+16,16</t>
  </si>
  <si>
    <t>Odkaz na mn. položky pořadí 24 : 110,25913</t>
  </si>
  <si>
    <t>Odkaz na mn. položky pořadí 25 : 45,02000</t>
  </si>
  <si>
    <t>(3,51*2+3,64*2+0,4*2)*0,2</t>
  </si>
  <si>
    <t>(4*2+4,6*2)*0,2</t>
  </si>
  <si>
    <t>2,06*2,04*2</t>
  </si>
  <si>
    <t>4*2,09*2</t>
  </si>
  <si>
    <t>1,99*2,09*2</t>
  </si>
  <si>
    <t>3,01*2,09+3,01*3,89-0,8*2*2</t>
  </si>
  <si>
    <t>(0,8+2*2)*0,4+(1+2*2)*0,4+2*2*0,5+(1,79+1,07)*0,5</t>
  </si>
  <si>
    <t>612421615R00</t>
  </si>
  <si>
    <t>Omítka vnitřní zdiva, MVC, hrubá zatřená</t>
  </si>
  <si>
    <t>Odkaz na mn. položky pořadí 23 : 87,17050</t>
  </si>
  <si>
    <t>(4,3+3,64)*1,65</t>
  </si>
  <si>
    <t>(2,06*1,8-0,8*1,8)*2</t>
  </si>
  <si>
    <t>(4*1,8-0,8*1,8)*2</t>
  </si>
  <si>
    <t>1,99*1,8-0,8*1,8*2</t>
  </si>
  <si>
    <t>3,01*1,8-0,8*1,8*2</t>
  </si>
  <si>
    <t>elektro : 12*0,1</t>
  </si>
  <si>
    <t>zti : 145*0,1+12*0,2</t>
  </si>
  <si>
    <t>Odkaz na mn. položky pořadí 28 : 45,02000</t>
  </si>
  <si>
    <t>Odkaz na mn. položky pořadí 12 : 45,02000</t>
  </si>
  <si>
    <t>642942111RT4</t>
  </si>
  <si>
    <t>Osazení zárubní dveřních ocelových, pl. do 2,5 m2 včetně dodávky zárubně 800 x 1970 x 100 mm</t>
  </si>
  <si>
    <t>7,63+12,6+6,39+18,4</t>
  </si>
  <si>
    <t>954111201R00</t>
  </si>
  <si>
    <t>SDK obklad ocel.sloupů 3str., 1x RB tl.12,5 mm obložení potrubí PVC D110</t>
  </si>
  <si>
    <t>978059531R00</t>
  </si>
  <si>
    <t>Odsekání vnitřních obkladů stěn nad 2 m2</t>
  </si>
  <si>
    <t>(3,51*2+3,64*2+0,4*2)*2-1,2-0,6*0,8*2+(1,35*2+0,87*2)*2*4-1,2*4+3,64*2-1,2*4</t>
  </si>
  <si>
    <t>(4*2+4,6*2)*2-1,2-1,1*0,9*2+(1,79*2+0,87*2)*2*5-1,2*5+4,6*2-1,2*5+(1,48*2+0,82*2)*2-1,2*2+(3,1+0,88)*2-1,2*2</t>
  </si>
  <si>
    <t>(2,06*2+3,51*2+0,4*2)*1,5-1,2-1,8</t>
  </si>
  <si>
    <t>(4,07*2+1,73*2-2,933)*1,5</t>
  </si>
  <si>
    <t>962031141R00</t>
  </si>
  <si>
    <t>Bourání příček z tvárnic pórobetonových tl. 50 mm</t>
  </si>
  <si>
    <t>(1,35*3+3,64+1,79*4+4,6+3,1+0,82*2)*2-13*1,2</t>
  </si>
  <si>
    <t>962031143R00</t>
  </si>
  <si>
    <t>Bourání příček z tvárnic pórobetonových tl. 100 mm</t>
  </si>
  <si>
    <t>4,07*3,89-1,2</t>
  </si>
  <si>
    <t>978013191R00</t>
  </si>
  <si>
    <t>Otlučení omítek vnitřních stěn v rozsahu do 100 %</t>
  </si>
  <si>
    <t>(3,51*2+3,64*2+0,4*2)*2-1,2-0,6*0,8*2</t>
  </si>
  <si>
    <t>(4*2+4,6*2)*2-1,2-1,1*0,9*2</t>
  </si>
  <si>
    <t>(3,51*2+3,64*2+0,4*2)*1,84</t>
  </si>
  <si>
    <t>(4*2+4,6*2)*1,89</t>
  </si>
  <si>
    <t>(2,06*2+3,51*2+0,4*2)*2,45</t>
  </si>
  <si>
    <t>(4,07*2+1,73*2-2,933)*2,39</t>
  </si>
  <si>
    <t>962081141R00</t>
  </si>
  <si>
    <t>Bourání příček ze skleněných tvárnic tl. 15 cm</t>
  </si>
  <si>
    <t>2,933*3,89-1,6</t>
  </si>
  <si>
    <t>965081713RT2</t>
  </si>
  <si>
    <t>Bourání dlažeb keramických tl.10 mm, nad 1 m2 sbíječka, dlaždice keramické</t>
  </si>
  <si>
    <t>968072455R00</t>
  </si>
  <si>
    <t>Vybourání kovových dveřních zárubní pl. do 2 m2</t>
  </si>
  <si>
    <t>13*1,4+1,6+1,8</t>
  </si>
  <si>
    <t>965043421RT1</t>
  </si>
  <si>
    <t>Bourání podkladů bet., potěr tl. 15 cm, pl.1 m2 mazanina tl. 10 - 15 cm s potěrem</t>
  </si>
  <si>
    <t>stupínek pisoárů : 3,64*0,5*0,15</t>
  </si>
  <si>
    <t>711212002RT3</t>
  </si>
  <si>
    <t>Stěrka hydroizolační, vč. dodávky HI hmoty tl. 2 mm</t>
  </si>
  <si>
    <t>jednovrstvá</t>
  </si>
  <si>
    <t>Odkaz na mn. položky pořadí 105 : 44,43000</t>
  </si>
  <si>
    <t>(3,51*2+3,64*2+0,4*2-0,8)*0,15</t>
  </si>
  <si>
    <t>(2,06*2+1,4*2-0,8)*0,15</t>
  </si>
  <si>
    <t>(2,06*2+2,31*2-0,8*2)*0,15</t>
  </si>
  <si>
    <t>(4*2+4,3*2-0,8)*0,15</t>
  </si>
  <si>
    <t>(1,6*2+1,93*2-0,8)*0,15</t>
  </si>
  <si>
    <t>(2,32*2+1,93*2-0,8*2)*0,15</t>
  </si>
  <si>
    <t>711212601RT2</t>
  </si>
  <si>
    <t xml:space="preserve">Utěsnění detailů při stěrkových hydroizolacích, těsnicí pás do spoje podlaha - stěna šířka 100 mm </t>
  </si>
  <si>
    <t>(3,51*2+3,64*2+0,4*2-0,8)</t>
  </si>
  <si>
    <t>(2,06*2+1,4*2-0,8)</t>
  </si>
  <si>
    <t>(2,06*2+2,31*2-0,8*2)</t>
  </si>
  <si>
    <t>(4*2+4,3*2-0,8)</t>
  </si>
  <si>
    <t>(1,6*2+1,93*2-0,8)</t>
  </si>
  <si>
    <t>(2,32*2+1,93*2-0,8*2)</t>
  </si>
  <si>
    <t>711212611RT2</t>
  </si>
  <si>
    <t>Utěsnění detailů při stěrkových hydroizolacích, těsnicí pás do svislých koutů šířka 100 mm</t>
  </si>
  <si>
    <t>21*0,15</t>
  </si>
  <si>
    <t>998711202R00</t>
  </si>
  <si>
    <t>Přesun hmot pro izolace proti vodě, výšky do 12 m</t>
  </si>
  <si>
    <t>721176103R00</t>
  </si>
  <si>
    <t>Potrubí HT připojovací, D 50 x 1,8 mm</t>
  </si>
  <si>
    <t>721176104R00</t>
  </si>
  <si>
    <t>Potrubí HT připojovací, D 75 x 1,9 mm</t>
  </si>
  <si>
    <t>721176126R00</t>
  </si>
  <si>
    <t>Potrubí HT svodné (ležaté) v zemi, D 125 x 3,1 mm</t>
  </si>
  <si>
    <t>722178711R00</t>
  </si>
  <si>
    <t>Potrubí vícevrstvé vodovodní, polyfuzně svařené, D 20 x 2,8 mm</t>
  </si>
  <si>
    <t>722178712R00</t>
  </si>
  <si>
    <t>Potrubí vícevrstvé vodovodní, polyfuzně svařené, D 25 x 3,5 mm</t>
  </si>
  <si>
    <t>722178713R00</t>
  </si>
  <si>
    <t>Potrubí vícevrstvé vodovodní, polyfuzně svařené, D 32 x 4,4 mm</t>
  </si>
  <si>
    <t>722178714R00</t>
  </si>
  <si>
    <t>Potrubí vícevrstvé vodovodní, polyfuzně svařené, D 40 x 5,5 mm</t>
  </si>
  <si>
    <t>722178715R00</t>
  </si>
  <si>
    <t>Potrubí vícevrstvé vodovodní, polyfuzně svařené, D 50 x 6,9 mm</t>
  </si>
  <si>
    <t>722181212RT7</t>
  </si>
  <si>
    <t>722181212RT9</t>
  </si>
  <si>
    <t>722181212RU2</t>
  </si>
  <si>
    <t>722181212RW2</t>
  </si>
  <si>
    <t>Izolace návleková tl. stěny 9 mm vnitřní průměr 45 mm</t>
  </si>
  <si>
    <t>722181212RW8</t>
  </si>
  <si>
    <t>Izolace návleková tl. stěny 9 mm vnitřní průměr 54 mm</t>
  </si>
  <si>
    <t>722181213RT9</t>
  </si>
  <si>
    <t>722181214RU2</t>
  </si>
  <si>
    <t>Izolace návleková tl. stěny 20 mm vnitřní průměr 35 mm</t>
  </si>
  <si>
    <t>722181214RW2</t>
  </si>
  <si>
    <t>Izolace návleková tl. stěny 20 mm vnitřní průměr 45 mm</t>
  </si>
  <si>
    <t>03VL</t>
  </si>
  <si>
    <t>Sanitární příčky  dodávka + montáž</t>
  </si>
  <si>
    <t>725017153R00</t>
  </si>
  <si>
    <t>Umyvadlo invalidní 640 x 550 mm, bílé</t>
  </si>
  <si>
    <t>725014131RT1</t>
  </si>
  <si>
    <t xml:space="preserve">Klozet závěsný + sedátko, bílý včetně sedátka v bílé barvě </t>
  </si>
  <si>
    <t>725239103R00</t>
  </si>
  <si>
    <t>Montáž bidetu závěsného</t>
  </si>
  <si>
    <t>64240450R</t>
  </si>
  <si>
    <t>Bidet závěsný bílý 1 otvor pro baterii</t>
  </si>
  <si>
    <t>Odkaz na mn. položky pořadí 72 : 1,00000</t>
  </si>
  <si>
    <t>55144221R</t>
  </si>
  <si>
    <t>Baterie bidetová  s výpustí</t>
  </si>
  <si>
    <t>725019103R00</t>
  </si>
  <si>
    <t>Výlevka závěsná s plastovou mřížkou</t>
  </si>
  <si>
    <t>725825114R00</t>
  </si>
  <si>
    <t>Baterie dřezová nástěnná ruční s prodlouženým ramínkem</t>
  </si>
  <si>
    <t>725122232R00</t>
  </si>
  <si>
    <t>Pisoáry vč. zdroje a senzoru</t>
  </si>
  <si>
    <t>725291131R00</t>
  </si>
  <si>
    <t>Madlo dvojité pevné bílé dl. 564 mm</t>
  </si>
  <si>
    <t>725291135R00</t>
  </si>
  <si>
    <t>Madlo dvojité sklopné bílé dl. 572 mm</t>
  </si>
  <si>
    <t>725130813R00</t>
  </si>
  <si>
    <t>Demontáž pisoárové nádrže + 3 stání</t>
  </si>
  <si>
    <t>725110814R00</t>
  </si>
  <si>
    <t>Demontáž klozetů kombinovaných</t>
  </si>
  <si>
    <t>726211161R00</t>
  </si>
  <si>
    <t>Včetně dodávky a připevnění montážního prvku vč. napojení na kanalizační popř. vodovodní potrubí.</t>
  </si>
  <si>
    <t>726211121R00</t>
  </si>
  <si>
    <t>726211321R00</t>
  </si>
  <si>
    <t>998726222R00</t>
  </si>
  <si>
    <t>Přesun hmot pro předstěnové systémy, výšky do 12 m</t>
  </si>
  <si>
    <t>1,2*0,6*4</t>
  </si>
  <si>
    <t>735157668R00</t>
  </si>
  <si>
    <t>Otopné těleso panelové, v. 600 mm, dl. 1200 mm vč.úpravy připojení a šroubení</t>
  </si>
  <si>
    <t>767649191R00</t>
  </si>
  <si>
    <t>Montáž doplňků dveří, samozavírače hydraulického</t>
  </si>
  <si>
    <t>54917025R</t>
  </si>
  <si>
    <t>Zavírač dveří hydraulický R 12 - 14 zlatá bronz</t>
  </si>
  <si>
    <t>Odkaz na mn. položky pořadí 102 : 3,00000</t>
  </si>
  <si>
    <t>771101210R00</t>
  </si>
  <si>
    <t>Penetrace podkladu pod dlažby</t>
  </si>
  <si>
    <t>771212117R00</t>
  </si>
  <si>
    <t>Kladení dlažby keramické do TM, vel. do 600x600 mm</t>
  </si>
  <si>
    <t>59761005R</t>
  </si>
  <si>
    <t>Odkaz na mn. položky pořadí 105 : 44,43000*1,2</t>
  </si>
  <si>
    <t>998771202R00</t>
  </si>
  <si>
    <t>Přesun hmot pro podlahy z dlaždic, výšky do 12 m</t>
  </si>
  <si>
    <t>(3,51*2+3,64*2+0,4*2-0,8)*1,8</t>
  </si>
  <si>
    <t>(2,06*2+1,4*2-0,8)*1,8</t>
  </si>
  <si>
    <t>(2,06*2+2,31*2-0,8*2)*1,8</t>
  </si>
  <si>
    <t>(4*2+4,3*2-0,8)*1,8</t>
  </si>
  <si>
    <t>(1,6*2+1,93*2-0,8)*1,8</t>
  </si>
  <si>
    <t>(2,32*2+1,93*2-0,8*2)*1,8</t>
  </si>
  <si>
    <t>781475120RU1</t>
  </si>
  <si>
    <t>Obklad vnitřní stěn keramický, do tmele, 30 x 60 cm (flex.lepidlo), (spár.hmota)</t>
  </si>
  <si>
    <t>Odkaz na mn. položky pořadí 108 : 101,73600</t>
  </si>
  <si>
    <t>597813751R</t>
  </si>
  <si>
    <t>Obkládačka 300 x 600 mm světle béžová lesk</t>
  </si>
  <si>
    <t>Odkaz na mn. položky pořadí 109 : 101,73600*1,15</t>
  </si>
  <si>
    <t>781497111RS3</t>
  </si>
  <si>
    <t>Lišta hliníková ukončovacích k obkladům  profil RB, pro tloušťku obkladu 10 mm</t>
  </si>
  <si>
    <t>(0,8+2+2)*0,2*5</t>
  </si>
  <si>
    <t>Odkaz na mn. položky pořadí 114 : 4,80000</t>
  </si>
  <si>
    <t>Odkaz na mn. položky pořadí 4 : 44,43000</t>
  </si>
  <si>
    <t>Odkaz na mn. položky pořadí 7 : 116,71913</t>
  </si>
  <si>
    <t>Odkaz na mn. položky pořadí 8 : 48,24280</t>
  </si>
  <si>
    <t>Odkaz na mn. položky pořadí 117 : 209,39193</t>
  </si>
  <si>
    <t>Včetně:</t>
  </si>
  <si>
    <t>342013221R00</t>
  </si>
  <si>
    <t>Příčka SDK tl.125 mm,ocel.kce,2x oplášť.,RB 12,5mm akustická</t>
  </si>
  <si>
    <t>1,8*1,9</t>
  </si>
  <si>
    <t>Odkaz na mn. položky pořadí 16 : 130,40230</t>
  </si>
  <si>
    <t>Odkaz na mn. položky pořadí 2 : 130,40230</t>
  </si>
  <si>
    <t>(2,11+2,05*2)*0,4+(1,16+2*2,1)*3*0,6</t>
  </si>
  <si>
    <t>zti : 18*0,1+4*0,15</t>
  </si>
  <si>
    <t>6,46+45,63</t>
  </si>
  <si>
    <t>Odkaz na mn. položky pořadí 6 : 52,09000</t>
  </si>
  <si>
    <t>Demontáž a uskladnění nástěnek</t>
  </si>
  <si>
    <t>3A-3E : 1</t>
  </si>
  <si>
    <t>Demontáž a likvidace zabudovaných prvků</t>
  </si>
  <si>
    <t>2A-2D : 1</t>
  </si>
  <si>
    <t>Vystěhování všech pomůcek a vybavení vč.likvidace</t>
  </si>
  <si>
    <t>1A-1F : 1</t>
  </si>
  <si>
    <t>Demontáž a likvidace stáv.žaluzií a garnýží vč.likvidace</t>
  </si>
  <si>
    <t>2E,2F : 1</t>
  </si>
  <si>
    <t>(5,4*2+8,45*2)*3,7-2,11*2,05-1,16*2,1*2-0,8*2</t>
  </si>
  <si>
    <t>(5,08*2+1,19*2)*3,87-0,8*2*4-1,8*1,9</t>
  </si>
  <si>
    <t>962032231R00</t>
  </si>
  <si>
    <t>Bourání zdiva z cihel pálených na MVC</t>
  </si>
  <si>
    <t>1,8*0,5*0,2</t>
  </si>
  <si>
    <t>Odkaz na mn. položky pořadí 68 : 52,09000</t>
  </si>
  <si>
    <t>714110801R00</t>
  </si>
  <si>
    <t>Demontáž akustických obkladů, dřevěných panelů</t>
  </si>
  <si>
    <t>8,45*3,7</t>
  </si>
  <si>
    <t>45,63</t>
  </si>
  <si>
    <t>714110802R00</t>
  </si>
  <si>
    <t>Demontáž akustických obkladů, podkladových roštů</t>
  </si>
  <si>
    <t>8,45*4+3,7*9</t>
  </si>
  <si>
    <t>714111401R00</t>
  </si>
  <si>
    <t>Montáž akustických obkladů panelů, na závěsné latě vč.dodávky</t>
  </si>
  <si>
    <t>1,2*1,8*4</t>
  </si>
  <si>
    <t>725814107R00</t>
  </si>
  <si>
    <t>Ventil rohový s filtrem DN 15 mm</t>
  </si>
  <si>
    <t>766411821R00</t>
  </si>
  <si>
    <t>Demontáž obložení stěn palubkami</t>
  </si>
  <si>
    <t>(8,45*2+5,4)*0,86</t>
  </si>
  <si>
    <t>766411822R00</t>
  </si>
  <si>
    <t>Demontáž podkladových roštů obložení stěn</t>
  </si>
  <si>
    <t>Odkaz na mn. položky pořadí 51 : 19,17800</t>
  </si>
  <si>
    <t>61160706R</t>
  </si>
  <si>
    <t>Dveře vnitřní hladké 1kříd. 2/3sklo 80x197</t>
  </si>
  <si>
    <t>766417111R00</t>
  </si>
  <si>
    <t>Podkladový rošt pod obložení stěn</t>
  </si>
  <si>
    <t>(8,45*2+5,4)*3</t>
  </si>
  <si>
    <t>60510000R</t>
  </si>
  <si>
    <t>Lať střešní SM 30 x 50 mm, 3 - 5 m</t>
  </si>
  <si>
    <t>Odkaz na mn. položky pořadí 57 : 66,90000*1,1</t>
  </si>
  <si>
    <t>766416131R00</t>
  </si>
  <si>
    <t>Obložení stěn nad 5 m2, panely dýhované, do 0,6 m2</t>
  </si>
  <si>
    <t>Včetně našroubování soklu.</t>
  </si>
  <si>
    <t>(8,45*2+5,505*2-0,8)*0,9</t>
  </si>
  <si>
    <t>60627122R</t>
  </si>
  <si>
    <t>Laťovka truhlářská bříza tl. 22 mm jak. II/II 5 vrstev, 2500x1250 mm</t>
  </si>
  <si>
    <t>Odkaz na mn. položky pořadí 59 : 24,39900*1,1</t>
  </si>
  <si>
    <t>766694122R00</t>
  </si>
  <si>
    <t>Montáž parapetních desek š.nad 30 cm,dl.do 160 cm 110/62 rovná hrana, vč.dodávky</t>
  </si>
  <si>
    <t>766694123R00</t>
  </si>
  <si>
    <t>Montáž parapetních desek š.nad 30 cm,dl.do 260 cm 209/62 rovná hrana,vč.dodávky</t>
  </si>
  <si>
    <t>767586201R00</t>
  </si>
  <si>
    <t>Podhled minerální  vč.roštu</t>
  </si>
  <si>
    <t>Dodávka a montáž kazet.</t>
  </si>
  <si>
    <t>595960016R</t>
  </si>
  <si>
    <t>Odkaz na mn. položky pořadí 64 : 52,09000*1,1</t>
  </si>
  <si>
    <t>5,8*2+1,19*2-0,8*4</t>
  </si>
  <si>
    <t>8,45*2+5,4*2-0,8</t>
  </si>
  <si>
    <t>Odkaz na mn. položky pořadí 71 : 52,09000*1,1</t>
  </si>
  <si>
    <t>Odkaz na mn. položky pořadí 67 : 37,68000</t>
  </si>
  <si>
    <t>1,4*0,6*3+1,8*0,6</t>
  </si>
  <si>
    <t>(0,8+2*2)*0,2*2</t>
  </si>
  <si>
    <t>Odkaz na mn. položky pořadí 81 : 1,92000</t>
  </si>
  <si>
    <t>Odkaz na mn. položky pořadí 59 : 24,39900*-1</t>
  </si>
  <si>
    <t>Odkaz na mn. položky pořadí 84 : 106,00330</t>
  </si>
  <si>
    <t>Odkaz na mn. položky pořadí 85 : 106,00330</t>
  </si>
  <si>
    <t>Odkaz na mn. položky pořadí 71 : 52,09000</t>
  </si>
  <si>
    <t>1,16*2,1*3+2,11*2,05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</si>
  <si>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</si>
  <si>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</si>
  <si>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</si>
  <si>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</si>
  <si>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</si>
  <si>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</si>
  <si>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</si>
  <si>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</si>
  <si>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</si>
  <si>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</si>
  <si>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</si>
  <si>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</si>
  <si>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</si>
  <si>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</si>
  <si>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</si>
  <si>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/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</si>
  <si>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</si>
  <si>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</si>
  <si>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</si>
  <si>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</si>
  <si>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</si>
  <si>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</si>
  <si>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Náklady celkem s DPH</t>
  </si>
  <si>
    <t>Roční nárůst cen 0,00%</t>
  </si>
  <si>
    <t>Součty odstavců</t>
  </si>
  <si>
    <t>Materiál</t>
  </si>
  <si>
    <t>Elektromontáže</t>
  </si>
  <si>
    <t xml:space="preserve">  Stavební výpomoc</t>
  </si>
  <si>
    <t>Pozice</t>
  </si>
  <si>
    <t>Mj</t>
  </si>
  <si>
    <t>Počet</t>
  </si>
  <si>
    <t>Materiál celkem</t>
  </si>
  <si>
    <t>Montáž celkem</t>
  </si>
  <si>
    <t>Cena</t>
  </si>
  <si>
    <t>Poznámka:</t>
  </si>
  <si>
    <t>Navržená svítidla jsou doporučená.</t>
  </si>
  <si>
    <t>V případě náhrady nutno doložit výpočet osvětlení.</t>
  </si>
  <si>
    <t>SVÍTIDLA LED VESTAVNÁ</t>
  </si>
  <si>
    <t>PSV PRAT LED 4320/840, svítidlo LED vestavné do podhledu, 36W, 3085 lm, 4000K, IP40</t>
  </si>
  <si>
    <t>SVÍTIDLA LED ASYMETRICKÁ</t>
  </si>
  <si>
    <t>2</t>
  </si>
  <si>
    <t>PSP TORINO LED AS 4700/840, svítidlo LED závěsné asymetrické, 32W, 3350 lm, 4000K, IP20</t>
  </si>
  <si>
    <t>Lankový závěs ke svítidlu</t>
  </si>
  <si>
    <t>Doplnění rozvaděče NN</t>
  </si>
  <si>
    <t>4</t>
  </si>
  <si>
    <t>10/1N/B/003 Chránič s nadproud.ochr,Ir=250A,AC,1+N pól,char.B, Idn=0.03A, In=10A</t>
  </si>
  <si>
    <t>5</t>
  </si>
  <si>
    <t>16/1N/B/003 Chránič s nadproud.ochr,Ir=250A,AC,1+N pól,char.B, Idn=0.03A, In=16A</t>
  </si>
  <si>
    <t>Pomocný materiál a příslušenství</t>
  </si>
  <si>
    <t>Vodiče, ukončení vodičů</t>
  </si>
  <si>
    <t>Popisové štítky, popisy</t>
  </si>
  <si>
    <t>Úprava mechan. provedení rozvaděče</t>
  </si>
  <si>
    <t>6</t>
  </si>
  <si>
    <t>Pomocný materiál a práce celkem</t>
  </si>
  <si>
    <t>HODINOVE ZUCTOVACI SAZBY</t>
  </si>
  <si>
    <t>7</t>
  </si>
  <si>
    <t xml:space="preserve"> Montaz ve stáv. rozvaděči NN</t>
  </si>
  <si>
    <t>hod</t>
  </si>
  <si>
    <t>KABEL SILOVÝ,IZOLACE PVC</t>
  </si>
  <si>
    <t>8</t>
  </si>
  <si>
    <t>CYKY-J 3x2.5 , pevně</t>
  </si>
  <si>
    <t>9</t>
  </si>
  <si>
    <t>CYKY-J 3x1.5 , pevně</t>
  </si>
  <si>
    <t>UKONČENÍ KABELŮ</t>
  </si>
  <si>
    <t>10</t>
  </si>
  <si>
    <t xml:space="preserve"> 5x4   mm2</t>
  </si>
  <si>
    <t>UKONČENÍ  VODIČŮ V ROZVADĚČÍCH</t>
  </si>
  <si>
    <t>11</t>
  </si>
  <si>
    <t xml:space="preserve"> Do   2,5 mm2</t>
  </si>
  <si>
    <t>TRABKY, LIŠTY, KANÁLY</t>
  </si>
  <si>
    <t>12</t>
  </si>
  <si>
    <t>D16 TRUBKA OHEBNÁ</t>
  </si>
  <si>
    <t>LIŠTA HRANATÁ</t>
  </si>
  <si>
    <t>13</t>
  </si>
  <si>
    <t>40X40_HA LIŠTA HRANATÁ</t>
  </si>
  <si>
    <t>SPÍNAČE, PŘEPÍNAČE, OVLADAČE</t>
  </si>
  <si>
    <t>14</t>
  </si>
  <si>
    <t>Přístroj spínače jednopólového (bezšroubové svorky); řazení 1, 1So (do hořlavých podkladů B až F)</t>
  </si>
  <si>
    <t>KRYT SPÍNAČE</t>
  </si>
  <si>
    <t>15</t>
  </si>
  <si>
    <t xml:space="preserve"> Kryt spínače kolébkového; b. bílá / ledová bílá</t>
  </si>
  <si>
    <t>ZÁSUVKA NN</t>
  </si>
  <si>
    <t>16</t>
  </si>
  <si>
    <t>Zásuvka jednonásobná (bezšroubové svorky), s ochranným kolíkem, s clonkami; řazení 2P+PE; d. b. bílá / ledová bílá</t>
  </si>
  <si>
    <t>ZÁSUVKA NN, S OCHRANOU PŘED PŘEPĚTÍM</t>
  </si>
  <si>
    <t>17</t>
  </si>
  <si>
    <t>Zásuvka jednonásobná (bezšroubové svorky), s ochranným kolíkem, s clonkami, s ochranou před přepětím, optická signalizace poruchy; řazení 2P+PE; d. b. bílá / ledová bílá</t>
  </si>
  <si>
    <t>RÁMEČEK</t>
  </si>
  <si>
    <t>18</t>
  </si>
  <si>
    <t>Rámeček pro elektroinstalační přístroje, jednonásobný; b. bílá / ledová bílá</t>
  </si>
  <si>
    <t>19</t>
  </si>
  <si>
    <t>Rámeček pro elektroinstalační přístroje, dvojnásobný vodorovný; b. bílá / ledová bílá</t>
  </si>
  <si>
    <t>20</t>
  </si>
  <si>
    <t>Rámeček pro elektroinstalační přístroje, trojnásobný vodorovný; b. bílá / ledová bílá</t>
  </si>
  <si>
    <t>KRABICE</t>
  </si>
  <si>
    <t>21</t>
  </si>
  <si>
    <t>67/2 KRABICE PŘÍSTROJOVÁ</t>
  </si>
  <si>
    <t>SVORKOVNICE KRABICOVÁ</t>
  </si>
  <si>
    <t>22</t>
  </si>
  <si>
    <t xml:space="preserve"> 2x1-2,5mm2</t>
  </si>
  <si>
    <t>23</t>
  </si>
  <si>
    <t>3x1-2,5mm2</t>
  </si>
  <si>
    <t>REPRODUKTOROVÁ SKŘÍNKA</t>
  </si>
  <si>
    <t>24</t>
  </si>
  <si>
    <t>ARS 287 nástěnná,100 V</t>
  </si>
  <si>
    <t>25</t>
  </si>
  <si>
    <t xml:space="preserve"> Demontaz stavajiciho zarizeni</t>
  </si>
  <si>
    <t>26</t>
  </si>
  <si>
    <t xml:space="preserve"> Priprava ke komplexni zkousce</t>
  </si>
  <si>
    <t>27</t>
  </si>
  <si>
    <t xml:space="preserve"> Zkusebni provoz</t>
  </si>
  <si>
    <t>28</t>
  </si>
  <si>
    <t xml:space="preserve"> Zabezpeceni pracoviste</t>
  </si>
  <si>
    <t>29</t>
  </si>
  <si>
    <t xml:space="preserve"> Montaz-nespecif.polozky</t>
  </si>
  <si>
    <t>SPOLUPRACE S DODAVATELEM PRI</t>
  </si>
  <si>
    <t>30</t>
  </si>
  <si>
    <t xml:space="preserve"> zapojovani a zkouskach</t>
  </si>
  <si>
    <t>KOORDINACE POSTUPU PRACI</t>
  </si>
  <si>
    <t>31</t>
  </si>
  <si>
    <t xml:space="preserve"> S ostatnimi profesemi</t>
  </si>
  <si>
    <t>PROVEDENI REVIZNICH ZKOUSEK</t>
  </si>
  <si>
    <t>DLE CSN 331500</t>
  </si>
  <si>
    <t>32</t>
  </si>
  <si>
    <t xml:space="preserve"> Revizni technik</t>
  </si>
  <si>
    <t>33</t>
  </si>
  <si>
    <t xml:space="preserve"> Spoluprace s reviz.technikem</t>
  </si>
  <si>
    <t>DODAVATELSKÁ DOKUMENTACE</t>
  </si>
  <si>
    <t>34</t>
  </si>
  <si>
    <t>Dokumentace skutečného provedení</t>
  </si>
  <si>
    <t>35</t>
  </si>
  <si>
    <t>Podružný materiál</t>
  </si>
  <si>
    <t>Elektromontáže - celkem</t>
  </si>
  <si>
    <t>Stavební výpomoc</t>
  </si>
  <si>
    <t>VYBOURANI OTVORU VE ZDIVU</t>
  </si>
  <si>
    <t>CIHELNEM DO PRUMERU 60mm</t>
  </si>
  <si>
    <t>36</t>
  </si>
  <si>
    <t xml:space="preserve"> Stena do 150mm</t>
  </si>
  <si>
    <t>37</t>
  </si>
  <si>
    <t xml:space="preserve"> Stena do 300mm</t>
  </si>
  <si>
    <t>VYSEKANI KAPES VE ZDIVU</t>
  </si>
  <si>
    <t>CIHELNEM PRO KRABICE</t>
  </si>
  <si>
    <t>38</t>
  </si>
  <si>
    <t xml:space="preserve"> 50x50x50 mm</t>
  </si>
  <si>
    <t>VYSEKANI RYH VE ZDIVU</t>
  </si>
  <si>
    <t>CIHELNEM - HLOUBKA 50mm</t>
  </si>
  <si>
    <t>39</t>
  </si>
  <si>
    <t xml:space="preserve"> Sire 100 mm</t>
  </si>
  <si>
    <t>Stavební výpomoc - celkem</t>
  </si>
  <si>
    <t>Zemní práce - celkem</t>
  </si>
  <si>
    <t>Hodnota</t>
  </si>
  <si>
    <t>Nadpis rekapitulace</t>
  </si>
  <si>
    <t>Seznam prací a dodávek elektrotechnických zařízení</t>
  </si>
  <si>
    <t>Akce</t>
  </si>
  <si>
    <t xml:space="preserve">Budování odborných učeben na ZŠ Masarykova, Valašské Meziříčí
</t>
  </si>
  <si>
    <t>Projekt</t>
  </si>
  <si>
    <t>SO 01  Učebna č.d.32 – Učebna ČLOVĚK A JEHO SVĚT</t>
  </si>
  <si>
    <t>Investor</t>
  </si>
  <si>
    <t>Město Valašské Meziříčí, Náměstí 7, 755 01 Valašské Meziříčí</t>
  </si>
  <si>
    <t>Z. č.</t>
  </si>
  <si>
    <t>005-23-030</t>
  </si>
  <si>
    <t>A. č.</t>
  </si>
  <si>
    <t>E3_A</t>
  </si>
  <si>
    <t>Smlouva</t>
  </si>
  <si>
    <t>Vypracoval</t>
  </si>
  <si>
    <t>Čunek Pavel</t>
  </si>
  <si>
    <t>Kontroloval</t>
  </si>
  <si>
    <t>Datum</t>
  </si>
  <si>
    <t>01.02.2024</t>
  </si>
  <si>
    <t>Zpracovatel</t>
  </si>
  <si>
    <t>CÚ</t>
  </si>
  <si>
    <t>02/2024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</si>
  <si>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</si>
  <si>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</si>
  <si>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</si>
  <si>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</si>
  <si>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</si>
  <si>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</si>
  <si>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</si>
  <si>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</si>
  <si>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</si>
  <si>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</si>
  <si>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</si>
  <si>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</si>
  <si>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</si>
  <si>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</si>
  <si>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</si>
  <si>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</si>
  <si>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</si>
  <si>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</si>
  <si>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</si>
  <si>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</si>
  <si>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</si>
  <si>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</si>
  <si>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</si>
  <si>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</si>
  <si>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 1</t>
  </si>
  <si>
    <t>Procento PM % 2</t>
  </si>
  <si>
    <t>Rámeček pro elektroinstalační přístroje, čtyřnásobný vodorovný; b. bílá / ledová bílá</t>
  </si>
  <si>
    <t>SO 02  Učebna č.dv.107 – UČEBNA CIZÍCH JAZYKŮ  I</t>
  </si>
  <si>
    <t>E3</t>
  </si>
  <si>
    <t>02.10.2023</t>
  </si>
  <si>
    <t>05/2023</t>
  </si>
  <si>
    <t>Procento PM %</t>
  </si>
  <si>
    <t>SO 03  Učebna č.dv.108 – UČEBNA ZEMĚPISU</t>
  </si>
  <si>
    <t>Rámeček pro elektroinstalační přístroje, třínásobný vodorovný; b. bílá / ledová bílá</t>
  </si>
  <si>
    <t>SO 04  Učebna č.dv.109 – UČEBNA CIZÍCH JAZYKŮ  II</t>
  </si>
  <si>
    <t>01.04.2024</t>
  </si>
  <si>
    <t>Přístroj spínače střídavého (bezšroubové svorky); řazení 6, (do hořlavých podkladů B až F)</t>
  </si>
  <si>
    <t>40</t>
  </si>
  <si>
    <t>SO 05  Učebna č.dv.111 – UČEBNA MATEMATIKY</t>
  </si>
  <si>
    <t>SO 06  Učebna č.dv.54 – UČEBNA DRUŽINY  I</t>
  </si>
  <si>
    <t>SO 07  Učebna č.dv.55 – UČEBNA DRUŽINY  II</t>
  </si>
  <si>
    <t>SO 08  Učebna č.dv.56 – UČEBNA DRUŽINY  III</t>
  </si>
  <si>
    <t>OSOUŠEČE RUKOU</t>
  </si>
  <si>
    <t>varianta: matný nerez kov</t>
  </si>
  <si>
    <t>použití: vhodný do vysoce frekventovaných provozů, odolný proti vandalům</t>
  </si>
  <si>
    <t>způsob upevnění / instalace: nástěnná</t>
  </si>
  <si>
    <t>materiál krytu: kov / nerezová ocel</t>
  </si>
  <si>
    <t>ovládací prvky: nastavení času vysoušení</t>
  </si>
  <si>
    <t>spouštěcí systém: zapnutí tlačítkem, vypnutí automaticky</t>
  </si>
  <si>
    <t>vstupní napětí: AC 220-240 V</t>
  </si>
  <si>
    <t>příkon: 2300 W</t>
  </si>
  <si>
    <t>výkon topného tělesa: 1250 W</t>
  </si>
  <si>
    <t>výkon motoru: 250 W</t>
  </si>
  <si>
    <t>nadproudová ochrana, proti přehřátí a zkratu</t>
  </si>
  <si>
    <t>stupeň krytí: IP23</t>
  </si>
  <si>
    <t>Osoušeč rukou nerezový antivandal</t>
  </si>
  <si>
    <t>SVÍTIDLA LED VESTAVNÁ KRUHOVÁ</t>
  </si>
  <si>
    <t>Vestavné svítidlo interiérové</t>
  </si>
  <si>
    <t>Světelný zdroj: LED</t>
  </si>
  <si>
    <t>Těleso: ocel. plech</t>
  </si>
  <si>
    <t>Optický systém: Světlovodivá akrylátová deska + mikroprizmatický kryt</t>
  </si>
  <si>
    <t>Krytí : IP44</t>
  </si>
  <si>
    <t>Napájecí napětí: AC 230V, 50Hz</t>
  </si>
  <si>
    <t>Výkon: 23W</t>
  </si>
  <si>
    <t>Svítidlo vestavné interiérové LED, 23W, IP44</t>
  </si>
  <si>
    <t>SNÍMAČ POHYBU PRO STROPNÍ VESTAVNÁ MONTÁŽ, KOMPLETNÍ</t>
  </si>
  <si>
    <t>Snímač pohybu, vestavný; b. bílá</t>
  </si>
  <si>
    <t>SO 09  WC č.dv. 36 a 37 – WC ŽÁKŮ</t>
  </si>
  <si>
    <t>SO 10  Sborovna č.dv.3</t>
  </si>
  <si>
    <t>Celoplošné tmelení</t>
  </si>
  <si>
    <t>Ventil term.přímý,vnitř.z.DN 15 s termostatickou hlavicí</t>
  </si>
  <si>
    <t>Ventil term.přímý,vnitř.z. DN 15 s termostatickou hlavicí</t>
  </si>
  <si>
    <t>Obezdívky van a WC nádržek z desek tl. 150 mm</t>
  </si>
  <si>
    <t xml:space="preserve">Modul pro bidet </t>
  </si>
  <si>
    <t>Modul pro WC, h. 1080 mm</t>
  </si>
  <si>
    <t>Modul pro WC, h. 1120 mm</t>
  </si>
  <si>
    <t xml:space="preserve">Dlaždice 600 x 600 x 10 mm </t>
  </si>
  <si>
    <t>Podhled acoustic , 600 x 600 x 24 mm</t>
  </si>
  <si>
    <t>Vytýčení podzemních a nadzemních vedení inženýrských síti, zajištění všech nutných zkoušek, příprava a doložení všech dokladů nezbytných k předání díla a kolaudaci, vč. certifikátů a prohlášení o shodě použitých materiálů a výrobků, dokladu o řádném provedení stavby dle schválené projektové dokumentace, účast a poskytnutí součinnosti na řízení stavebního úřadu o užívání dokončené stavby, případně o vydání kolaudačního rozhodnutí a odstranění případných vad zjištěných stavebním úřadem v daném řízení,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</si>
</sst>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9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i/>
      <sz val="9"/>
      <color rgb="FF000000"/>
      <name val="敓潧⁥䥕缀"/>
      <charset val="238"/>
    </font>
    <font>
      <i/>
      <sz val="10"/>
      <color rgb="FF000000"/>
      <name val="敓潧⁥䥕缀"/>
      <charset val="238"/>
    </font>
    <font>
      <sz val="10"/>
      <color rgb="FF000000"/>
      <name val="敓潧⁥䥕缀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1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30" xfId="0" applyNumberFormat="1" applyFont="1" applyFill="1" applyBorder="1" applyAlignment="1">
      <alignment vertical="center"/>
    </xf>
    <xf numFmtId="4" fontId="8" fillId="5" borderId="31" xfId="0" applyNumberFormat="1" applyFont="1" applyFill="1" applyBorder="1" applyAlignment="1">
      <alignment vertical="center" wrapText="1"/>
    </xf>
    <xf numFmtId="4" fontId="11" fillId="5" borderId="32" xfId="0" applyNumberFormat="1" applyFont="1" applyFill="1" applyBorder="1" applyAlignment="1">
      <alignment horizontal="center" vertical="center" wrapText="1" shrinkToFit="1"/>
    </xf>
    <xf numFmtId="4" fontId="8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4" fontId="6" fillId="0" borderId="35" xfId="0" applyNumberFormat="1" applyFont="1" applyBorder="1" applyAlignment="1">
      <alignment vertical="center" wrapText="1" shrinkToFit="1"/>
    </xf>
    <xf numFmtId="4" fontId="6" fillId="0" borderId="35" xfId="0" applyNumberFormat="1" applyFont="1" applyBorder="1" applyAlignment="1">
      <alignment vertical="center" shrinkToFit="1"/>
    </xf>
    <xf numFmtId="3" fontId="6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4" fillId="0" borderId="33" xfId="0" applyNumberFormat="1" applyFont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164" fontId="4" fillId="0" borderId="35" xfId="0" applyNumberFormat="1" applyFont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4" fillId="0" borderId="3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vertical="center"/>
    </xf>
    <xf numFmtId="4" fontId="4" fillId="3" borderId="39" xfId="0" applyNumberFormat="1" applyFont="1" applyFill="1" applyBorder="1" applyAlignment="1">
      <alignment horizontal="center" vertical="center"/>
    </xf>
    <xf numFmtId="4" fontId="4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0" borderId="21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3" borderId="15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6" fillId="3" borderId="0" xfId="0" applyNumberFormat="1" applyFont="1" applyFill="1" applyAlignment="1">
      <alignment vertical="top" shrinkToFit="1"/>
    </xf>
    <xf numFmtId="0" fontId="6" fillId="3" borderId="29" xfId="0" applyFont="1" applyFill="1" applyBorder="1" applyAlignment="1">
      <alignment vertical="top"/>
    </xf>
    <xf numFmtId="49" fontId="6" fillId="3" borderId="18" xfId="0" applyNumberFormat="1" applyFont="1" applyFill="1" applyBorder="1" applyAlignment="1">
      <alignment vertical="top"/>
    </xf>
    <xf numFmtId="0" fontId="6" fillId="3" borderId="18" xfId="0" applyFont="1" applyFill="1" applyBorder="1" applyAlignment="1">
      <alignment horizontal="center" vertical="top" shrinkToFit="1"/>
    </xf>
    <xf numFmtId="165" fontId="6" fillId="3" borderId="18" xfId="0" applyNumberFormat="1" applyFont="1" applyFill="1" applyBorder="1" applyAlignment="1">
      <alignment vertical="top" shrinkToFit="1"/>
    </xf>
    <xf numFmtId="4" fontId="6" fillId="3" borderId="18" xfId="0" applyNumberFormat="1" applyFont="1" applyFill="1" applyBorder="1" applyAlignment="1">
      <alignment vertical="top" shrinkToFit="1"/>
    </xf>
    <xf numFmtId="4" fontId="6" fillId="3" borderId="40" xfId="0" applyNumberFormat="1" applyFont="1" applyFill="1" applyBorder="1" applyAlignment="1">
      <alignment vertical="top" shrinkToFit="1"/>
    </xf>
    <xf numFmtId="4" fontId="6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0" fontId="20" fillId="0" borderId="0" xfId="0" applyFont="1" applyAlignment="1">
      <alignment wrapText="1"/>
    </xf>
    <xf numFmtId="49" fontId="6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1" fillId="6" borderId="47" xfId="2" applyNumberFormat="1" applyFont="1" applyFill="1" applyBorder="1" applyAlignment="1">
      <alignment horizontal="left"/>
    </xf>
    <xf numFmtId="4" fontId="21" fillId="6" borderId="47" xfId="2" applyNumberFormat="1" applyFont="1" applyFill="1" applyBorder="1" applyAlignment="1">
      <alignment horizontal="left"/>
    </xf>
    <xf numFmtId="0" fontId="1" fillId="0" borderId="47" xfId="2" applyBorder="1"/>
    <xf numFmtId="0" fontId="1" fillId="0" borderId="0" xfId="2"/>
    <xf numFmtId="49" fontId="22" fillId="7" borderId="47" xfId="2" applyNumberFormat="1" applyFont="1" applyFill="1" applyBorder="1" applyAlignment="1">
      <alignment horizontal="left"/>
    </xf>
    <xf numFmtId="4" fontId="22" fillId="7" borderId="47" xfId="2" applyNumberFormat="1" applyFont="1" applyFill="1" applyBorder="1" applyAlignment="1">
      <alignment horizontal="right"/>
    </xf>
    <xf numFmtId="49" fontId="21" fillId="8" borderId="47" xfId="2" applyNumberFormat="1" applyFont="1" applyFill="1" applyBorder="1" applyAlignment="1">
      <alignment horizontal="left"/>
    </xf>
    <xf numFmtId="4" fontId="21" fillId="8" borderId="47" xfId="2" applyNumberFormat="1" applyFont="1" applyFill="1" applyBorder="1" applyAlignment="1">
      <alignment horizontal="right"/>
    </xf>
    <xf numFmtId="49" fontId="23" fillId="9" borderId="47" xfId="2" applyNumberFormat="1" applyFont="1" applyFill="1" applyBorder="1" applyAlignment="1">
      <alignment horizontal="left"/>
    </xf>
    <xf numFmtId="4" fontId="23" fillId="9" borderId="47" xfId="2" applyNumberFormat="1" applyFont="1" applyFill="1" applyBorder="1" applyAlignment="1">
      <alignment horizontal="right"/>
    </xf>
    <xf numFmtId="49" fontId="24" fillId="10" borderId="47" xfId="2" applyNumberFormat="1" applyFont="1" applyFill="1" applyBorder="1" applyAlignment="1">
      <alignment horizontal="left"/>
    </xf>
    <xf numFmtId="4" fontId="24" fillId="10" borderId="47" xfId="2" applyNumberFormat="1" applyFont="1" applyFill="1" applyBorder="1" applyAlignment="1">
      <alignment horizontal="right"/>
    </xf>
    <xf numFmtId="49" fontId="22" fillId="7" borderId="47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49" fontId="25" fillId="8" borderId="47" xfId="2" applyNumberFormat="1" applyFont="1" applyFill="1" applyBorder="1" applyAlignment="1">
      <alignment horizontal="left"/>
    </xf>
    <xf numFmtId="4" fontId="25" fillId="8" borderId="47" xfId="2" applyNumberFormat="1" applyFont="1" applyFill="1" applyBorder="1" applyAlignment="1">
      <alignment horizontal="right"/>
    </xf>
    <xf numFmtId="49" fontId="26" fillId="11" borderId="47" xfId="2" applyNumberFormat="1" applyFont="1" applyFill="1" applyBorder="1" applyAlignment="1">
      <alignment horizontal="left"/>
    </xf>
    <xf numFmtId="4" fontId="26" fillId="11" borderId="47" xfId="2" applyNumberFormat="1" applyFont="1" applyFill="1" applyBorder="1" applyAlignment="1">
      <alignment horizontal="right"/>
    </xf>
    <xf numFmtId="49" fontId="21" fillId="12" borderId="47" xfId="2" applyNumberFormat="1" applyFont="1" applyFill="1" applyBorder="1" applyAlignment="1">
      <alignment horizontal="left"/>
    </xf>
    <xf numFmtId="4" fontId="21" fillId="12" borderId="47" xfId="2" applyNumberFormat="1" applyFont="1" applyFill="1" applyBorder="1" applyAlignment="1">
      <alignment horizontal="right"/>
    </xf>
    <xf numFmtId="49" fontId="22" fillId="7" borderId="47" xfId="2" applyNumberFormat="1" applyFont="1" applyFill="1" applyBorder="1" applyAlignment="1">
      <alignment horizontal="left" wrapText="1"/>
    </xf>
    <xf numFmtId="49" fontId="21" fillId="6" borderId="47" xfId="2" applyNumberFormat="1" applyFont="1" applyFill="1" applyBorder="1" applyAlignment="1">
      <alignment horizontal="left" wrapText="1"/>
    </xf>
    <xf numFmtId="4" fontId="21" fillId="8" borderId="47" xfId="2" applyNumberFormat="1" applyFont="1" applyFill="1" applyBorder="1" applyAlignment="1">
      <alignment horizontal="left"/>
    </xf>
    <xf numFmtId="49" fontId="27" fillId="8" borderId="47" xfId="2" applyNumberFormat="1" applyFont="1" applyFill="1" applyBorder="1" applyAlignment="1">
      <alignment horizontal="left"/>
    </xf>
    <xf numFmtId="4" fontId="27" fillId="8" borderId="47" xfId="2" applyNumberFormat="1" applyFont="1" applyFill="1" applyBorder="1" applyAlignment="1">
      <alignment horizontal="right"/>
    </xf>
    <xf numFmtId="4" fontId="22" fillId="7" borderId="47" xfId="2" applyNumberFormat="1" applyFont="1" applyFill="1" applyBorder="1" applyAlignment="1" applyProtection="1">
      <alignment horizontal="right"/>
      <protection locked="0"/>
    </xf>
    <xf numFmtId="4" fontId="21" fillId="8" borderId="47" xfId="2" applyNumberFormat="1" applyFont="1" applyFill="1" applyBorder="1" applyAlignment="1" applyProtection="1">
      <alignment horizontal="right"/>
      <protection locked="0"/>
    </xf>
    <xf numFmtId="4" fontId="24" fillId="10" borderId="47" xfId="2" applyNumberFormat="1" applyFont="1" applyFill="1" applyBorder="1" applyAlignment="1" applyProtection="1">
      <alignment horizontal="right"/>
      <protection locked="0"/>
    </xf>
    <xf numFmtId="4" fontId="25" fillId="8" borderId="47" xfId="2" applyNumberFormat="1" applyFont="1" applyFill="1" applyBorder="1" applyAlignment="1" applyProtection="1">
      <alignment horizontal="right"/>
      <protection locked="0"/>
    </xf>
    <xf numFmtId="4" fontId="26" fillId="11" borderId="47" xfId="2" applyNumberFormat="1" applyFont="1" applyFill="1" applyBorder="1" applyAlignment="1" applyProtection="1">
      <alignment horizontal="right"/>
      <protection locked="0"/>
    </xf>
    <xf numFmtId="4" fontId="21" fillId="12" borderId="47" xfId="2" applyNumberFormat="1" applyFont="1" applyFill="1" applyBorder="1" applyAlignment="1" applyProtection="1">
      <alignment horizontal="right"/>
      <protection locked="0"/>
    </xf>
    <xf numFmtId="4" fontId="21" fillId="8" borderId="47" xfId="2" applyNumberFormat="1" applyFont="1" applyFill="1" applyBorder="1" applyAlignment="1" applyProtection="1">
      <alignment horizontal="left"/>
      <protection locked="0"/>
    </xf>
    <xf numFmtId="4" fontId="27" fillId="8" borderId="47" xfId="2" applyNumberFormat="1" applyFont="1" applyFill="1" applyBorder="1" applyAlignment="1" applyProtection="1">
      <alignment horizontal="right"/>
      <protection locked="0"/>
    </xf>
    <xf numFmtId="49" fontId="17" fillId="0" borderId="42" xfId="0" applyNumberFormat="1" applyFont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wrapText="1"/>
    </xf>
    <xf numFmtId="49" fontId="4" fillId="0" borderId="33" xfId="0" applyNumberFormat="1" applyFont="1" applyBorder="1" applyAlignment="1">
      <alignment vertical="center" wrapText="1"/>
    </xf>
    <xf numFmtId="49" fontId="4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6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9" fontId="21" fillId="8" borderId="47" xfId="2" applyNumberFormat="1" applyFont="1" applyFill="1" applyBorder="1" applyAlignment="1">
      <alignment horizontal="left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m\Projekty_Vanduch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40</v>
      </c>
    </row>
    <row r="2" spans="1:7" ht="57.75" customHeight="1">
      <c r="A2" s="229" t="s">
        <v>41</v>
      </c>
      <c r="B2" s="229"/>
      <c r="C2" s="229"/>
      <c r="D2" s="229"/>
      <c r="E2" s="229"/>
      <c r="F2" s="229"/>
      <c r="G2" s="229"/>
    </row>
  </sheetData>
  <sheetProtection algorithmName="SHA-512" hashValue="cB9tY6ledkawYdGgI5g2sxKRbxBZdbXD0LYJb3xW30OgqgpeVcQLnemASXOwqiEXlz+ReRfeKOHeqR9VZeZ4Jg==" saltValue="6wzRtW9Lhg8SmtmiOCn5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4"/>
  <sheetViews>
    <sheetView showGridLines="0" topLeftCell="B119" zoomScaleNormal="100" zoomScaleSheetLayoutView="75" workbookViewId="0">
      <selection activeCell="A28" sqref="A28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6" t="s">
        <v>38</v>
      </c>
      <c r="B1" s="264" t="s">
        <v>4</v>
      </c>
      <c r="C1" s="265"/>
      <c r="D1" s="265"/>
      <c r="E1" s="265"/>
      <c r="F1" s="265"/>
      <c r="G1" s="265"/>
      <c r="H1" s="265"/>
      <c r="I1" s="265"/>
      <c r="J1" s="266"/>
    </row>
    <row r="2" spans="1:15" ht="36" customHeight="1">
      <c r="A2" s="2"/>
      <c r="B2" s="72" t="s">
        <v>24</v>
      </c>
      <c r="C2" s="73"/>
      <c r="D2" s="74" t="s">
        <v>43</v>
      </c>
      <c r="E2" s="270" t="s">
        <v>44</v>
      </c>
      <c r="F2" s="271"/>
      <c r="G2" s="271"/>
      <c r="H2" s="271"/>
      <c r="I2" s="271"/>
      <c r="J2" s="272"/>
      <c r="O2" s="1"/>
    </row>
    <row r="3" spans="1:15" ht="27" hidden="1" customHeight="1">
      <c r="A3" s="2"/>
      <c r="B3" s="75"/>
      <c r="C3" s="73"/>
      <c r="D3" s="76"/>
      <c r="E3" s="273"/>
      <c r="F3" s="274"/>
      <c r="G3" s="274"/>
      <c r="H3" s="274"/>
      <c r="I3" s="274"/>
      <c r="J3" s="275"/>
    </row>
    <row r="4" spans="1:15" ht="23.25" customHeight="1">
      <c r="A4" s="2"/>
      <c r="B4" s="77"/>
      <c r="C4" s="78"/>
      <c r="D4" s="79"/>
      <c r="E4" s="254"/>
      <c r="F4" s="254"/>
      <c r="G4" s="254"/>
      <c r="H4" s="254"/>
      <c r="I4" s="254"/>
      <c r="J4" s="255"/>
    </row>
    <row r="5" spans="1:15" ht="24" customHeight="1">
      <c r="A5" s="2"/>
      <c r="B5" s="30" t="s">
        <v>23</v>
      </c>
      <c r="D5" s="258" t="s">
        <v>45</v>
      </c>
      <c r="E5" s="259"/>
      <c r="F5" s="259"/>
      <c r="G5" s="259"/>
      <c r="H5" s="18" t="s">
        <v>42</v>
      </c>
      <c r="I5" s="82" t="s">
        <v>49</v>
      </c>
      <c r="J5" s="8"/>
    </row>
    <row r="6" spans="1:15" ht="15.75" customHeight="1">
      <c r="A6" s="2"/>
      <c r="B6" s="27"/>
      <c r="C6" s="52"/>
      <c r="D6" s="260" t="s">
        <v>46</v>
      </c>
      <c r="E6" s="261"/>
      <c r="F6" s="261"/>
      <c r="G6" s="261"/>
      <c r="H6" s="18" t="s">
        <v>36</v>
      </c>
      <c r="I6" s="82" t="s">
        <v>50</v>
      </c>
      <c r="J6" s="8"/>
    </row>
    <row r="7" spans="1:15" ht="15.75" customHeight="1">
      <c r="A7" s="2"/>
      <c r="B7" s="28"/>
      <c r="C7" s="53"/>
      <c r="D7" s="81" t="s">
        <v>48</v>
      </c>
      <c r="E7" s="262" t="s">
        <v>47</v>
      </c>
      <c r="F7" s="263"/>
      <c r="G7" s="263"/>
      <c r="H7" s="23"/>
      <c r="I7" s="22"/>
      <c r="J7" s="33"/>
    </row>
    <row r="8" spans="1:15" ht="24" hidden="1" customHeight="1">
      <c r="A8" s="2"/>
      <c r="B8" s="30" t="s">
        <v>21</v>
      </c>
      <c r="D8" s="80" t="s">
        <v>51</v>
      </c>
      <c r="H8" s="18" t="s">
        <v>42</v>
      </c>
      <c r="I8" s="82" t="s">
        <v>53</v>
      </c>
      <c r="J8" s="8"/>
    </row>
    <row r="9" spans="1:15" ht="15.75" hidden="1" customHeight="1">
      <c r="A9" s="2"/>
      <c r="B9" s="2"/>
      <c r="D9" s="80" t="s">
        <v>52</v>
      </c>
      <c r="H9" s="18" t="s">
        <v>36</v>
      </c>
      <c r="I9" s="82" t="s">
        <v>54</v>
      </c>
      <c r="J9" s="8"/>
    </row>
    <row r="10" spans="1:15" ht="15.75" hidden="1" customHeight="1">
      <c r="A10" s="2"/>
      <c r="B10" s="34"/>
      <c r="C10" s="53"/>
      <c r="D10" s="81" t="s">
        <v>48</v>
      </c>
      <c r="E10" s="83" t="s">
        <v>47</v>
      </c>
      <c r="F10" s="23"/>
      <c r="G10" s="14"/>
      <c r="H10" s="14"/>
      <c r="I10" s="35"/>
      <c r="J10" s="33"/>
    </row>
    <row r="11" spans="1:15" ht="24" customHeight="1">
      <c r="A11" s="2"/>
      <c r="B11" s="30" t="s">
        <v>20</v>
      </c>
      <c r="D11" s="277"/>
      <c r="E11" s="277"/>
      <c r="F11" s="277"/>
      <c r="G11" s="277"/>
      <c r="H11" s="18" t="s">
        <v>42</v>
      </c>
      <c r="I11" s="84"/>
      <c r="J11" s="8"/>
    </row>
    <row r="12" spans="1:15" ht="15.75" customHeight="1">
      <c r="A12" s="2"/>
      <c r="B12" s="27"/>
      <c r="C12" s="52"/>
      <c r="D12" s="253"/>
      <c r="E12" s="253"/>
      <c r="F12" s="253"/>
      <c r="G12" s="253"/>
      <c r="H12" s="18" t="s">
        <v>36</v>
      </c>
      <c r="I12" s="84"/>
      <c r="J12" s="8"/>
    </row>
    <row r="13" spans="1:15" ht="15.75" customHeight="1">
      <c r="A13" s="2"/>
      <c r="B13" s="28"/>
      <c r="C13" s="53"/>
      <c r="D13" s="85"/>
      <c r="E13" s="256"/>
      <c r="F13" s="257"/>
      <c r="G13" s="257"/>
      <c r="H13" s="19"/>
      <c r="I13" s="22"/>
      <c r="J13" s="33"/>
    </row>
    <row r="14" spans="1:15" ht="24" customHeight="1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34</v>
      </c>
      <c r="C15" s="57"/>
      <c r="D15" s="51"/>
      <c r="E15" s="276"/>
      <c r="F15" s="276"/>
      <c r="G15" s="278"/>
      <c r="H15" s="278"/>
      <c r="I15" s="278" t="s">
        <v>31</v>
      </c>
      <c r="J15" s="279"/>
    </row>
    <row r="16" spans="1:15" ht="23.25" customHeight="1">
      <c r="A16" s="138" t="s">
        <v>26</v>
      </c>
      <c r="B16" s="37" t="s">
        <v>26</v>
      </c>
      <c r="C16" s="58"/>
      <c r="D16" s="59"/>
      <c r="E16" s="242"/>
      <c r="F16" s="243"/>
      <c r="G16" s="242"/>
      <c r="H16" s="243"/>
      <c r="I16" s="242">
        <f>SUMIF(F88:F120,A16,I88:I120)+SUMIF(F88:F120,"PSU",I88:I120)</f>
        <v>0</v>
      </c>
      <c r="J16" s="244"/>
    </row>
    <row r="17" spans="1:10" ht="23.25" customHeight="1">
      <c r="A17" s="138" t="s">
        <v>27</v>
      </c>
      <c r="B17" s="37" t="s">
        <v>27</v>
      </c>
      <c r="C17" s="58"/>
      <c r="D17" s="59"/>
      <c r="E17" s="242"/>
      <c r="F17" s="243"/>
      <c r="G17" s="242"/>
      <c r="H17" s="243"/>
      <c r="I17" s="242">
        <f>SUMIF(F88:F120,A17,I88:I120)</f>
        <v>0</v>
      </c>
      <c r="J17" s="244"/>
    </row>
    <row r="18" spans="1:10" ht="23.25" customHeight="1">
      <c r="A18" s="138" t="s">
        <v>28</v>
      </c>
      <c r="B18" s="37" t="s">
        <v>28</v>
      </c>
      <c r="C18" s="58"/>
      <c r="D18" s="59"/>
      <c r="E18" s="242"/>
      <c r="F18" s="243"/>
      <c r="G18" s="242"/>
      <c r="H18" s="243"/>
      <c r="I18" s="242">
        <f>SUMIF(F88:F120,A18,I88:I120)</f>
        <v>0</v>
      </c>
      <c r="J18" s="244"/>
    </row>
    <row r="19" spans="1:10" ht="23.25" customHeight="1">
      <c r="A19" s="138" t="s">
        <v>161</v>
      </c>
      <c r="B19" s="37" t="s">
        <v>29</v>
      </c>
      <c r="C19" s="58"/>
      <c r="D19" s="59"/>
      <c r="E19" s="242"/>
      <c r="F19" s="243"/>
      <c r="G19" s="242"/>
      <c r="H19" s="243"/>
      <c r="I19" s="242">
        <f>SUMIF(F88:F120,A19,I88:I120)</f>
        <v>0</v>
      </c>
      <c r="J19" s="244"/>
    </row>
    <row r="20" spans="1:10" ht="23.25" customHeight="1">
      <c r="A20" s="138" t="s">
        <v>162</v>
      </c>
      <c r="B20" s="37" t="s">
        <v>30</v>
      </c>
      <c r="C20" s="58"/>
      <c r="D20" s="59"/>
      <c r="E20" s="242"/>
      <c r="F20" s="243"/>
      <c r="G20" s="242"/>
      <c r="H20" s="243"/>
      <c r="I20" s="242">
        <f>SUMIF(F88:F120,A20,I88:I120)</f>
        <v>0</v>
      </c>
      <c r="J20" s="244"/>
    </row>
    <row r="21" spans="1:10" ht="23.25" customHeight="1">
      <c r="A21" s="2"/>
      <c r="B21" s="47" t="s">
        <v>31</v>
      </c>
      <c r="C21" s="60"/>
      <c r="D21" s="61"/>
      <c r="E21" s="245"/>
      <c r="F21" s="280"/>
      <c r="G21" s="245"/>
      <c r="H21" s="280"/>
      <c r="I21" s="245">
        <f>SUM(I16:J20)</f>
        <v>0</v>
      </c>
      <c r="J21" s="246"/>
    </row>
    <row r="22" spans="1:10" ht="33" customHeight="1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40">
        <f>ZakladDPHSniVypocet</f>
        <v>0</v>
      </c>
      <c r="H23" s="241"/>
      <c r="I23" s="241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38">
        <f>A23</f>
        <v>0</v>
      </c>
      <c r="H24" s="239"/>
      <c r="I24" s="239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40">
        <f>ZakladDPHZaklVypocet</f>
        <v>0</v>
      </c>
      <c r="H25" s="241"/>
      <c r="I25" s="241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67">
        <f>A25</f>
        <v>0</v>
      </c>
      <c r="H26" s="268"/>
      <c r="I26" s="268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69">
        <f>CenaCelkem-(ZakladDPHSni+DPHSni+ZakladDPHZakl+DPHZakl)</f>
        <v>0</v>
      </c>
      <c r="H27" s="269"/>
      <c r="I27" s="269"/>
      <c r="J27" s="40" t="str">
        <f t="shared" si="0"/>
        <v>CZK</v>
      </c>
    </row>
    <row r="28" spans="1:10" ht="27.75" hidden="1" customHeight="1" thickBot="1">
      <c r="A28" s="2"/>
      <c r="B28" s="111" t="s">
        <v>25</v>
      </c>
      <c r="C28" s="112"/>
      <c r="D28" s="112"/>
      <c r="E28" s="113"/>
      <c r="F28" s="114"/>
      <c r="G28" s="248">
        <f>ZakladDPHSniVypocet+ZakladDPHZaklVypocet</f>
        <v>0</v>
      </c>
      <c r="H28" s="248"/>
      <c r="I28" s="248"/>
      <c r="J28" s="115" t="str">
        <f t="shared" si="0"/>
        <v>CZK</v>
      </c>
    </row>
    <row r="29" spans="1:10" ht="27.75" customHeight="1" thickBot="1">
      <c r="A29" s="2">
        <f>(A27-INT(A27))*100</f>
        <v>0</v>
      </c>
      <c r="B29" s="111" t="s">
        <v>37</v>
      </c>
      <c r="C29" s="116"/>
      <c r="D29" s="116"/>
      <c r="E29" s="116"/>
      <c r="F29" s="117"/>
      <c r="G29" s="247">
        <f>A27</f>
        <v>0</v>
      </c>
      <c r="H29" s="247"/>
      <c r="I29" s="247"/>
      <c r="J29" s="118" t="s">
        <v>80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55</v>
      </c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49"/>
      <c r="E34" s="250"/>
      <c r="G34" s="251"/>
      <c r="H34" s="252"/>
      <c r="I34" s="252"/>
      <c r="J34" s="24"/>
    </row>
    <row r="35" spans="1:10" ht="12.75" customHeight="1">
      <c r="A35" s="2"/>
      <c r="B35" s="2"/>
      <c r="D35" s="237" t="s">
        <v>2</v>
      </c>
      <c r="E35" s="237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>
      <c r="A39" s="87">
        <v>1</v>
      </c>
      <c r="B39" s="97" t="s">
        <v>56</v>
      </c>
      <c r="C39" s="232"/>
      <c r="D39" s="232"/>
      <c r="E39" s="232"/>
      <c r="F39" s="98">
        <f>'SO01 1 Pol'!AE175+'SO02 1 Pol'!AE207+'SO03 1 Pol'!AE176+'SO04 1 Pol'!AE192+'SO05 1 Pol'!AE193+'SO06 1 Pol'!AE207+'SO07 1 Pol'!AE206+'SO08 1 Pol'!AE208+'SO09 1 Pol'!AE298+'SO10 1 Pol'!AE199</f>
        <v>0</v>
      </c>
      <c r="G39" s="99">
        <f>'SO01 1 Pol'!AF175+'SO02 1 Pol'!AF207+'SO03 1 Pol'!AF176+'SO04 1 Pol'!AF192+'SO05 1 Pol'!AF193+'SO06 1 Pol'!AF207+'SO07 1 Pol'!AF206+'SO08 1 Pol'!AF208+'SO09 1 Pol'!AF298+'SO10 1 Pol'!AF199</f>
        <v>0</v>
      </c>
      <c r="H39" s="100">
        <f t="shared" ref="H39:H59" si="1">(F39*SazbaDPH1/100)+(G39*SazbaDPH2/100)</f>
        <v>0</v>
      </c>
      <c r="I39" s="100">
        <f t="shared" ref="I39:I59" si="2">F39+G39+H39</f>
        <v>0</v>
      </c>
      <c r="J39" s="101" t="str">
        <f t="shared" ref="J39:J59" si="3">IF(CenaCelkemVypocet=0,"",I39/CenaCelkemVypocet*100)</f>
        <v/>
      </c>
    </row>
    <row r="40" spans="1:10" ht="25.5" customHeight="1">
      <c r="A40" s="87">
        <v>2</v>
      </c>
      <c r="B40" s="102" t="s">
        <v>57</v>
      </c>
      <c r="C40" s="236" t="s">
        <v>58</v>
      </c>
      <c r="D40" s="236"/>
      <c r="E40" s="236"/>
      <c r="F40" s="103">
        <f>'SO01 1 Pol'!AE175</f>
        <v>0</v>
      </c>
      <c r="G40" s="104">
        <f>'SO01 1 Pol'!AF175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>
      <c r="A41" s="87">
        <v>3</v>
      </c>
      <c r="B41" s="106" t="s">
        <v>59</v>
      </c>
      <c r="C41" s="232" t="s">
        <v>60</v>
      </c>
      <c r="D41" s="232"/>
      <c r="E41" s="232"/>
      <c r="F41" s="107">
        <f>'SO01 1 Pol'!AE175</f>
        <v>0</v>
      </c>
      <c r="G41" s="100">
        <f>'SO01 1 Pol'!AF175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>
      <c r="A42" s="87">
        <v>2</v>
      </c>
      <c r="B42" s="102" t="s">
        <v>61</v>
      </c>
      <c r="C42" s="236" t="s">
        <v>62</v>
      </c>
      <c r="D42" s="236"/>
      <c r="E42" s="236"/>
      <c r="F42" s="103">
        <f>'SO02 1 Pol'!AE207</f>
        <v>0</v>
      </c>
      <c r="G42" s="104">
        <f>'SO02 1 Pol'!AF207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>
      <c r="A43" s="87">
        <v>3</v>
      </c>
      <c r="B43" s="106" t="s">
        <v>59</v>
      </c>
      <c r="C43" s="232" t="s">
        <v>60</v>
      </c>
      <c r="D43" s="232"/>
      <c r="E43" s="232"/>
      <c r="F43" s="107">
        <f>'SO02 1 Pol'!AE207</f>
        <v>0</v>
      </c>
      <c r="G43" s="100">
        <f>'SO02 1 Pol'!AF207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>
      <c r="A44" s="87">
        <v>2</v>
      </c>
      <c r="B44" s="102" t="s">
        <v>63</v>
      </c>
      <c r="C44" s="236" t="s">
        <v>64</v>
      </c>
      <c r="D44" s="236"/>
      <c r="E44" s="236"/>
      <c r="F44" s="103">
        <f>'SO03 1 Pol'!AE176</f>
        <v>0</v>
      </c>
      <c r="G44" s="104">
        <f>'SO03 1 Pol'!AF176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>
      <c r="A45" s="87">
        <v>3</v>
      </c>
      <c r="B45" s="106" t="s">
        <v>59</v>
      </c>
      <c r="C45" s="232" t="s">
        <v>60</v>
      </c>
      <c r="D45" s="232"/>
      <c r="E45" s="232"/>
      <c r="F45" s="107">
        <f>'SO03 1 Pol'!AE176</f>
        <v>0</v>
      </c>
      <c r="G45" s="100">
        <f>'SO03 1 Pol'!AF176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>
      <c r="A46" s="87">
        <v>2</v>
      </c>
      <c r="B46" s="102" t="s">
        <v>65</v>
      </c>
      <c r="C46" s="236" t="s">
        <v>66</v>
      </c>
      <c r="D46" s="236"/>
      <c r="E46" s="236"/>
      <c r="F46" s="103">
        <f>'SO04 1 Pol'!AE192</f>
        <v>0</v>
      </c>
      <c r="G46" s="104">
        <f>'SO04 1 Pol'!AF192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>
      <c r="A47" s="87">
        <v>3</v>
      </c>
      <c r="B47" s="106" t="s">
        <v>59</v>
      </c>
      <c r="C47" s="232" t="s">
        <v>60</v>
      </c>
      <c r="D47" s="232"/>
      <c r="E47" s="232"/>
      <c r="F47" s="107">
        <f>'SO04 1 Pol'!AE192</f>
        <v>0</v>
      </c>
      <c r="G47" s="100">
        <f>'SO04 1 Pol'!AF192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>
      <c r="A48" s="87">
        <v>2</v>
      </c>
      <c r="B48" s="102" t="s">
        <v>67</v>
      </c>
      <c r="C48" s="236" t="s">
        <v>68</v>
      </c>
      <c r="D48" s="236"/>
      <c r="E48" s="236"/>
      <c r="F48" s="103">
        <f>'SO05 1 Pol'!AE193</f>
        <v>0</v>
      </c>
      <c r="G48" s="104">
        <f>'SO05 1 Pol'!AF193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>
      <c r="A49" s="87">
        <v>3</v>
      </c>
      <c r="B49" s="106" t="s">
        <v>59</v>
      </c>
      <c r="C49" s="232" t="s">
        <v>60</v>
      </c>
      <c r="D49" s="232"/>
      <c r="E49" s="232"/>
      <c r="F49" s="107">
        <f>'SO05 1 Pol'!AE193</f>
        <v>0</v>
      </c>
      <c r="G49" s="100">
        <f>'SO05 1 Pol'!AF193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>
      <c r="A50" s="87">
        <v>2</v>
      </c>
      <c r="B50" s="102" t="s">
        <v>69</v>
      </c>
      <c r="C50" s="236" t="s">
        <v>70</v>
      </c>
      <c r="D50" s="236"/>
      <c r="E50" s="236"/>
      <c r="F50" s="103">
        <f>'SO06 1 Pol'!AE207</f>
        <v>0</v>
      </c>
      <c r="G50" s="104">
        <f>'SO06 1 Pol'!AF207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>
      <c r="A51" s="87">
        <v>3</v>
      </c>
      <c r="B51" s="106" t="s">
        <v>59</v>
      </c>
      <c r="C51" s="232" t="s">
        <v>60</v>
      </c>
      <c r="D51" s="232"/>
      <c r="E51" s="232"/>
      <c r="F51" s="107">
        <f>'SO06 1 Pol'!AE207</f>
        <v>0</v>
      </c>
      <c r="G51" s="100">
        <f>'SO06 1 Pol'!AF207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>
      <c r="A52" s="87">
        <v>2</v>
      </c>
      <c r="B52" s="102" t="s">
        <v>71</v>
      </c>
      <c r="C52" s="236" t="s">
        <v>72</v>
      </c>
      <c r="D52" s="236"/>
      <c r="E52" s="236"/>
      <c r="F52" s="103">
        <f>'SO07 1 Pol'!AE206</f>
        <v>0</v>
      </c>
      <c r="G52" s="104">
        <f>'SO07 1 Pol'!AF206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>
      <c r="A53" s="87">
        <v>3</v>
      </c>
      <c r="B53" s="106" t="s">
        <v>59</v>
      </c>
      <c r="C53" s="232" t="s">
        <v>60</v>
      </c>
      <c r="D53" s="232"/>
      <c r="E53" s="232"/>
      <c r="F53" s="107">
        <f>'SO07 1 Pol'!AE206</f>
        <v>0</v>
      </c>
      <c r="G53" s="100">
        <f>'SO07 1 Pol'!AF206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>
      <c r="A54" s="87">
        <v>2</v>
      </c>
      <c r="B54" s="102" t="s">
        <v>73</v>
      </c>
      <c r="C54" s="236" t="s">
        <v>74</v>
      </c>
      <c r="D54" s="236"/>
      <c r="E54" s="236"/>
      <c r="F54" s="103">
        <f>'SO08 1 Pol'!AE208</f>
        <v>0</v>
      </c>
      <c r="G54" s="104">
        <f>'SO08 1 Pol'!AF208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>
      <c r="A55" s="87">
        <v>3</v>
      </c>
      <c r="B55" s="106" t="s">
        <v>59</v>
      </c>
      <c r="C55" s="232" t="s">
        <v>60</v>
      </c>
      <c r="D55" s="232"/>
      <c r="E55" s="232"/>
      <c r="F55" s="107">
        <f>'SO08 1 Pol'!AE208</f>
        <v>0</v>
      </c>
      <c r="G55" s="100">
        <f>'SO08 1 Pol'!AF208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>
      <c r="A56" s="87">
        <v>2</v>
      </c>
      <c r="B56" s="102" t="s">
        <v>75</v>
      </c>
      <c r="C56" s="236" t="s">
        <v>76</v>
      </c>
      <c r="D56" s="236"/>
      <c r="E56" s="236"/>
      <c r="F56" s="103">
        <f>'SO09 1 Pol'!AE298</f>
        <v>0</v>
      </c>
      <c r="G56" s="104">
        <f>'SO09 1 Pol'!AF298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>
      <c r="A57" s="87">
        <v>3</v>
      </c>
      <c r="B57" s="106" t="s">
        <v>59</v>
      </c>
      <c r="C57" s="232" t="s">
        <v>60</v>
      </c>
      <c r="D57" s="232"/>
      <c r="E57" s="232"/>
      <c r="F57" s="107">
        <f>'SO09 1 Pol'!AE298</f>
        <v>0</v>
      </c>
      <c r="G57" s="100">
        <f>'SO09 1 Pol'!AF298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>
      <c r="A58" s="87">
        <v>2</v>
      </c>
      <c r="B58" s="102" t="s">
        <v>77</v>
      </c>
      <c r="C58" s="236" t="s">
        <v>78</v>
      </c>
      <c r="D58" s="236"/>
      <c r="E58" s="236"/>
      <c r="F58" s="103">
        <f>'SO10 1 Pol'!AE199</f>
        <v>0</v>
      </c>
      <c r="G58" s="104">
        <f>'SO10 1 Pol'!AF199</f>
        <v>0</v>
      </c>
      <c r="H58" s="104">
        <f t="shared" si="1"/>
        <v>0</v>
      </c>
      <c r="I58" s="104">
        <f t="shared" si="2"/>
        <v>0</v>
      </c>
      <c r="J58" s="105" t="str">
        <f t="shared" si="3"/>
        <v/>
      </c>
    </row>
    <row r="59" spans="1:10" ht="25.5" customHeight="1">
      <c r="A59" s="87">
        <v>3</v>
      </c>
      <c r="B59" s="106" t="s">
        <v>59</v>
      </c>
      <c r="C59" s="232" t="s">
        <v>60</v>
      </c>
      <c r="D59" s="232"/>
      <c r="E59" s="232"/>
      <c r="F59" s="107">
        <f>'SO10 1 Pol'!AE199</f>
        <v>0</v>
      </c>
      <c r="G59" s="100">
        <f>'SO10 1 Pol'!AF199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>
      <c r="A60" s="87"/>
      <c r="B60" s="233" t="s">
        <v>79</v>
      </c>
      <c r="C60" s="234"/>
      <c r="D60" s="234"/>
      <c r="E60" s="235"/>
      <c r="F60" s="108">
        <f>SUMIF(A39:A59,"=1",F39:F59)</f>
        <v>0</v>
      </c>
      <c r="G60" s="109">
        <f>SUMIF(A39:A59,"=1",G39:G59)</f>
        <v>0</v>
      </c>
      <c r="H60" s="109">
        <f>SUMIF(A39:A59,"=1",H39:H59)</f>
        <v>0</v>
      </c>
      <c r="I60" s="109">
        <f>SUMIF(A39:A59,"=1",I39:I59)</f>
        <v>0</v>
      </c>
      <c r="J60" s="110">
        <f>SUMIF(A39:A59,"=1",J39:J59)</f>
        <v>0</v>
      </c>
    </row>
    <row r="62" spans="1:10">
      <c r="A62" t="s">
        <v>81</v>
      </c>
      <c r="B62" t="s">
        <v>82</v>
      </c>
    </row>
    <row r="63" spans="1:10">
      <c r="A63" t="s">
        <v>83</v>
      </c>
      <c r="B63" t="s">
        <v>84</v>
      </c>
    </row>
    <row r="64" spans="1:10">
      <c r="A64" t="s">
        <v>85</v>
      </c>
      <c r="B64" t="s">
        <v>86</v>
      </c>
    </row>
    <row r="65" spans="1:2">
      <c r="A65" t="s">
        <v>83</v>
      </c>
      <c r="B65" t="s">
        <v>87</v>
      </c>
    </row>
    <row r="66" spans="1:2">
      <c r="A66" t="s">
        <v>85</v>
      </c>
      <c r="B66" t="s">
        <v>86</v>
      </c>
    </row>
    <row r="67" spans="1:2">
      <c r="A67" t="s">
        <v>83</v>
      </c>
      <c r="B67" t="s">
        <v>88</v>
      </c>
    </row>
    <row r="68" spans="1:2">
      <c r="A68" t="s">
        <v>85</v>
      </c>
      <c r="B68" t="s">
        <v>86</v>
      </c>
    </row>
    <row r="69" spans="1:2">
      <c r="A69" t="s">
        <v>83</v>
      </c>
      <c r="B69" t="s">
        <v>89</v>
      </c>
    </row>
    <row r="70" spans="1:2">
      <c r="A70" t="s">
        <v>85</v>
      </c>
      <c r="B70" t="s">
        <v>86</v>
      </c>
    </row>
    <row r="71" spans="1:2">
      <c r="A71" t="s">
        <v>83</v>
      </c>
      <c r="B71" t="s">
        <v>90</v>
      </c>
    </row>
    <row r="72" spans="1:2">
      <c r="A72" t="s">
        <v>85</v>
      </c>
      <c r="B72" t="s">
        <v>86</v>
      </c>
    </row>
    <row r="73" spans="1:2">
      <c r="A73" t="s">
        <v>83</v>
      </c>
      <c r="B73" t="s">
        <v>91</v>
      </c>
    </row>
    <row r="74" spans="1:2">
      <c r="A74" t="s">
        <v>85</v>
      </c>
      <c r="B74" t="s">
        <v>86</v>
      </c>
    </row>
    <row r="75" spans="1:2">
      <c r="A75" t="s">
        <v>83</v>
      </c>
      <c r="B75" t="s">
        <v>92</v>
      </c>
    </row>
    <row r="76" spans="1:2">
      <c r="A76" t="s">
        <v>85</v>
      </c>
      <c r="B76" t="s">
        <v>86</v>
      </c>
    </row>
    <row r="77" spans="1:2">
      <c r="A77" t="s">
        <v>83</v>
      </c>
      <c r="B77" t="s">
        <v>93</v>
      </c>
    </row>
    <row r="78" spans="1:2">
      <c r="A78" t="s">
        <v>85</v>
      </c>
      <c r="B78" t="s">
        <v>86</v>
      </c>
    </row>
    <row r="79" spans="1:2">
      <c r="A79" t="s">
        <v>83</v>
      </c>
      <c r="B79" t="s">
        <v>94</v>
      </c>
    </row>
    <row r="80" spans="1:2">
      <c r="A80" t="s">
        <v>85</v>
      </c>
      <c r="B80" t="s">
        <v>86</v>
      </c>
    </row>
    <row r="81" spans="1:10">
      <c r="A81" t="s">
        <v>83</v>
      </c>
      <c r="B81" t="s">
        <v>95</v>
      </c>
    </row>
    <row r="82" spans="1:10">
      <c r="A82" t="s">
        <v>85</v>
      </c>
      <c r="B82" t="s">
        <v>86</v>
      </c>
    </row>
    <row r="85" spans="1:10" ht="15.6">
      <c r="B85" s="119" t="s">
        <v>96</v>
      </c>
    </row>
    <row r="87" spans="1:10" ht="25.5" customHeight="1">
      <c r="A87" s="121"/>
      <c r="B87" s="124" t="s">
        <v>18</v>
      </c>
      <c r="C87" s="124" t="s">
        <v>6</v>
      </c>
      <c r="D87" s="125"/>
      <c r="E87" s="125"/>
      <c r="F87" s="126" t="s">
        <v>97</v>
      </c>
      <c r="G87" s="126"/>
      <c r="H87" s="126"/>
      <c r="I87" s="126" t="s">
        <v>31</v>
      </c>
      <c r="J87" s="126" t="s">
        <v>0</v>
      </c>
    </row>
    <row r="88" spans="1:10" ht="36.75" customHeight="1">
      <c r="A88" s="122"/>
      <c r="B88" s="127" t="s">
        <v>98</v>
      </c>
      <c r="C88" s="230" t="s">
        <v>99</v>
      </c>
      <c r="D88" s="231"/>
      <c r="E88" s="231"/>
      <c r="F88" s="134" t="s">
        <v>26</v>
      </c>
      <c r="G88" s="135"/>
      <c r="H88" s="135"/>
      <c r="I88" s="135">
        <f>'SO06 1 Pol'!G8+'SO07 1 Pol'!G8+'SO08 1 Pol'!G8+'SO09 1 Pol'!G8</f>
        <v>0</v>
      </c>
      <c r="J88" s="131" t="str">
        <f>IF(I121=0,"",I88/I121*100)</f>
        <v/>
      </c>
    </row>
    <row r="89" spans="1:10" ht="36.75" customHeight="1">
      <c r="A89" s="122"/>
      <c r="B89" s="127" t="s">
        <v>100</v>
      </c>
      <c r="C89" s="230" t="s">
        <v>101</v>
      </c>
      <c r="D89" s="231"/>
      <c r="E89" s="231"/>
      <c r="F89" s="134" t="s">
        <v>26</v>
      </c>
      <c r="G89" s="135"/>
      <c r="H89" s="135"/>
      <c r="I89" s="135">
        <f>'SO10 1 Pol'!G8</f>
        <v>0</v>
      </c>
      <c r="J89" s="131" t="str">
        <f>IF(I121=0,"",I89/I121*100)</f>
        <v/>
      </c>
    </row>
    <row r="90" spans="1:10" ht="36.75" customHeight="1">
      <c r="A90" s="122"/>
      <c r="B90" s="127" t="s">
        <v>102</v>
      </c>
      <c r="C90" s="230" t="s">
        <v>103</v>
      </c>
      <c r="D90" s="231"/>
      <c r="E90" s="231"/>
      <c r="F90" s="134" t="s">
        <v>26</v>
      </c>
      <c r="G90" s="135"/>
      <c r="H90" s="135"/>
      <c r="I90" s="135">
        <f>'SO09 1 Pol'!G17</f>
        <v>0</v>
      </c>
      <c r="J90" s="131" t="str">
        <f>IF(I121=0,"",I90/I121*100)</f>
        <v/>
      </c>
    </row>
    <row r="91" spans="1:10" ht="36.75" customHeight="1">
      <c r="A91" s="122"/>
      <c r="B91" s="127" t="s">
        <v>104</v>
      </c>
      <c r="C91" s="230" t="s">
        <v>105</v>
      </c>
      <c r="D91" s="231"/>
      <c r="E91" s="231"/>
      <c r="F91" s="134" t="s">
        <v>26</v>
      </c>
      <c r="G91" s="135"/>
      <c r="H91" s="135"/>
      <c r="I91" s="135">
        <f>'SO01 1 Pol'!G8+'SO02 1 Pol'!G8+'SO03 1 Pol'!G8+'SO04 1 Pol'!G8+'SO05 1 Pol'!G8+'SO06 1 Pol'!G11+'SO07 1 Pol'!G11+'SO08 1 Pol'!G11+'SO09 1 Pol'!G21+'SO10 1 Pol'!G11</f>
        <v>0</v>
      </c>
      <c r="J91" s="131" t="str">
        <f>IF(I121=0,"",I91/I121*100)</f>
        <v/>
      </c>
    </row>
    <row r="92" spans="1:10" ht="36.75" customHeight="1">
      <c r="A92" s="122"/>
      <c r="B92" s="127" t="s">
        <v>106</v>
      </c>
      <c r="C92" s="230" t="s">
        <v>107</v>
      </c>
      <c r="D92" s="231"/>
      <c r="E92" s="231"/>
      <c r="F92" s="134" t="s">
        <v>26</v>
      </c>
      <c r="G92" s="135"/>
      <c r="H92" s="135"/>
      <c r="I92" s="135">
        <f>'SO02 1 Pol'!G19+'SO04 1 Pol'!G22+'SO05 1 Pol'!G19+'SO06 1 Pol'!G25+'SO07 1 Pol'!G25+'SO08 1 Pol'!G25+'SO09 1 Pol'!G49+'SO10 1 Pol'!G22</f>
        <v>0</v>
      </c>
      <c r="J92" s="131" t="str">
        <f>IF(I121=0,"",I92/I121*100)</f>
        <v/>
      </c>
    </row>
    <row r="93" spans="1:10" ht="36.75" customHeight="1">
      <c r="A93" s="122"/>
      <c r="B93" s="127" t="s">
        <v>108</v>
      </c>
      <c r="C93" s="230" t="s">
        <v>109</v>
      </c>
      <c r="D93" s="231"/>
      <c r="E93" s="231"/>
      <c r="F93" s="134" t="s">
        <v>26</v>
      </c>
      <c r="G93" s="135"/>
      <c r="H93" s="135"/>
      <c r="I93" s="135">
        <f>'SO02 1 Pol'!G24+'SO03 1 Pol'!G19+'SO04 1 Pol'!G27+'SO05 1 Pol'!G24+'SO09 1 Pol'!G54</f>
        <v>0</v>
      </c>
      <c r="J93" s="131" t="str">
        <f>IF(I121=0,"",I93/I121*100)</f>
        <v/>
      </c>
    </row>
    <row r="94" spans="1:10" ht="36.75" customHeight="1">
      <c r="A94" s="122"/>
      <c r="B94" s="127" t="s">
        <v>110</v>
      </c>
      <c r="C94" s="230" t="s">
        <v>111</v>
      </c>
      <c r="D94" s="231"/>
      <c r="E94" s="231"/>
      <c r="F94" s="134" t="s">
        <v>26</v>
      </c>
      <c r="G94" s="135"/>
      <c r="H94" s="135"/>
      <c r="I94" s="135">
        <f>'SO01 1 Pol'!G20+'SO02 1 Pol'!G26+'SO03 1 Pol'!G21+'SO04 1 Pol'!G29+'SO05 1 Pol'!G26+'SO06 1 Pol'!G28+'SO07 1 Pol'!G28+'SO08 1 Pol'!G28+'SO09 1 Pol'!G56+'SO10 1 Pol'!G27</f>
        <v>0</v>
      </c>
      <c r="J94" s="131" t="str">
        <f>IF(I121=0,"",I94/I121*100)</f>
        <v/>
      </c>
    </row>
    <row r="95" spans="1:10" ht="36.75" customHeight="1">
      <c r="A95" s="122"/>
      <c r="B95" s="127" t="s">
        <v>112</v>
      </c>
      <c r="C95" s="230" t="s">
        <v>113</v>
      </c>
      <c r="D95" s="231"/>
      <c r="E95" s="231"/>
      <c r="F95" s="134" t="s">
        <v>26</v>
      </c>
      <c r="G95" s="135"/>
      <c r="H95" s="135"/>
      <c r="I95" s="135">
        <f>'SO01 1 Pol'!G24+'SO02 1 Pol'!G30+'SO03 1 Pol'!G25+'SO04 1 Pol'!G33+'SO05 1 Pol'!G30+'SO06 1 Pol'!G32+'SO07 1 Pol'!G32+'SO08 1 Pol'!G32+'SO09 1 Pol'!G60+'SO10 1 Pol'!G31</f>
        <v>0</v>
      </c>
      <c r="J95" s="131" t="str">
        <f>IF(I121=0,"",I95/I121*100)</f>
        <v/>
      </c>
    </row>
    <row r="96" spans="1:10" ht="36.75" customHeight="1">
      <c r="A96" s="122"/>
      <c r="B96" s="127" t="s">
        <v>114</v>
      </c>
      <c r="C96" s="230" t="s">
        <v>115</v>
      </c>
      <c r="D96" s="231"/>
      <c r="E96" s="231"/>
      <c r="F96" s="134" t="s">
        <v>26</v>
      </c>
      <c r="G96" s="135"/>
      <c r="H96" s="135"/>
      <c r="I96" s="135">
        <f>'SO06 1 Pol'!G34+'SO07 1 Pol'!G34+'SO08 1 Pol'!G34+'SO09 1 Pol'!G63</f>
        <v>0</v>
      </c>
      <c r="J96" s="131" t="str">
        <f>IF(I121=0,"",I96/I121*100)</f>
        <v/>
      </c>
    </row>
    <row r="97" spans="1:10" ht="36.75" customHeight="1">
      <c r="A97" s="122"/>
      <c r="B97" s="127" t="s">
        <v>116</v>
      </c>
      <c r="C97" s="230" t="s">
        <v>117</v>
      </c>
      <c r="D97" s="231"/>
      <c r="E97" s="231"/>
      <c r="F97" s="134" t="s">
        <v>26</v>
      </c>
      <c r="G97" s="135"/>
      <c r="H97" s="135"/>
      <c r="I97" s="135">
        <f>'SO01 1 Pol'!G27+'SO02 1 Pol'!G33+'SO03 1 Pol'!G27+'SO04 1 Pol'!G35+'SO05 1 Pol'!G32+'SO06 1 Pol'!G41+'SO07 1 Pol'!G41+'SO08 1 Pol'!G41+'SO09 1 Pol'!G69+'SO10 1 Pol'!G34</f>
        <v>0</v>
      </c>
      <c r="J97" s="131" t="str">
        <f>IF(I121=0,"",I97/I121*100)</f>
        <v/>
      </c>
    </row>
    <row r="98" spans="1:10" ht="36.75" customHeight="1">
      <c r="A98" s="122"/>
      <c r="B98" s="127" t="s">
        <v>118</v>
      </c>
      <c r="C98" s="230" t="s">
        <v>119</v>
      </c>
      <c r="D98" s="231"/>
      <c r="E98" s="231"/>
      <c r="F98" s="134" t="s">
        <v>26</v>
      </c>
      <c r="G98" s="135"/>
      <c r="H98" s="135"/>
      <c r="I98" s="135">
        <f>'SO01 1 Pol'!G43+'SO02 1 Pol'!G53+'SO03 1 Pol'!G43+'SO04 1 Pol'!G52+'SO05 1 Pol'!G49+'SO06 1 Pol'!G57+'SO07 1 Pol'!G57+'SO08 1 Pol'!G56+'SO09 1 Pol'!G105+'SO10 1 Pol'!G54</f>
        <v>0</v>
      </c>
      <c r="J98" s="131" t="str">
        <f>IF(I121=0,"",I98/I121*100)</f>
        <v/>
      </c>
    </row>
    <row r="99" spans="1:10" ht="36.75" customHeight="1">
      <c r="A99" s="122"/>
      <c r="B99" s="127" t="s">
        <v>120</v>
      </c>
      <c r="C99" s="230" t="s">
        <v>121</v>
      </c>
      <c r="D99" s="231"/>
      <c r="E99" s="231"/>
      <c r="F99" s="134" t="s">
        <v>27</v>
      </c>
      <c r="G99" s="135"/>
      <c r="H99" s="135"/>
      <c r="I99" s="135">
        <f>'SO09 1 Pol'!G107</f>
        <v>0</v>
      </c>
      <c r="J99" s="131" t="str">
        <f>IF(I121=0,"",I99/I121*100)</f>
        <v/>
      </c>
    </row>
    <row r="100" spans="1:10" ht="36.75" customHeight="1">
      <c r="A100" s="122"/>
      <c r="B100" s="127" t="s">
        <v>122</v>
      </c>
      <c r="C100" s="230" t="s">
        <v>123</v>
      </c>
      <c r="D100" s="231"/>
      <c r="E100" s="231"/>
      <c r="F100" s="134" t="s">
        <v>27</v>
      </c>
      <c r="G100" s="135"/>
      <c r="H100" s="135"/>
      <c r="I100" s="135">
        <f>'SO01 1 Pol'!G45+'SO02 1 Pol'!G55+'SO03 1 Pol'!G45+'SO04 1 Pol'!G54+'SO05 1 Pol'!G51+'SO06 1 Pol'!G59+'SO07 1 Pol'!G59+'SO08 1 Pol'!G58+'SO10 1 Pol'!G56</f>
        <v>0</v>
      </c>
      <c r="J100" s="131" t="str">
        <f>IF(I121=0,"",I100/I121*100)</f>
        <v/>
      </c>
    </row>
    <row r="101" spans="1:10" ht="36.75" customHeight="1">
      <c r="A101" s="122"/>
      <c r="B101" s="127" t="s">
        <v>124</v>
      </c>
      <c r="C101" s="230" t="s">
        <v>125</v>
      </c>
      <c r="D101" s="231"/>
      <c r="E101" s="231"/>
      <c r="F101" s="134" t="s">
        <v>27</v>
      </c>
      <c r="G101" s="135"/>
      <c r="H101" s="135"/>
      <c r="I101" s="135">
        <f>'SO01 1 Pol'!G48+'SO02 1 Pol'!G58+'SO03 1 Pol'!G48+'SO04 1 Pol'!G57+'SO05 1 Pol'!G54+'SO06 1 Pol'!G62+'SO07 1 Pol'!G62+'SO08 1 Pol'!G61+'SO09 1 Pol'!G127+'SO10 1 Pol'!G65</f>
        <v>0</v>
      </c>
      <c r="J101" s="131" t="str">
        <f>IF(I121=0,"",I101/I121*100)</f>
        <v/>
      </c>
    </row>
    <row r="102" spans="1:10" ht="36.75" customHeight="1">
      <c r="A102" s="122"/>
      <c r="B102" s="127" t="s">
        <v>126</v>
      </c>
      <c r="C102" s="230" t="s">
        <v>127</v>
      </c>
      <c r="D102" s="231"/>
      <c r="E102" s="231"/>
      <c r="F102" s="134" t="s">
        <v>27</v>
      </c>
      <c r="G102" s="135"/>
      <c r="H102" s="135"/>
      <c r="I102" s="135">
        <f>'SO01 1 Pol'!G58+'SO02 1 Pol'!G68+'SO03 1 Pol'!G58+'SO04 1 Pol'!G67+'SO05 1 Pol'!G64+'SO06 1 Pol'!G72+'SO07 1 Pol'!G72+'SO08 1 Pol'!G71+'SO09 1 Pol'!G140+'SO10 1 Pol'!G75</f>
        <v>0</v>
      </c>
      <c r="J102" s="131" t="str">
        <f>IF(I121=0,"",I102/I121*100)</f>
        <v/>
      </c>
    </row>
    <row r="103" spans="1:10" ht="36.75" customHeight="1">
      <c r="A103" s="122"/>
      <c r="B103" s="127" t="s">
        <v>128</v>
      </c>
      <c r="C103" s="230" t="s">
        <v>129</v>
      </c>
      <c r="D103" s="231"/>
      <c r="E103" s="231"/>
      <c r="F103" s="134" t="s">
        <v>27</v>
      </c>
      <c r="G103" s="135"/>
      <c r="H103" s="135"/>
      <c r="I103" s="135">
        <f>'SO01 1 Pol'!G83+'SO02 1 Pol'!G93+'SO03 1 Pol'!G81+'SO04 1 Pol'!G90+'SO05 1 Pol'!G87+'SO06 1 Pol'!G98+'SO07 1 Pol'!G97+'SO08 1 Pol'!G96+'SO09 1 Pol'!G179+'SO10 1 Pol'!G100</f>
        <v>0</v>
      </c>
      <c r="J103" s="131" t="str">
        <f>IF(I121=0,"",I103/I121*100)</f>
        <v/>
      </c>
    </row>
    <row r="104" spans="1:10" ht="36.75" customHeight="1">
      <c r="A104" s="122"/>
      <c r="B104" s="127" t="s">
        <v>130</v>
      </c>
      <c r="C104" s="230" t="s">
        <v>131</v>
      </c>
      <c r="D104" s="231"/>
      <c r="E104" s="231"/>
      <c r="F104" s="134" t="s">
        <v>27</v>
      </c>
      <c r="G104" s="135"/>
      <c r="H104" s="135"/>
      <c r="I104" s="135">
        <f>'SO09 1 Pol'!G202</f>
        <v>0</v>
      </c>
      <c r="J104" s="131" t="str">
        <f>IF(I121=0,"",I104/I121*100)</f>
        <v/>
      </c>
    </row>
    <row r="105" spans="1:10" ht="36.75" customHeight="1">
      <c r="A105" s="122"/>
      <c r="B105" s="127" t="s">
        <v>132</v>
      </c>
      <c r="C105" s="230" t="s">
        <v>133</v>
      </c>
      <c r="D105" s="231"/>
      <c r="E105" s="231"/>
      <c r="F105" s="134" t="s">
        <v>27</v>
      </c>
      <c r="G105" s="135"/>
      <c r="H105" s="135"/>
      <c r="I105" s="135">
        <f>'SO06 1 Pol'!G107+'SO07 1 Pol'!G106+'SO08 1 Pol'!G105+'SO09 1 Pol'!G210</f>
        <v>0</v>
      </c>
      <c r="J105" s="131" t="str">
        <f>IF(I121=0,"",I105/I121*100)</f>
        <v/>
      </c>
    </row>
    <row r="106" spans="1:10" ht="36.75" customHeight="1">
      <c r="A106" s="122"/>
      <c r="B106" s="127" t="s">
        <v>134</v>
      </c>
      <c r="C106" s="230" t="s">
        <v>135</v>
      </c>
      <c r="D106" s="231"/>
      <c r="E106" s="231"/>
      <c r="F106" s="134" t="s">
        <v>27</v>
      </c>
      <c r="G106" s="135"/>
      <c r="H106" s="135"/>
      <c r="I106" s="135">
        <f>'SO06 1 Pol'!G109+'SO07 1 Pol'!G108+'SO08 1 Pol'!G107+'SO09 1 Pol'!G212</f>
        <v>0</v>
      </c>
      <c r="J106" s="131" t="str">
        <f>IF(I121=0,"",I106/I121*100)</f>
        <v/>
      </c>
    </row>
    <row r="107" spans="1:10" ht="36.75" customHeight="1">
      <c r="A107" s="122"/>
      <c r="B107" s="127" t="s">
        <v>136</v>
      </c>
      <c r="C107" s="230" t="s">
        <v>137</v>
      </c>
      <c r="D107" s="231"/>
      <c r="E107" s="231"/>
      <c r="F107" s="134" t="s">
        <v>27</v>
      </c>
      <c r="G107" s="135"/>
      <c r="H107" s="135"/>
      <c r="I107" s="135">
        <f>'SO01 1 Pol'!G92+'SO02 1 Pol'!G102+'SO03 1 Pol'!G89+'SO04 1 Pol'!G99+'SO05 1 Pol'!G96+'SO06 1 Pol'!G117+'SO07 1 Pol'!G116+'SO08 1 Pol'!G115+'SO09 1 Pol'!G220+'SO10 1 Pol'!G103</f>
        <v>0</v>
      </c>
      <c r="J107" s="131" t="str">
        <f>IF(I121=0,"",I107/I121*100)</f>
        <v/>
      </c>
    </row>
    <row r="108" spans="1:10" ht="36.75" customHeight="1">
      <c r="A108" s="122"/>
      <c r="B108" s="127" t="s">
        <v>138</v>
      </c>
      <c r="C108" s="230" t="s">
        <v>139</v>
      </c>
      <c r="D108" s="231"/>
      <c r="E108" s="231"/>
      <c r="F108" s="134" t="s">
        <v>27</v>
      </c>
      <c r="G108" s="135"/>
      <c r="H108" s="135"/>
      <c r="I108" s="135">
        <f>'SO01 1 Pol'!G102+'SO02 1 Pol'!G119+'SO03 1 Pol'!G99+'SO04 1 Pol'!G109+'SO05 1 Pol'!G108+'SO06 1 Pol'!G124+'SO07 1 Pol'!G123+'SO08 1 Pol'!G121+'SO09 1 Pol'!G226+'SO10 1 Pol'!G124</f>
        <v>0</v>
      </c>
      <c r="J108" s="131" t="str">
        <f>IF(I121=0,"",I108/I121*100)</f>
        <v/>
      </c>
    </row>
    <row r="109" spans="1:10" ht="36.75" customHeight="1">
      <c r="A109" s="122"/>
      <c r="B109" s="127" t="s">
        <v>140</v>
      </c>
      <c r="C109" s="230" t="s">
        <v>141</v>
      </c>
      <c r="D109" s="231"/>
      <c r="E109" s="231"/>
      <c r="F109" s="134" t="s">
        <v>27</v>
      </c>
      <c r="G109" s="135"/>
      <c r="H109" s="135"/>
      <c r="I109" s="135">
        <f>'SO09 1 Pol'!G230</f>
        <v>0</v>
      </c>
      <c r="J109" s="131" t="str">
        <f>IF(I121=0,"",I109/I121*100)</f>
        <v/>
      </c>
    </row>
    <row r="110" spans="1:10" ht="36.75" customHeight="1">
      <c r="A110" s="122"/>
      <c r="B110" s="127" t="s">
        <v>142</v>
      </c>
      <c r="C110" s="230" t="s">
        <v>143</v>
      </c>
      <c r="D110" s="231"/>
      <c r="E110" s="231"/>
      <c r="F110" s="134" t="s">
        <v>27</v>
      </c>
      <c r="G110" s="135"/>
      <c r="H110" s="135"/>
      <c r="I110" s="135">
        <f>'SO01 1 Pol'!G106+'SO03 1 Pol'!G103</f>
        <v>0</v>
      </c>
      <c r="J110" s="131" t="str">
        <f>IF(I121=0,"",I110/I121*100)</f>
        <v/>
      </c>
    </row>
    <row r="111" spans="1:10" ht="36.75" customHeight="1">
      <c r="A111" s="122"/>
      <c r="B111" s="127" t="s">
        <v>144</v>
      </c>
      <c r="C111" s="230" t="s">
        <v>145</v>
      </c>
      <c r="D111" s="231"/>
      <c r="E111" s="231"/>
      <c r="F111" s="134" t="s">
        <v>27</v>
      </c>
      <c r="G111" s="135"/>
      <c r="H111" s="135"/>
      <c r="I111" s="135">
        <f>'SO01 1 Pol'!G120+'SO02 1 Pol'!G123+'SO03 1 Pol'!G117+'SO04 1 Pol'!G113+'SO05 1 Pol'!G112+'SO06 1 Pol'!G128+'SO07 1 Pol'!G127+'SO08 1 Pol'!G125+'SO10 1 Pol'!G131</f>
        <v>0</v>
      </c>
      <c r="J111" s="131" t="str">
        <f>IF(I121=0,"",I111/I121*100)</f>
        <v/>
      </c>
    </row>
    <row r="112" spans="1:10" ht="36.75" customHeight="1">
      <c r="A112" s="122"/>
      <c r="B112" s="127" t="s">
        <v>146</v>
      </c>
      <c r="C112" s="230" t="s">
        <v>147</v>
      </c>
      <c r="D112" s="231"/>
      <c r="E112" s="231"/>
      <c r="F112" s="134" t="s">
        <v>27</v>
      </c>
      <c r="G112" s="135"/>
      <c r="H112" s="135"/>
      <c r="I112" s="135">
        <f>'SO01 1 Pol'!G125+'SO02 1 Pol'!G147+'SO03 1 Pol'!G121+'SO04 1 Pol'!G135+'SO05 1 Pol'!G135+'SO06 1 Pol'!G150+'SO07 1 Pol'!G149+'SO08 1 Pol'!G147+'SO09 1 Pol'!G238</f>
        <v>0</v>
      </c>
      <c r="J112" s="131" t="str">
        <f>IF(I121=0,"",I112/I121*100)</f>
        <v/>
      </c>
    </row>
    <row r="113" spans="1:10" ht="36.75" customHeight="1">
      <c r="A113" s="122"/>
      <c r="B113" s="127" t="s">
        <v>148</v>
      </c>
      <c r="C113" s="230" t="s">
        <v>149</v>
      </c>
      <c r="D113" s="231"/>
      <c r="E113" s="231"/>
      <c r="F113" s="134" t="s">
        <v>27</v>
      </c>
      <c r="G113" s="135"/>
      <c r="H113" s="135"/>
      <c r="I113" s="135">
        <f>'SO01 1 Pol'!G136+'SO02 1 Pol'!G158+'SO03 1 Pol'!G132+'SO04 1 Pol'!G146+'SO05 1 Pol'!G146+'SO06 1 Pol'!G161+'SO07 1 Pol'!G160+'SO08 1 Pol'!G158+'SO09 1 Pol'!G259+'SO10 1 Pol'!G151</f>
        <v>0</v>
      </c>
      <c r="J113" s="131" t="str">
        <f>IF(I121=0,"",I113/I121*100)</f>
        <v/>
      </c>
    </row>
    <row r="114" spans="1:10" ht="36.75" customHeight="1">
      <c r="A114" s="122"/>
      <c r="B114" s="127" t="s">
        <v>150</v>
      </c>
      <c r="C114" s="230" t="s">
        <v>151</v>
      </c>
      <c r="D114" s="231"/>
      <c r="E114" s="231"/>
      <c r="F114" s="134" t="s">
        <v>27</v>
      </c>
      <c r="G114" s="135"/>
      <c r="H114" s="135"/>
      <c r="I114" s="135">
        <f>'SO01 1 Pol'!G142+'SO02 1 Pol'!G173+'SO03 1 Pol'!G143+'SO04 1 Pol'!G160+'SO05 1 Pol'!G159+'SO06 1 Pol'!G171+'SO07 1 Pol'!G170+'SO08 1 Pol'!G168+'SO09 1 Pol'!G266+'SO10 1 Pol'!G164</f>
        <v>0</v>
      </c>
      <c r="J114" s="131" t="str">
        <f>IF(I121=0,"",I114/I121*100)</f>
        <v/>
      </c>
    </row>
    <row r="115" spans="1:10" ht="36.75" customHeight="1">
      <c r="A115" s="122"/>
      <c r="B115" s="127" t="s">
        <v>152</v>
      </c>
      <c r="C115" s="230" t="s">
        <v>153</v>
      </c>
      <c r="D115" s="231"/>
      <c r="E115" s="231"/>
      <c r="F115" s="134" t="s">
        <v>27</v>
      </c>
      <c r="G115" s="135"/>
      <c r="H115" s="135"/>
      <c r="I115" s="135">
        <f>'SO06 1 Pol'!G182+'SO07 1 Pol'!G181+'SO08 1 Pol'!G179+'SO10 1 Pol'!G174</f>
        <v>0</v>
      </c>
      <c r="J115" s="131" t="str">
        <f>IF(I121=0,"",I115/I121*100)</f>
        <v/>
      </c>
    </row>
    <row r="116" spans="1:10" ht="36.75" customHeight="1">
      <c r="A116" s="122"/>
      <c r="B116" s="127" t="s">
        <v>154</v>
      </c>
      <c r="C116" s="230" t="s">
        <v>155</v>
      </c>
      <c r="D116" s="231"/>
      <c r="E116" s="231"/>
      <c r="F116" s="134" t="s">
        <v>27</v>
      </c>
      <c r="G116" s="135"/>
      <c r="H116" s="135"/>
      <c r="I116" s="135">
        <f>'SO08 1 Pol'!G182</f>
        <v>0</v>
      </c>
      <c r="J116" s="131" t="str">
        <f>IF(I121=0,"",I116/I121*100)</f>
        <v/>
      </c>
    </row>
    <row r="117" spans="1:10" ht="36.75" customHeight="1">
      <c r="A117" s="122"/>
      <c r="B117" s="127" t="s">
        <v>156</v>
      </c>
      <c r="C117" s="230" t="s">
        <v>157</v>
      </c>
      <c r="D117" s="231"/>
      <c r="E117" s="231"/>
      <c r="F117" s="134" t="s">
        <v>28</v>
      </c>
      <c r="G117" s="135"/>
      <c r="H117" s="135"/>
      <c r="I117" s="135">
        <f>'SO01 1 Pol'!G154+'SO02 1 Pol'!G185+'SO03 1 Pol'!G154+'SO04 1 Pol'!G171+'SO05 1 Pol'!G171+'SO06 1 Pol'!G185+'SO07 1 Pol'!G184+'SO08 1 Pol'!G186+'SO09 1 Pol'!G276+'SO10 1 Pol'!G177</f>
        <v>0</v>
      </c>
      <c r="J117" s="131" t="str">
        <f>IF(I121=0,"",I117/I121*100)</f>
        <v/>
      </c>
    </row>
    <row r="118" spans="1:10" ht="36.75" customHeight="1">
      <c r="A118" s="122"/>
      <c r="B118" s="127" t="s">
        <v>158</v>
      </c>
      <c r="C118" s="230" t="s">
        <v>159</v>
      </c>
      <c r="D118" s="231"/>
      <c r="E118" s="231"/>
      <c r="F118" s="134" t="s">
        <v>160</v>
      </c>
      <c r="G118" s="135"/>
      <c r="H118" s="135"/>
      <c r="I118" s="135">
        <f>'SO01 1 Pol'!G156+'SO02 1 Pol'!G188+'SO03 1 Pol'!G157+'SO04 1 Pol'!G173+'SO05 1 Pol'!G174+'SO06 1 Pol'!G188+'SO07 1 Pol'!G187+'SO08 1 Pol'!G189+'SO09 1 Pol'!G279+'SO10 1 Pol'!G180</f>
        <v>0</v>
      </c>
      <c r="J118" s="131" t="str">
        <f>IF(I121=0,"",I118/I121*100)</f>
        <v/>
      </c>
    </row>
    <row r="119" spans="1:10" ht="36.75" customHeight="1">
      <c r="A119" s="122"/>
      <c r="B119" s="127" t="s">
        <v>161</v>
      </c>
      <c r="C119" s="230" t="s">
        <v>29</v>
      </c>
      <c r="D119" s="231"/>
      <c r="E119" s="231"/>
      <c r="F119" s="134" t="s">
        <v>161</v>
      </c>
      <c r="G119" s="135"/>
      <c r="H119" s="135"/>
      <c r="I119" s="135">
        <f>'SO01 1 Pol'!G164+'SO02 1 Pol'!G196+'SO03 1 Pol'!G165+'SO04 1 Pol'!G181+'SO05 1 Pol'!G182+'SO06 1 Pol'!G196+'SO07 1 Pol'!G195+'SO08 1 Pol'!G197+'SO09 1 Pol'!G287+'SO10 1 Pol'!G188</f>
        <v>0</v>
      </c>
      <c r="J119" s="131" t="str">
        <f>IF(I121=0,"",I119/I121*100)</f>
        <v/>
      </c>
    </row>
    <row r="120" spans="1:10" ht="36.75" customHeight="1">
      <c r="A120" s="122"/>
      <c r="B120" s="127" t="s">
        <v>162</v>
      </c>
      <c r="C120" s="230" t="s">
        <v>30</v>
      </c>
      <c r="D120" s="231"/>
      <c r="E120" s="231"/>
      <c r="F120" s="134" t="s">
        <v>162</v>
      </c>
      <c r="G120" s="135"/>
      <c r="H120" s="135"/>
      <c r="I120" s="135">
        <f>'SO01 1 Pol'!G169+'SO02 1 Pol'!G201+'SO03 1 Pol'!G170+'SO04 1 Pol'!G186+'SO05 1 Pol'!G187+'SO06 1 Pol'!G201+'SO07 1 Pol'!G200+'SO08 1 Pol'!G202+'SO09 1 Pol'!G292+'SO10 1 Pol'!G193</f>
        <v>0</v>
      </c>
      <c r="J120" s="131" t="str">
        <f>IF(I121=0,"",I120/I121*100)</f>
        <v/>
      </c>
    </row>
    <row r="121" spans="1:10" ht="25.5" customHeight="1">
      <c r="A121" s="123"/>
      <c r="B121" s="128" t="s">
        <v>1</v>
      </c>
      <c r="C121" s="129"/>
      <c r="D121" s="130"/>
      <c r="E121" s="130"/>
      <c r="F121" s="136"/>
      <c r="G121" s="137"/>
      <c r="H121" s="137"/>
      <c r="I121" s="137">
        <f>SUM(I88:I120)</f>
        <v>0</v>
      </c>
      <c r="J121" s="132">
        <f>SUM(J88:J120)</f>
        <v>0</v>
      </c>
    </row>
    <row r="122" spans="1:10">
      <c r="F122" s="86"/>
      <c r="G122" s="86"/>
      <c r="H122" s="86"/>
      <c r="I122" s="86"/>
      <c r="J122" s="133"/>
    </row>
    <row r="123" spans="1:10">
      <c r="F123" s="86"/>
      <c r="G123" s="86"/>
      <c r="H123" s="86"/>
      <c r="I123" s="86"/>
      <c r="J123" s="133"/>
    </row>
    <row r="124" spans="1:10">
      <c r="F124" s="86"/>
      <c r="G124" s="86"/>
      <c r="H124" s="86"/>
      <c r="I124" s="86"/>
      <c r="J124" s="133"/>
    </row>
  </sheetData>
  <sheetProtection algorithmName="SHA-512" hashValue="AwFzxnoS/KsQpTg/5/dt4Y+7+el5qtlnUjREdEpQBhyDY1TaTBjGbl3MMM4NsmyslcL6Y9ERB+To1ykZzvCiIg==" saltValue="bUvE7DGtIwVKgKBOLpUDW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281" t="s">
        <v>7</v>
      </c>
      <c r="B1" s="281"/>
      <c r="C1" s="282"/>
      <c r="D1" s="281"/>
      <c r="E1" s="281"/>
      <c r="F1" s="281"/>
      <c r="G1" s="281"/>
    </row>
    <row r="2" spans="1:7" ht="24.9" customHeight="1">
      <c r="A2" s="49" t="s">
        <v>8</v>
      </c>
      <c r="B2" s="48"/>
      <c r="C2" s="283"/>
      <c r="D2" s="283"/>
      <c r="E2" s="283"/>
      <c r="F2" s="283"/>
      <c r="G2" s="284"/>
    </row>
    <row r="3" spans="1:7" ht="24.9" customHeight="1">
      <c r="A3" s="49" t="s">
        <v>9</v>
      </c>
      <c r="B3" s="48"/>
      <c r="C3" s="283"/>
      <c r="D3" s="283"/>
      <c r="E3" s="283"/>
      <c r="F3" s="283"/>
      <c r="G3" s="284"/>
    </row>
    <row r="4" spans="1:7" ht="24.9" customHeight="1">
      <c r="A4" s="49" t="s">
        <v>10</v>
      </c>
      <c r="B4" s="48"/>
      <c r="C4" s="283"/>
      <c r="D4" s="283"/>
      <c r="E4" s="283"/>
      <c r="F4" s="283"/>
      <c r="G4" s="284"/>
    </row>
    <row r="5" spans="1:7">
      <c r="B5" s="4"/>
      <c r="C5" s="5"/>
      <c r="D5" s="6"/>
    </row>
  </sheetData>
  <sheetProtection algorithmName="SHA-512" hashValue="mL1JinWJF7dLSCRW5Bipx5yFcWYwyYjGk+kWa68QUtPw0kRyd0w4uP/evPYta0C9yaN9w5/3eBo4MfutohpxwA==" saltValue="JaZ+lNHRu8Q1EjrC701Mg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opLeftCell="A153" workbookViewId="0">
      <selection activeCell="F172" sqref="F172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57</v>
      </c>
      <c r="C3" s="286" t="s">
        <v>58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SUMIF(AG9:AG19,"&lt;&gt;NOR",G9:G19)</f>
        <v>0</v>
      </c>
      <c r="H8" s="167"/>
      <c r="I8" s="167">
        <f>SUM(I9:I19)</f>
        <v>0</v>
      </c>
      <c r="J8" s="167"/>
      <c r="K8" s="167">
        <f>SUM(K9:K19)</f>
        <v>0</v>
      </c>
      <c r="L8" s="167"/>
      <c r="M8" s="167">
        <f>SUM(M9:M19)</f>
        <v>0</v>
      </c>
      <c r="N8" s="166"/>
      <c r="O8" s="166">
        <f>SUM(O9:O19)</f>
        <v>3.5300000000000002</v>
      </c>
      <c r="P8" s="166"/>
      <c r="Q8" s="166">
        <f>SUM(Q9:Q19)</f>
        <v>0</v>
      </c>
      <c r="R8" s="167"/>
      <c r="S8" s="167"/>
      <c r="T8" s="168"/>
      <c r="U8" s="162"/>
      <c r="V8" s="162">
        <f>SUM(V9:V19)</f>
        <v>85.17</v>
      </c>
      <c r="W8" s="162"/>
      <c r="X8" s="162"/>
      <c r="Y8" s="162"/>
      <c r="AG8" t="s">
        <v>190</v>
      </c>
    </row>
    <row r="9" spans="1:60" ht="20.399999999999999" outlineLevel="1">
      <c r="A9" s="170">
        <v>1</v>
      </c>
      <c r="B9" s="171" t="s">
        <v>191</v>
      </c>
      <c r="C9" s="187" t="s">
        <v>192</v>
      </c>
      <c r="D9" s="172" t="s">
        <v>193</v>
      </c>
      <c r="E9" s="173">
        <v>93.41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1.554E-2</v>
      </c>
      <c r="O9" s="173">
        <f>ROUND(E9*N9,2)</f>
        <v>1.45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0.23580000000000001</v>
      </c>
      <c r="V9" s="158">
        <f>ROUND(E9*U9,2)</f>
        <v>22.03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94" t="s">
        <v>199</v>
      </c>
      <c r="D10" s="295"/>
      <c r="E10" s="295"/>
      <c r="F10" s="295"/>
      <c r="G10" s="29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>
      <c r="A11" s="154"/>
      <c r="B11" s="155"/>
      <c r="C11" s="188" t="s">
        <v>201</v>
      </c>
      <c r="D11" s="160"/>
      <c r="E11" s="161">
        <v>93.41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>
      <c r="A12" s="170">
        <v>2</v>
      </c>
      <c r="B12" s="171" t="s">
        <v>203</v>
      </c>
      <c r="C12" s="187" t="s">
        <v>204</v>
      </c>
      <c r="D12" s="172" t="s">
        <v>193</v>
      </c>
      <c r="E12" s="173">
        <v>46.1736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1.7680000000000001E-2</v>
      </c>
      <c r="O12" s="173">
        <f>ROUND(E12*N12,2)</f>
        <v>0.82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0.38716</v>
      </c>
      <c r="V12" s="158">
        <f>ROUND(E12*U12,2)</f>
        <v>17.88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4" t="s">
        <v>199</v>
      </c>
      <c r="D13" s="295"/>
      <c r="E13" s="295"/>
      <c r="F13" s="295"/>
      <c r="G13" s="29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205</v>
      </c>
      <c r="D14" s="160"/>
      <c r="E14" s="161">
        <v>46.1736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0">
        <v>3</v>
      </c>
      <c r="B15" s="171" t="s">
        <v>206</v>
      </c>
      <c r="C15" s="187" t="s">
        <v>207</v>
      </c>
      <c r="D15" s="172" t="s">
        <v>193</v>
      </c>
      <c r="E15" s="173">
        <v>93.41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8.5100000000000002E-3</v>
      </c>
      <c r="O15" s="173">
        <f>ROUND(E15*N15,2)</f>
        <v>0.79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0.32500000000000001</v>
      </c>
      <c r="V15" s="158">
        <f>ROUND(E15*U15,2)</f>
        <v>30.36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88" t="s">
        <v>208</v>
      </c>
      <c r="D16" s="160"/>
      <c r="E16" s="161">
        <v>93.41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0">
        <v>4</v>
      </c>
      <c r="B17" s="171" t="s">
        <v>209</v>
      </c>
      <c r="C17" s="187" t="s">
        <v>210</v>
      </c>
      <c r="D17" s="172" t="s">
        <v>193</v>
      </c>
      <c r="E17" s="173">
        <v>8.5500000000000007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5.4969999999999998E-2</v>
      </c>
      <c r="O17" s="173">
        <f>ROUND(E17*N17,2)</f>
        <v>0.47</v>
      </c>
      <c r="P17" s="173">
        <v>0</v>
      </c>
      <c r="Q17" s="173">
        <f>ROUND(E17*P17,2)</f>
        <v>0</v>
      </c>
      <c r="R17" s="175"/>
      <c r="S17" s="175" t="s">
        <v>194</v>
      </c>
      <c r="T17" s="176" t="s">
        <v>195</v>
      </c>
      <c r="U17" s="158">
        <v>1.7428999999999999</v>
      </c>
      <c r="V17" s="158">
        <f>ROUND(E17*U17,2)</f>
        <v>14.9</v>
      </c>
      <c r="W17" s="158"/>
      <c r="X17" s="158" t="s">
        <v>196</v>
      </c>
      <c r="Y17" s="158" t="s">
        <v>197</v>
      </c>
      <c r="Z17" s="147"/>
      <c r="AA17" s="147"/>
      <c r="AB17" s="147"/>
      <c r="AC17" s="147"/>
      <c r="AD17" s="147"/>
      <c r="AE17" s="147"/>
      <c r="AF17" s="147"/>
      <c r="AG17" s="147" t="s">
        <v>198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88" t="s">
        <v>211</v>
      </c>
      <c r="D18" s="160"/>
      <c r="E18" s="161">
        <v>3.6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>
      <c r="A19" s="154"/>
      <c r="B19" s="155"/>
      <c r="C19" s="188" t="s">
        <v>212</v>
      </c>
      <c r="D19" s="160"/>
      <c r="E19" s="161">
        <v>4.95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>
      <c r="A20" s="163" t="s">
        <v>189</v>
      </c>
      <c r="B20" s="164" t="s">
        <v>110</v>
      </c>
      <c r="C20" s="186" t="s">
        <v>111</v>
      </c>
      <c r="D20" s="165"/>
      <c r="E20" s="166"/>
      <c r="F20" s="167"/>
      <c r="G20" s="167">
        <f>SUMIF(AG21:AG23,"&lt;&gt;NOR",G21:G23)</f>
        <v>0</v>
      </c>
      <c r="H20" s="167"/>
      <c r="I20" s="167">
        <f>SUM(I21:I23)</f>
        <v>0</v>
      </c>
      <c r="J20" s="167"/>
      <c r="K20" s="167">
        <f>SUM(K21:K23)</f>
        <v>0</v>
      </c>
      <c r="L20" s="167"/>
      <c r="M20" s="167">
        <f>SUM(M21:M23)</f>
        <v>0</v>
      </c>
      <c r="N20" s="166"/>
      <c r="O20" s="166">
        <f>SUM(O21:O23)</f>
        <v>0</v>
      </c>
      <c r="P20" s="166"/>
      <c r="Q20" s="166">
        <f>SUM(Q21:Q23)</f>
        <v>0</v>
      </c>
      <c r="R20" s="167"/>
      <c r="S20" s="167"/>
      <c r="T20" s="168"/>
      <c r="U20" s="162"/>
      <c r="V20" s="162">
        <f>SUM(V21:V23)</f>
        <v>1.6</v>
      </c>
      <c r="W20" s="162"/>
      <c r="X20" s="162"/>
      <c r="Y20" s="162"/>
      <c r="AG20" t="s">
        <v>190</v>
      </c>
    </row>
    <row r="21" spans="1:60" ht="20.399999999999999" outlineLevel="1">
      <c r="A21" s="177">
        <v>5</v>
      </c>
      <c r="B21" s="178" t="s">
        <v>213</v>
      </c>
      <c r="C21" s="189" t="s">
        <v>214</v>
      </c>
      <c r="D21" s="179" t="s">
        <v>215</v>
      </c>
      <c r="E21" s="180">
        <v>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194</v>
      </c>
      <c r="T21" s="183" t="s">
        <v>195</v>
      </c>
      <c r="U21" s="158">
        <v>1.6</v>
      </c>
      <c r="V21" s="158">
        <f>ROUND(E21*U21,2)</f>
        <v>1.6</v>
      </c>
      <c r="W21" s="158"/>
      <c r="X21" s="158" t="s">
        <v>196</v>
      </c>
      <c r="Y21" s="158" t="s">
        <v>197</v>
      </c>
      <c r="Z21" s="147"/>
      <c r="AA21" s="147"/>
      <c r="AB21" s="147"/>
      <c r="AC21" s="147"/>
      <c r="AD21" s="147"/>
      <c r="AE21" s="147"/>
      <c r="AF21" s="147"/>
      <c r="AG21" s="147" t="s">
        <v>198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>
      <c r="A22" s="177">
        <v>6</v>
      </c>
      <c r="B22" s="178" t="s">
        <v>216</v>
      </c>
      <c r="C22" s="189" t="s">
        <v>217</v>
      </c>
      <c r="D22" s="179" t="s">
        <v>218</v>
      </c>
      <c r="E22" s="180">
        <v>20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194</v>
      </c>
      <c r="T22" s="183" t="s">
        <v>195</v>
      </c>
      <c r="U22" s="158">
        <v>0</v>
      </c>
      <c r="V22" s="158">
        <f>ROUND(E22*U22,2)</f>
        <v>0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7">
        <v>7</v>
      </c>
      <c r="B23" s="178" t="s">
        <v>219</v>
      </c>
      <c r="C23" s="189" t="s">
        <v>220</v>
      </c>
      <c r="D23" s="179" t="s">
        <v>221</v>
      </c>
      <c r="E23" s="180">
        <v>1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194</v>
      </c>
      <c r="T23" s="183" t="s">
        <v>195</v>
      </c>
      <c r="U23" s="158">
        <v>0</v>
      </c>
      <c r="V23" s="158">
        <f>ROUND(E23*U23,2)</f>
        <v>0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6.4">
      <c r="A24" s="163" t="s">
        <v>189</v>
      </c>
      <c r="B24" s="164" t="s">
        <v>112</v>
      </c>
      <c r="C24" s="186" t="s">
        <v>113</v>
      </c>
      <c r="D24" s="165"/>
      <c r="E24" s="166"/>
      <c r="F24" s="167"/>
      <c r="G24" s="167">
        <f>SUMIF(AG25:AG26,"&lt;&gt;NOR",G25:G26)</f>
        <v>0</v>
      </c>
      <c r="H24" s="167"/>
      <c r="I24" s="167">
        <f>SUM(I25:I26)</f>
        <v>0</v>
      </c>
      <c r="J24" s="167"/>
      <c r="K24" s="167">
        <f>SUM(K25:K26)</f>
        <v>0</v>
      </c>
      <c r="L24" s="167"/>
      <c r="M24" s="167">
        <f>SUM(M25:M26)</f>
        <v>0</v>
      </c>
      <c r="N24" s="166"/>
      <c r="O24" s="166">
        <f>SUM(O25:O26)</f>
        <v>0</v>
      </c>
      <c r="P24" s="166"/>
      <c r="Q24" s="166">
        <f>SUM(Q25:Q26)</f>
        <v>0</v>
      </c>
      <c r="R24" s="167"/>
      <c r="S24" s="167"/>
      <c r="T24" s="168"/>
      <c r="U24" s="162"/>
      <c r="V24" s="162">
        <f>SUM(V25:V26)</f>
        <v>14.22</v>
      </c>
      <c r="W24" s="162"/>
      <c r="X24" s="162"/>
      <c r="Y24" s="162"/>
      <c r="AG24" t="s">
        <v>190</v>
      </c>
    </row>
    <row r="25" spans="1:60" outlineLevel="1">
      <c r="A25" s="170">
        <v>8</v>
      </c>
      <c r="B25" s="171" t="s">
        <v>222</v>
      </c>
      <c r="C25" s="187" t="s">
        <v>223</v>
      </c>
      <c r="D25" s="172" t="s">
        <v>193</v>
      </c>
      <c r="E25" s="173">
        <v>46.1736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4.0000000000000003E-5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194</v>
      </c>
      <c r="T25" s="176" t="s">
        <v>195</v>
      </c>
      <c r="U25" s="158">
        <v>0.308</v>
      </c>
      <c r="V25" s="158">
        <f>ROUND(E25*U25,2)</f>
        <v>14.22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88" t="s">
        <v>224</v>
      </c>
      <c r="D26" s="160"/>
      <c r="E26" s="161">
        <v>46.1736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3" t="s">
        <v>189</v>
      </c>
      <c r="B27" s="164" t="s">
        <v>116</v>
      </c>
      <c r="C27" s="186" t="s">
        <v>117</v>
      </c>
      <c r="D27" s="165"/>
      <c r="E27" s="166"/>
      <c r="F27" s="167"/>
      <c r="G27" s="167">
        <f>SUMIF(AG28:AG42,"&lt;&gt;NOR",G28:G42)</f>
        <v>0</v>
      </c>
      <c r="H27" s="167"/>
      <c r="I27" s="167">
        <f>SUM(I28:I42)</f>
        <v>0</v>
      </c>
      <c r="J27" s="167"/>
      <c r="K27" s="167">
        <f>SUM(K28:K42)</f>
        <v>0</v>
      </c>
      <c r="L27" s="167"/>
      <c r="M27" s="167">
        <f>SUM(M28:M42)</f>
        <v>0</v>
      </c>
      <c r="N27" s="166"/>
      <c r="O27" s="166">
        <f>SUM(O28:O42)</f>
        <v>0.01</v>
      </c>
      <c r="P27" s="166"/>
      <c r="Q27" s="166">
        <f>SUM(Q28:Q42)</f>
        <v>2.16</v>
      </c>
      <c r="R27" s="167"/>
      <c r="S27" s="167"/>
      <c r="T27" s="168"/>
      <c r="U27" s="162"/>
      <c r="V27" s="162">
        <f>SUM(V28:V42)</f>
        <v>26.25</v>
      </c>
      <c r="W27" s="162"/>
      <c r="X27" s="162"/>
      <c r="Y27" s="162"/>
      <c r="AG27" t="s">
        <v>190</v>
      </c>
    </row>
    <row r="28" spans="1:60" outlineLevel="1">
      <c r="A28" s="177">
        <v>9</v>
      </c>
      <c r="B28" s="178" t="s">
        <v>225</v>
      </c>
      <c r="C28" s="189" t="s">
        <v>226</v>
      </c>
      <c r="D28" s="179" t="s">
        <v>227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228</v>
      </c>
      <c r="T28" s="183" t="s">
        <v>229</v>
      </c>
      <c r="U28" s="158">
        <v>0</v>
      </c>
      <c r="V28" s="158">
        <f>ROUND(E28*U28,2)</f>
        <v>0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7">
        <v>10</v>
      </c>
      <c r="B29" s="178" t="s">
        <v>230</v>
      </c>
      <c r="C29" s="189" t="s">
        <v>231</v>
      </c>
      <c r="D29" s="179" t="s">
        <v>227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228</v>
      </c>
      <c r="T29" s="183" t="s">
        <v>229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7">
        <v>11</v>
      </c>
      <c r="B30" s="178" t="s">
        <v>232</v>
      </c>
      <c r="C30" s="189" t="s">
        <v>233</v>
      </c>
      <c r="D30" s="179" t="s">
        <v>227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228</v>
      </c>
      <c r="T30" s="183" t="s">
        <v>229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0">
        <v>12</v>
      </c>
      <c r="B31" s="171" t="s">
        <v>234</v>
      </c>
      <c r="C31" s="187" t="s">
        <v>235</v>
      </c>
      <c r="D31" s="172" t="s">
        <v>236</v>
      </c>
      <c r="E31" s="173">
        <v>9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4.8999999999999998E-4</v>
      </c>
      <c r="O31" s="173">
        <f>ROUND(E31*N31,2)</f>
        <v>0</v>
      </c>
      <c r="P31" s="173">
        <v>0.04</v>
      </c>
      <c r="Q31" s="173">
        <f>ROUND(E31*P31,2)</f>
        <v>0.36</v>
      </c>
      <c r="R31" s="175"/>
      <c r="S31" s="175" t="s">
        <v>194</v>
      </c>
      <c r="T31" s="176" t="s">
        <v>195</v>
      </c>
      <c r="U31" s="158">
        <v>0.66800000000000004</v>
      </c>
      <c r="V31" s="158">
        <f>ROUND(E31*U31,2)</f>
        <v>6.01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>
      <c r="A32" s="154"/>
      <c r="B32" s="155"/>
      <c r="C32" s="294" t="s">
        <v>237</v>
      </c>
      <c r="D32" s="295"/>
      <c r="E32" s="295"/>
      <c r="F32" s="295"/>
      <c r="G32" s="29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7">
        <v>13</v>
      </c>
      <c r="B33" s="178" t="s">
        <v>238</v>
      </c>
      <c r="C33" s="189" t="s">
        <v>239</v>
      </c>
      <c r="D33" s="179" t="s">
        <v>236</v>
      </c>
      <c r="E33" s="180">
        <v>36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0</v>
      </c>
      <c r="O33" s="180">
        <f>ROUND(E33*N33,2)</f>
        <v>0</v>
      </c>
      <c r="P33" s="180">
        <v>4.4999999999999997E-3</v>
      </c>
      <c r="Q33" s="180">
        <f>ROUND(E33*P33,2)</f>
        <v>0.16</v>
      </c>
      <c r="R33" s="182"/>
      <c r="S33" s="182" t="s">
        <v>194</v>
      </c>
      <c r="T33" s="183" t="s">
        <v>240</v>
      </c>
      <c r="U33" s="158">
        <v>0.16</v>
      </c>
      <c r="V33" s="158">
        <f>ROUND(E33*U33,2)</f>
        <v>5.76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>
      <c r="A34" s="170">
        <v>14</v>
      </c>
      <c r="B34" s="171" t="s">
        <v>241</v>
      </c>
      <c r="C34" s="187" t="s">
        <v>242</v>
      </c>
      <c r="D34" s="172" t="s">
        <v>193</v>
      </c>
      <c r="E34" s="173">
        <v>93.41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0.01</v>
      </c>
      <c r="Q34" s="173">
        <f>ROUND(E34*P34,2)</f>
        <v>0.93</v>
      </c>
      <c r="R34" s="175"/>
      <c r="S34" s="175" t="s">
        <v>194</v>
      </c>
      <c r="T34" s="176" t="s">
        <v>195</v>
      </c>
      <c r="U34" s="158">
        <v>0.08</v>
      </c>
      <c r="V34" s="158">
        <f>ROUND(E34*U34,2)</f>
        <v>7.47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>
      <c r="A35" s="154"/>
      <c r="B35" s="155"/>
      <c r="C35" s="188" t="s">
        <v>243</v>
      </c>
      <c r="D35" s="160"/>
      <c r="E35" s="161">
        <v>93.41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>
      <c r="A36" s="170">
        <v>15</v>
      </c>
      <c r="B36" s="171" t="s">
        <v>244</v>
      </c>
      <c r="C36" s="187" t="s">
        <v>245</v>
      </c>
      <c r="D36" s="172" t="s">
        <v>193</v>
      </c>
      <c r="E36" s="173">
        <v>46.1736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0.01</v>
      </c>
      <c r="Q36" s="173">
        <f>ROUND(E36*P36,2)</f>
        <v>0.46</v>
      </c>
      <c r="R36" s="175"/>
      <c r="S36" s="175" t="s">
        <v>194</v>
      </c>
      <c r="T36" s="176" t="s">
        <v>195</v>
      </c>
      <c r="U36" s="158">
        <v>0.1</v>
      </c>
      <c r="V36" s="158">
        <f>ROUND(E36*U36,2)</f>
        <v>4.62</v>
      </c>
      <c r="W36" s="158"/>
      <c r="X36" s="158" t="s">
        <v>196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198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>
      <c r="A37" s="154"/>
      <c r="B37" s="155"/>
      <c r="C37" s="188" t="s">
        <v>224</v>
      </c>
      <c r="D37" s="160"/>
      <c r="E37" s="161">
        <v>46.1736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7">
        <v>16</v>
      </c>
      <c r="B38" s="178" t="s">
        <v>246</v>
      </c>
      <c r="C38" s="189" t="s">
        <v>247</v>
      </c>
      <c r="D38" s="179" t="s">
        <v>248</v>
      </c>
      <c r="E38" s="180">
        <v>1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21</v>
      </c>
      <c r="M38" s="182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2"/>
      <c r="S38" s="182" t="s">
        <v>194</v>
      </c>
      <c r="T38" s="183" t="s">
        <v>195</v>
      </c>
      <c r="U38" s="158">
        <v>0.09</v>
      </c>
      <c r="V38" s="158">
        <f>ROUND(E38*U38,2)</f>
        <v>0.09</v>
      </c>
      <c r="W38" s="158"/>
      <c r="X38" s="158" t="s">
        <v>196</v>
      </c>
      <c r="Y38" s="158" t="s">
        <v>197</v>
      </c>
      <c r="Z38" s="147"/>
      <c r="AA38" s="147"/>
      <c r="AB38" s="147"/>
      <c r="AC38" s="147"/>
      <c r="AD38" s="147"/>
      <c r="AE38" s="147"/>
      <c r="AF38" s="147"/>
      <c r="AG38" s="147" t="s">
        <v>198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0">
        <v>17</v>
      </c>
      <c r="B39" s="171" t="s">
        <v>249</v>
      </c>
      <c r="C39" s="187" t="s">
        <v>250</v>
      </c>
      <c r="D39" s="172" t="s">
        <v>193</v>
      </c>
      <c r="E39" s="173">
        <v>2.34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2.1900000000000001E-3</v>
      </c>
      <c r="O39" s="173">
        <f>ROUND(E39*N39,2)</f>
        <v>0.01</v>
      </c>
      <c r="P39" s="173">
        <v>4.1000000000000002E-2</v>
      </c>
      <c r="Q39" s="173">
        <f>ROUND(E39*P39,2)</f>
        <v>0.1</v>
      </c>
      <c r="R39" s="175"/>
      <c r="S39" s="175" t="s">
        <v>194</v>
      </c>
      <c r="T39" s="176" t="s">
        <v>195</v>
      </c>
      <c r="U39" s="158">
        <v>0.52</v>
      </c>
      <c r="V39" s="158">
        <f>ROUND(E39*U39,2)</f>
        <v>1.22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251</v>
      </c>
      <c r="D40" s="160"/>
      <c r="E40" s="161">
        <v>2.34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0">
        <v>18</v>
      </c>
      <c r="B41" s="171" t="s">
        <v>252</v>
      </c>
      <c r="C41" s="187" t="s">
        <v>253</v>
      </c>
      <c r="D41" s="172" t="s">
        <v>193</v>
      </c>
      <c r="E41" s="173">
        <v>2.2400000000000002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6.8000000000000005E-2</v>
      </c>
      <c r="Q41" s="173">
        <f>ROUND(E41*P41,2)</f>
        <v>0.15</v>
      </c>
      <c r="R41" s="175"/>
      <c r="S41" s="175" t="s">
        <v>194</v>
      </c>
      <c r="T41" s="176" t="s">
        <v>195</v>
      </c>
      <c r="U41" s="158">
        <v>0.48</v>
      </c>
      <c r="V41" s="158">
        <f>ROUND(E41*U41,2)</f>
        <v>1.08</v>
      </c>
      <c r="W41" s="158"/>
      <c r="X41" s="158" t="s">
        <v>196</v>
      </c>
      <c r="Y41" s="158" t="s">
        <v>197</v>
      </c>
      <c r="Z41" s="147"/>
      <c r="AA41" s="147"/>
      <c r="AB41" s="147"/>
      <c r="AC41" s="147"/>
      <c r="AD41" s="147"/>
      <c r="AE41" s="147"/>
      <c r="AF41" s="147"/>
      <c r="AG41" s="147" t="s">
        <v>198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>
      <c r="A42" s="154"/>
      <c r="B42" s="155"/>
      <c r="C42" s="188" t="s">
        <v>254</v>
      </c>
      <c r="D42" s="160"/>
      <c r="E42" s="161">
        <v>2.2400000000000002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>
      <c r="A43" s="163" t="s">
        <v>189</v>
      </c>
      <c r="B43" s="164" t="s">
        <v>118</v>
      </c>
      <c r="C43" s="186" t="s">
        <v>119</v>
      </c>
      <c r="D43" s="165"/>
      <c r="E43" s="166"/>
      <c r="F43" s="167"/>
      <c r="G43" s="167">
        <f>SUMIF(AG44:AG44,"&lt;&gt;NOR",G44:G44)</f>
        <v>0</v>
      </c>
      <c r="H43" s="167"/>
      <c r="I43" s="167">
        <f>SUM(I44:I44)</f>
        <v>0</v>
      </c>
      <c r="J43" s="167"/>
      <c r="K43" s="167">
        <f>SUM(K44:K44)</f>
        <v>0</v>
      </c>
      <c r="L43" s="167"/>
      <c r="M43" s="167">
        <f>SUM(M44:M44)</f>
        <v>0</v>
      </c>
      <c r="N43" s="166"/>
      <c r="O43" s="166">
        <f>SUM(O44:O44)</f>
        <v>0</v>
      </c>
      <c r="P43" s="166"/>
      <c r="Q43" s="166">
        <f>SUM(Q44:Q44)</f>
        <v>0</v>
      </c>
      <c r="R43" s="167"/>
      <c r="S43" s="167"/>
      <c r="T43" s="168"/>
      <c r="U43" s="162"/>
      <c r="V43" s="162">
        <f>SUM(V44:V44)</f>
        <v>6.71</v>
      </c>
      <c r="W43" s="162"/>
      <c r="X43" s="162"/>
      <c r="Y43" s="162"/>
      <c r="AG43" t="s">
        <v>190</v>
      </c>
    </row>
    <row r="44" spans="1:60" outlineLevel="1">
      <c r="A44" s="177">
        <v>19</v>
      </c>
      <c r="B44" s="178" t="s">
        <v>255</v>
      </c>
      <c r="C44" s="189" t="s">
        <v>256</v>
      </c>
      <c r="D44" s="179" t="s">
        <v>257</v>
      </c>
      <c r="E44" s="180">
        <v>3.5442300000000002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2"/>
      <c r="S44" s="182" t="s">
        <v>194</v>
      </c>
      <c r="T44" s="183" t="s">
        <v>195</v>
      </c>
      <c r="U44" s="158">
        <v>1.8919999999999999</v>
      </c>
      <c r="V44" s="158">
        <f>ROUND(E44*U44,2)</f>
        <v>6.71</v>
      </c>
      <c r="W44" s="158"/>
      <c r="X44" s="158" t="s">
        <v>258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259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>
      <c r="A45" s="163" t="s">
        <v>189</v>
      </c>
      <c r="B45" s="164" t="s">
        <v>122</v>
      </c>
      <c r="C45" s="186" t="s">
        <v>123</v>
      </c>
      <c r="D45" s="165"/>
      <c r="E45" s="166"/>
      <c r="F45" s="167"/>
      <c r="G45" s="167">
        <f>SUMIF(AG46:AG47,"&lt;&gt;NOR",G46:G47)</f>
        <v>0</v>
      </c>
      <c r="H45" s="167"/>
      <c r="I45" s="167">
        <f>SUM(I46:I47)</f>
        <v>0</v>
      </c>
      <c r="J45" s="167"/>
      <c r="K45" s="167">
        <f>SUM(K46:K47)</f>
        <v>0</v>
      </c>
      <c r="L45" s="167"/>
      <c r="M45" s="167">
        <f>SUM(M46:M47)</f>
        <v>0</v>
      </c>
      <c r="N45" s="166"/>
      <c r="O45" s="166">
        <f>SUM(O46:O47)</f>
        <v>0</v>
      </c>
      <c r="P45" s="166"/>
      <c r="Q45" s="166">
        <f>SUM(Q46:Q47)</f>
        <v>0</v>
      </c>
      <c r="R45" s="167"/>
      <c r="S45" s="167"/>
      <c r="T45" s="168"/>
      <c r="U45" s="162"/>
      <c r="V45" s="162">
        <f>SUM(V46:V47)</f>
        <v>0.93</v>
      </c>
      <c r="W45" s="162"/>
      <c r="X45" s="162"/>
      <c r="Y45" s="162"/>
      <c r="AG45" t="s">
        <v>190</v>
      </c>
    </row>
    <row r="46" spans="1:60" outlineLevel="1">
      <c r="A46" s="170">
        <v>20</v>
      </c>
      <c r="B46" s="171" t="s">
        <v>260</v>
      </c>
      <c r="C46" s="187" t="s">
        <v>261</v>
      </c>
      <c r="D46" s="172" t="s">
        <v>262</v>
      </c>
      <c r="E46" s="173">
        <v>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1.3999999999999999E-4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228</v>
      </c>
      <c r="T46" s="176" t="s">
        <v>229</v>
      </c>
      <c r="U46" s="158">
        <v>0.46300000000000002</v>
      </c>
      <c r="V46" s="158">
        <f>ROUND(E46*U46,2)</f>
        <v>0.93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>
        <v>21</v>
      </c>
      <c r="B47" s="155" t="s">
        <v>263</v>
      </c>
      <c r="C47" s="190" t="s">
        <v>264</v>
      </c>
      <c r="D47" s="156" t="s">
        <v>0</v>
      </c>
      <c r="E47" s="184"/>
      <c r="F47" s="159"/>
      <c r="G47" s="15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194</v>
      </c>
      <c r="T47" s="158" t="s">
        <v>195</v>
      </c>
      <c r="U47" s="158">
        <v>0</v>
      </c>
      <c r="V47" s="158">
        <f>ROUND(E47*U47,2)</f>
        <v>0</v>
      </c>
      <c r="W47" s="158"/>
      <c r="X47" s="158" t="s">
        <v>258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259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>
      <c r="A48" s="163" t="s">
        <v>189</v>
      </c>
      <c r="B48" s="164" t="s">
        <v>124</v>
      </c>
      <c r="C48" s="186" t="s">
        <v>125</v>
      </c>
      <c r="D48" s="165"/>
      <c r="E48" s="166"/>
      <c r="F48" s="167"/>
      <c r="G48" s="167">
        <f>SUMIF(AG49:AG57,"&lt;&gt;NOR",G49:G57)</f>
        <v>0</v>
      </c>
      <c r="H48" s="167"/>
      <c r="I48" s="167">
        <f>SUM(I49:I57)</f>
        <v>0</v>
      </c>
      <c r="J48" s="167"/>
      <c r="K48" s="167">
        <f>SUM(K49:K57)</f>
        <v>0</v>
      </c>
      <c r="L48" s="167"/>
      <c r="M48" s="167">
        <f>SUM(M49:M57)</f>
        <v>0</v>
      </c>
      <c r="N48" s="166"/>
      <c r="O48" s="166">
        <f>SUM(O49:O57)</f>
        <v>0.02</v>
      </c>
      <c r="P48" s="166"/>
      <c r="Q48" s="166">
        <f>SUM(Q49:Q57)</f>
        <v>0.41</v>
      </c>
      <c r="R48" s="167"/>
      <c r="S48" s="167"/>
      <c r="T48" s="168"/>
      <c r="U48" s="162"/>
      <c r="V48" s="162">
        <f>SUM(V49:V57)</f>
        <v>16.740000000000002</v>
      </c>
      <c r="W48" s="162"/>
      <c r="X48" s="162"/>
      <c r="Y48" s="162"/>
      <c r="AG48" t="s">
        <v>190</v>
      </c>
    </row>
    <row r="49" spans="1:60" outlineLevel="1">
      <c r="A49" s="177">
        <v>22</v>
      </c>
      <c r="B49" s="178" t="s">
        <v>265</v>
      </c>
      <c r="C49" s="189" t="s">
        <v>266</v>
      </c>
      <c r="D49" s="179" t="s">
        <v>262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2"/>
      <c r="S49" s="182" t="s">
        <v>228</v>
      </c>
      <c r="T49" s="183" t="s">
        <v>229</v>
      </c>
      <c r="U49" s="158">
        <v>0</v>
      </c>
      <c r="V49" s="158">
        <f>ROUND(E49*U49,2)</f>
        <v>0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7">
        <v>23</v>
      </c>
      <c r="B50" s="178" t="s">
        <v>267</v>
      </c>
      <c r="C50" s="189" t="s">
        <v>268</v>
      </c>
      <c r="D50" s="179" t="s">
        <v>248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194</v>
      </c>
      <c r="T50" s="183" t="s">
        <v>195</v>
      </c>
      <c r="U50" s="158">
        <v>0.17399999999999999</v>
      </c>
      <c r="V50" s="158">
        <f>ROUND(E50*U50,2)</f>
        <v>0.17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0">
        <v>24</v>
      </c>
      <c r="B51" s="171" t="s">
        <v>269</v>
      </c>
      <c r="C51" s="187" t="s">
        <v>270</v>
      </c>
      <c r="D51" s="172" t="s">
        <v>236</v>
      </c>
      <c r="E51" s="173">
        <v>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3.8000000000000002E-4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194</v>
      </c>
      <c r="T51" s="176" t="s">
        <v>195</v>
      </c>
      <c r="U51" s="158">
        <v>0.32</v>
      </c>
      <c r="V51" s="158">
        <f>ROUND(E51*U51,2)</f>
        <v>0.64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294" t="s">
        <v>271</v>
      </c>
      <c r="D52" s="295"/>
      <c r="E52" s="295"/>
      <c r="F52" s="295"/>
      <c r="G52" s="29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0">
        <v>25</v>
      </c>
      <c r="B53" s="171" t="s">
        <v>272</v>
      </c>
      <c r="C53" s="187" t="s">
        <v>273</v>
      </c>
      <c r="D53" s="172" t="s">
        <v>236</v>
      </c>
      <c r="E53" s="173">
        <v>9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1.5200000000000001E-3</v>
      </c>
      <c r="O53" s="173">
        <f>ROUND(E53*N53,2)</f>
        <v>0.01</v>
      </c>
      <c r="P53" s="173">
        <v>0</v>
      </c>
      <c r="Q53" s="173">
        <f>ROUND(E53*P53,2)</f>
        <v>0</v>
      </c>
      <c r="R53" s="175"/>
      <c r="S53" s="175" t="s">
        <v>194</v>
      </c>
      <c r="T53" s="176" t="s">
        <v>195</v>
      </c>
      <c r="U53" s="158">
        <v>1.173</v>
      </c>
      <c r="V53" s="158">
        <f>ROUND(E53*U53,2)</f>
        <v>10.56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>
      <c r="A54" s="154"/>
      <c r="B54" s="155"/>
      <c r="C54" s="294" t="s">
        <v>271</v>
      </c>
      <c r="D54" s="295"/>
      <c r="E54" s="295"/>
      <c r="F54" s="295"/>
      <c r="G54" s="295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7">
        <v>26</v>
      </c>
      <c r="B55" s="178" t="s">
        <v>274</v>
      </c>
      <c r="C55" s="189" t="s">
        <v>275</v>
      </c>
      <c r="D55" s="179" t="s">
        <v>236</v>
      </c>
      <c r="E55" s="180">
        <v>11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2"/>
      <c r="S55" s="182" t="s">
        <v>194</v>
      </c>
      <c r="T55" s="183" t="s">
        <v>195</v>
      </c>
      <c r="U55" s="158">
        <v>4.8000000000000001E-2</v>
      </c>
      <c r="V55" s="158">
        <f>ROUND(E55*U55,2)</f>
        <v>0.53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0">
        <v>27</v>
      </c>
      <c r="B56" s="171" t="s">
        <v>276</v>
      </c>
      <c r="C56" s="187" t="s">
        <v>277</v>
      </c>
      <c r="D56" s="172" t="s">
        <v>236</v>
      </c>
      <c r="E56" s="173">
        <v>11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5.9000000000000003E-4</v>
      </c>
      <c r="O56" s="173">
        <f>ROUND(E56*N56,2)</f>
        <v>0.01</v>
      </c>
      <c r="P56" s="173">
        <v>3.6999999999999998E-2</v>
      </c>
      <c r="Q56" s="173">
        <f>ROUND(E56*P56,2)</f>
        <v>0.41</v>
      </c>
      <c r="R56" s="175"/>
      <c r="S56" s="175" t="s">
        <v>194</v>
      </c>
      <c r="T56" s="176" t="s">
        <v>195</v>
      </c>
      <c r="U56" s="158">
        <v>0.44</v>
      </c>
      <c r="V56" s="158">
        <f>ROUND(E56*U56,2)</f>
        <v>4.84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>
        <v>28</v>
      </c>
      <c r="B57" s="155" t="s">
        <v>278</v>
      </c>
      <c r="C57" s="190" t="s">
        <v>279</v>
      </c>
      <c r="D57" s="156" t="s">
        <v>0</v>
      </c>
      <c r="E57" s="184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194</v>
      </c>
      <c r="T57" s="158" t="s">
        <v>195</v>
      </c>
      <c r="U57" s="158">
        <v>0</v>
      </c>
      <c r="V57" s="158">
        <f>ROUND(E57*U57,2)</f>
        <v>0</v>
      </c>
      <c r="W57" s="158"/>
      <c r="X57" s="158" t="s">
        <v>258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63" t="s">
        <v>189</v>
      </c>
      <c r="B58" s="164" t="s">
        <v>126</v>
      </c>
      <c r="C58" s="186" t="s">
        <v>127</v>
      </c>
      <c r="D58" s="165"/>
      <c r="E58" s="166"/>
      <c r="F58" s="167"/>
      <c r="G58" s="167">
        <f>SUMIF(AG59:AG82,"&lt;&gt;NOR",G59:G82)</f>
        <v>0</v>
      </c>
      <c r="H58" s="167"/>
      <c r="I58" s="167">
        <f>SUM(I59:I82)</f>
        <v>0</v>
      </c>
      <c r="J58" s="167"/>
      <c r="K58" s="167">
        <f>SUM(K59:K82)</f>
        <v>0</v>
      </c>
      <c r="L58" s="167"/>
      <c r="M58" s="167">
        <f>SUM(M59:M82)</f>
        <v>0</v>
      </c>
      <c r="N58" s="166"/>
      <c r="O58" s="166">
        <f>SUM(O59:O82)</f>
        <v>0.16</v>
      </c>
      <c r="P58" s="166"/>
      <c r="Q58" s="166">
        <f>SUM(Q59:Q82)</f>
        <v>7.0000000000000007E-2</v>
      </c>
      <c r="R58" s="167"/>
      <c r="S58" s="167"/>
      <c r="T58" s="168"/>
      <c r="U58" s="162"/>
      <c r="V58" s="162">
        <f>SUM(V59:V82)</f>
        <v>35.239999999999995</v>
      </c>
      <c r="W58" s="162"/>
      <c r="X58" s="162"/>
      <c r="Y58" s="162"/>
      <c r="AG58" t="s">
        <v>190</v>
      </c>
    </row>
    <row r="59" spans="1:60" outlineLevel="1">
      <c r="A59" s="177">
        <v>29</v>
      </c>
      <c r="B59" s="178" t="s">
        <v>280</v>
      </c>
      <c r="C59" s="189" t="s">
        <v>281</v>
      </c>
      <c r="D59" s="179" t="s">
        <v>262</v>
      </c>
      <c r="E59" s="180">
        <v>3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/>
      <c r="S59" s="182" t="s">
        <v>228</v>
      </c>
      <c r="T59" s="183" t="s">
        <v>229</v>
      </c>
      <c r="U59" s="158">
        <v>0</v>
      </c>
      <c r="V59" s="158">
        <f>ROUND(E59*U59,2)</f>
        <v>0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7">
        <v>30</v>
      </c>
      <c r="B60" s="178" t="s">
        <v>282</v>
      </c>
      <c r="C60" s="189" t="s">
        <v>283</v>
      </c>
      <c r="D60" s="179" t="s">
        <v>248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194</v>
      </c>
      <c r="T60" s="183" t="s">
        <v>195</v>
      </c>
      <c r="U60" s="158">
        <v>0.42499999999999999</v>
      </c>
      <c r="V60" s="158">
        <f>ROUND(E60*U60,2)</f>
        <v>0.43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7">
        <v>31</v>
      </c>
      <c r="B61" s="178" t="s">
        <v>284</v>
      </c>
      <c r="C61" s="189" t="s">
        <v>285</v>
      </c>
      <c r="D61" s="179" t="s">
        <v>248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2"/>
      <c r="S61" s="182" t="s">
        <v>194</v>
      </c>
      <c r="T61" s="183" t="s">
        <v>195</v>
      </c>
      <c r="U61" s="158">
        <v>0.42499999999999999</v>
      </c>
      <c r="V61" s="158">
        <f>ROUND(E61*U61,2)</f>
        <v>0.43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>
      <c r="A62" s="170">
        <v>32</v>
      </c>
      <c r="B62" s="171" t="s">
        <v>286</v>
      </c>
      <c r="C62" s="187" t="s">
        <v>478</v>
      </c>
      <c r="D62" s="172" t="s">
        <v>236</v>
      </c>
      <c r="E62" s="173">
        <v>14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3.9899999999999996E-3</v>
      </c>
      <c r="O62" s="173">
        <f>ROUND(E62*N62,2)</f>
        <v>0.06</v>
      </c>
      <c r="P62" s="173">
        <v>0</v>
      </c>
      <c r="Q62" s="173">
        <f>ROUND(E62*P62,2)</f>
        <v>0</v>
      </c>
      <c r="R62" s="175"/>
      <c r="S62" s="175" t="s">
        <v>194</v>
      </c>
      <c r="T62" s="176" t="s">
        <v>195</v>
      </c>
      <c r="U62" s="158">
        <v>0.54290000000000005</v>
      </c>
      <c r="V62" s="158">
        <f>ROUND(E62*U62,2)</f>
        <v>7.6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294" t="s">
        <v>287</v>
      </c>
      <c r="D63" s="295"/>
      <c r="E63" s="295"/>
      <c r="F63" s="295"/>
      <c r="G63" s="29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>
      <c r="A64" s="154"/>
      <c r="B64" s="155"/>
      <c r="C64" s="296" t="s">
        <v>288</v>
      </c>
      <c r="D64" s="297"/>
      <c r="E64" s="297"/>
      <c r="F64" s="297"/>
      <c r="G64" s="29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>
      <c r="A65" s="170">
        <v>33</v>
      </c>
      <c r="B65" s="171" t="s">
        <v>289</v>
      </c>
      <c r="C65" s="187" t="s">
        <v>479</v>
      </c>
      <c r="D65" s="172" t="s">
        <v>236</v>
      </c>
      <c r="E65" s="173">
        <v>20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5.1799999999999997E-3</v>
      </c>
      <c r="O65" s="173">
        <f>ROUND(E65*N65,2)</f>
        <v>0.1</v>
      </c>
      <c r="P65" s="173">
        <v>0</v>
      </c>
      <c r="Q65" s="173">
        <f>ROUND(E65*P65,2)</f>
        <v>0</v>
      </c>
      <c r="R65" s="175"/>
      <c r="S65" s="175" t="s">
        <v>194</v>
      </c>
      <c r="T65" s="176" t="s">
        <v>195</v>
      </c>
      <c r="U65" s="158">
        <v>0.63429999999999997</v>
      </c>
      <c r="V65" s="158">
        <f>ROUND(E65*U65,2)</f>
        <v>12.69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>
      <c r="A66" s="154"/>
      <c r="B66" s="155"/>
      <c r="C66" s="294" t="s">
        <v>287</v>
      </c>
      <c r="D66" s="295"/>
      <c r="E66" s="295"/>
      <c r="F66" s="295"/>
      <c r="G66" s="29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296" t="s">
        <v>288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34</v>
      </c>
      <c r="B68" s="171" t="s">
        <v>290</v>
      </c>
      <c r="C68" s="187" t="s">
        <v>291</v>
      </c>
      <c r="D68" s="172" t="s">
        <v>236</v>
      </c>
      <c r="E68" s="173">
        <v>14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3.0000000000000001E-5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0.13</v>
      </c>
      <c r="V68" s="158">
        <f>ROUND(E68*U68,2)</f>
        <v>1.82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4" t="s">
        <v>292</v>
      </c>
      <c r="D69" s="295"/>
      <c r="E69" s="295"/>
      <c r="F69" s="295"/>
      <c r="G69" s="29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35</v>
      </c>
      <c r="B70" s="171" t="s">
        <v>293</v>
      </c>
      <c r="C70" s="187" t="s">
        <v>294</v>
      </c>
      <c r="D70" s="172" t="s">
        <v>236</v>
      </c>
      <c r="E70" s="173">
        <v>10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4.0000000000000003E-5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0.129</v>
      </c>
      <c r="V70" s="158">
        <f>ROUND(E70*U70,2)</f>
        <v>1.29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>
      <c r="A71" s="154"/>
      <c r="B71" s="155"/>
      <c r="C71" s="294" t="s">
        <v>292</v>
      </c>
      <c r="D71" s="295"/>
      <c r="E71" s="295"/>
      <c r="F71" s="295"/>
      <c r="G71" s="29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0">
        <v>36</v>
      </c>
      <c r="B72" s="171" t="s">
        <v>295</v>
      </c>
      <c r="C72" s="187" t="s">
        <v>296</v>
      </c>
      <c r="D72" s="172" t="s">
        <v>236</v>
      </c>
      <c r="E72" s="173">
        <v>10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4.0000000000000003E-5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0.13</v>
      </c>
      <c r="V72" s="158">
        <f>ROUND(E72*U72,2)</f>
        <v>1.3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4" t="s">
        <v>292</v>
      </c>
      <c r="D73" s="295"/>
      <c r="E73" s="295"/>
      <c r="F73" s="295"/>
      <c r="G73" s="29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>
      <c r="A74" s="177">
        <v>37</v>
      </c>
      <c r="B74" s="178" t="s">
        <v>297</v>
      </c>
      <c r="C74" s="189" t="s">
        <v>298</v>
      </c>
      <c r="D74" s="179" t="s">
        <v>248</v>
      </c>
      <c r="E74" s="180">
        <v>2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0">
        <v>4.0000000000000002E-4</v>
      </c>
      <c r="O74" s="180">
        <f>ROUND(E74*N74,2)</f>
        <v>0</v>
      </c>
      <c r="P74" s="180">
        <v>0</v>
      </c>
      <c r="Q74" s="180">
        <f>ROUND(E74*P74,2)</f>
        <v>0</v>
      </c>
      <c r="R74" s="182"/>
      <c r="S74" s="182" t="s">
        <v>194</v>
      </c>
      <c r="T74" s="183" t="s">
        <v>195</v>
      </c>
      <c r="U74" s="158">
        <v>0.20699999999999999</v>
      </c>
      <c r="V74" s="158">
        <f>ROUND(E74*U74,2)</f>
        <v>0.41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>
      <c r="A75" s="177">
        <v>38</v>
      </c>
      <c r="B75" s="178" t="s">
        <v>299</v>
      </c>
      <c r="C75" s="189" t="s">
        <v>300</v>
      </c>
      <c r="D75" s="179" t="s">
        <v>248</v>
      </c>
      <c r="E75" s="180">
        <v>1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0">
        <v>2.5000000000000001E-4</v>
      </c>
      <c r="O75" s="180">
        <f>ROUND(E75*N75,2)</f>
        <v>0</v>
      </c>
      <c r="P75" s="180">
        <v>0</v>
      </c>
      <c r="Q75" s="180">
        <f>ROUND(E75*P75,2)</f>
        <v>0</v>
      </c>
      <c r="R75" s="182"/>
      <c r="S75" s="182" t="s">
        <v>194</v>
      </c>
      <c r="T75" s="183" t="s">
        <v>195</v>
      </c>
      <c r="U75" s="158">
        <v>0.16500000000000001</v>
      </c>
      <c r="V75" s="158">
        <f>ROUND(E75*U75,2)</f>
        <v>0.17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0">
        <v>39</v>
      </c>
      <c r="B76" s="171" t="s">
        <v>301</v>
      </c>
      <c r="C76" s="187" t="s">
        <v>302</v>
      </c>
      <c r="D76" s="172" t="s">
        <v>236</v>
      </c>
      <c r="E76" s="173">
        <v>34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1.0000000000000001E-5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6.2E-2</v>
      </c>
      <c r="V76" s="158">
        <f>ROUND(E76*U76,2)</f>
        <v>2.11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4" t="s">
        <v>303</v>
      </c>
      <c r="D77" s="295"/>
      <c r="E77" s="295"/>
      <c r="F77" s="295"/>
      <c r="G77" s="29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0">
        <v>40</v>
      </c>
      <c r="B78" s="171" t="s">
        <v>304</v>
      </c>
      <c r="C78" s="187" t="s">
        <v>305</v>
      </c>
      <c r="D78" s="172" t="s">
        <v>236</v>
      </c>
      <c r="E78" s="173">
        <v>34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194</v>
      </c>
      <c r="T78" s="176" t="s">
        <v>195</v>
      </c>
      <c r="U78" s="158">
        <v>2.9000000000000001E-2</v>
      </c>
      <c r="V78" s="158">
        <f>ROUND(E78*U78,2)</f>
        <v>0.99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>
      <c r="A79" s="154"/>
      <c r="B79" s="155"/>
      <c r="C79" s="294" t="s">
        <v>306</v>
      </c>
      <c r="D79" s="295"/>
      <c r="E79" s="295"/>
      <c r="F79" s="295"/>
      <c r="G79" s="29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7">
        <v>41</v>
      </c>
      <c r="B80" s="178" t="s">
        <v>307</v>
      </c>
      <c r="C80" s="189" t="s">
        <v>308</v>
      </c>
      <c r="D80" s="179" t="s">
        <v>236</v>
      </c>
      <c r="E80" s="180">
        <v>34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0">
        <v>0</v>
      </c>
      <c r="O80" s="180">
        <f>ROUND(E80*N80,2)</f>
        <v>0</v>
      </c>
      <c r="P80" s="180">
        <v>2.1299999999999999E-3</v>
      </c>
      <c r="Q80" s="180">
        <f>ROUND(E80*P80,2)</f>
        <v>7.0000000000000007E-2</v>
      </c>
      <c r="R80" s="182"/>
      <c r="S80" s="182" t="s">
        <v>194</v>
      </c>
      <c r="T80" s="183" t="s">
        <v>195</v>
      </c>
      <c r="U80" s="158">
        <v>0.17299999999999999</v>
      </c>
      <c r="V80" s="158">
        <f>ROUND(E80*U80,2)</f>
        <v>5.88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0">
        <v>42</v>
      </c>
      <c r="B81" s="171" t="s">
        <v>309</v>
      </c>
      <c r="C81" s="187" t="s">
        <v>310</v>
      </c>
      <c r="D81" s="172" t="s">
        <v>248</v>
      </c>
      <c r="E81" s="173">
        <v>3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6.8999999999999997E-4</v>
      </c>
      <c r="Q81" s="173">
        <f>ROUND(E81*P81,2)</f>
        <v>0</v>
      </c>
      <c r="R81" s="175"/>
      <c r="S81" s="175" t="s">
        <v>194</v>
      </c>
      <c r="T81" s="176" t="s">
        <v>195</v>
      </c>
      <c r="U81" s="158">
        <v>4.1000000000000002E-2</v>
      </c>
      <c r="V81" s="158">
        <f>ROUND(E81*U81,2)</f>
        <v>0.12</v>
      </c>
      <c r="W81" s="158"/>
      <c r="X81" s="158" t="s">
        <v>196</v>
      </c>
      <c r="Y81" s="158" t="s">
        <v>197</v>
      </c>
      <c r="Z81" s="147"/>
      <c r="AA81" s="147"/>
      <c r="AB81" s="147"/>
      <c r="AC81" s="147"/>
      <c r="AD81" s="147"/>
      <c r="AE81" s="147"/>
      <c r="AF81" s="147"/>
      <c r="AG81" s="147" t="s">
        <v>198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>
        <v>43</v>
      </c>
      <c r="B82" s="155" t="s">
        <v>311</v>
      </c>
      <c r="C82" s="190" t="s">
        <v>312</v>
      </c>
      <c r="D82" s="156" t="s">
        <v>0</v>
      </c>
      <c r="E82" s="184"/>
      <c r="F82" s="159"/>
      <c r="G82" s="158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8"/>
      <c r="S82" s="158" t="s">
        <v>194</v>
      </c>
      <c r="T82" s="158" t="s">
        <v>195</v>
      </c>
      <c r="U82" s="158">
        <v>0</v>
      </c>
      <c r="V82" s="158">
        <f>ROUND(E82*U82,2)</f>
        <v>0</v>
      </c>
      <c r="W82" s="158"/>
      <c r="X82" s="158" t="s">
        <v>258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259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>
      <c r="A83" s="163" t="s">
        <v>189</v>
      </c>
      <c r="B83" s="164" t="s">
        <v>128</v>
      </c>
      <c r="C83" s="186" t="s">
        <v>129</v>
      </c>
      <c r="D83" s="165"/>
      <c r="E83" s="166"/>
      <c r="F83" s="167"/>
      <c r="G83" s="167">
        <f>SUMIF(AG84:AG91,"&lt;&gt;NOR",G84:G91)</f>
        <v>0</v>
      </c>
      <c r="H83" s="167"/>
      <c r="I83" s="167">
        <f>SUM(I84:I91)</f>
        <v>0</v>
      </c>
      <c r="J83" s="167"/>
      <c r="K83" s="167">
        <f>SUM(K84:K91)</f>
        <v>0</v>
      </c>
      <c r="L83" s="167"/>
      <c r="M83" s="167">
        <f>SUM(M84:M91)</f>
        <v>0</v>
      </c>
      <c r="N83" s="166"/>
      <c r="O83" s="166">
        <f>SUM(O84:O91)</f>
        <v>0.02</v>
      </c>
      <c r="P83" s="166"/>
      <c r="Q83" s="166">
        <f>SUM(Q84:Q91)</f>
        <v>0.02</v>
      </c>
      <c r="R83" s="167"/>
      <c r="S83" s="167"/>
      <c r="T83" s="168"/>
      <c r="U83" s="162"/>
      <c r="V83" s="162">
        <f>SUM(V84:V91)</f>
        <v>2.77</v>
      </c>
      <c r="W83" s="162"/>
      <c r="X83" s="162"/>
      <c r="Y83" s="162"/>
      <c r="AG83" t="s">
        <v>190</v>
      </c>
    </row>
    <row r="84" spans="1:60" outlineLevel="1">
      <c r="A84" s="177">
        <v>44</v>
      </c>
      <c r="B84" s="178" t="s">
        <v>313</v>
      </c>
      <c r="C84" s="189" t="s">
        <v>314</v>
      </c>
      <c r="D84" s="179" t="s">
        <v>227</v>
      </c>
      <c r="E84" s="180">
        <v>1</v>
      </c>
      <c r="F84" s="181"/>
      <c r="G84" s="182">
        <f t="shared" ref="G84:G91" si="0">ROUND(E84*F84,2)</f>
        <v>0</v>
      </c>
      <c r="H84" s="181"/>
      <c r="I84" s="182">
        <f t="shared" ref="I84:I91" si="1">ROUND(E84*H84,2)</f>
        <v>0</v>
      </c>
      <c r="J84" s="181"/>
      <c r="K84" s="182">
        <f t="shared" ref="K84:K91" si="2">ROUND(E84*J84,2)</f>
        <v>0</v>
      </c>
      <c r="L84" s="182">
        <v>21</v>
      </c>
      <c r="M84" s="182">
        <f t="shared" ref="M84:M91" si="3">G84*(1+L84/100)</f>
        <v>0</v>
      </c>
      <c r="N84" s="180">
        <v>0</v>
      </c>
      <c r="O84" s="180">
        <f t="shared" ref="O84:O91" si="4">ROUND(E84*N84,2)</f>
        <v>0</v>
      </c>
      <c r="P84" s="180">
        <v>0</v>
      </c>
      <c r="Q84" s="180">
        <f t="shared" ref="Q84:Q91" si="5">ROUND(E84*P84,2)</f>
        <v>0</v>
      </c>
      <c r="R84" s="182"/>
      <c r="S84" s="182" t="s">
        <v>228</v>
      </c>
      <c r="T84" s="183" t="s">
        <v>229</v>
      </c>
      <c r="U84" s="158">
        <v>0</v>
      </c>
      <c r="V84" s="158">
        <f t="shared" ref="V84:V91" si="6">ROUND(E84*U84,2)</f>
        <v>0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7">
        <v>45</v>
      </c>
      <c r="B85" s="178" t="s">
        <v>315</v>
      </c>
      <c r="C85" s="189" t="s">
        <v>316</v>
      </c>
      <c r="D85" s="179" t="s">
        <v>317</v>
      </c>
      <c r="E85" s="180">
        <v>2</v>
      </c>
      <c r="F85" s="181"/>
      <c r="G85" s="182">
        <f t="shared" si="0"/>
        <v>0</v>
      </c>
      <c r="H85" s="181"/>
      <c r="I85" s="182">
        <f t="shared" si="1"/>
        <v>0</v>
      </c>
      <c r="J85" s="181"/>
      <c r="K85" s="182">
        <f t="shared" si="2"/>
        <v>0</v>
      </c>
      <c r="L85" s="182">
        <v>21</v>
      </c>
      <c r="M85" s="182">
        <f t="shared" si="3"/>
        <v>0</v>
      </c>
      <c r="N85" s="180">
        <v>2.4000000000000001E-4</v>
      </c>
      <c r="O85" s="180">
        <f t="shared" si="4"/>
        <v>0</v>
      </c>
      <c r="P85" s="180">
        <v>0</v>
      </c>
      <c r="Q85" s="180">
        <f t="shared" si="5"/>
        <v>0</v>
      </c>
      <c r="R85" s="182"/>
      <c r="S85" s="182" t="s">
        <v>194</v>
      </c>
      <c r="T85" s="183" t="s">
        <v>195</v>
      </c>
      <c r="U85" s="158">
        <v>0.12</v>
      </c>
      <c r="V85" s="158">
        <f t="shared" si="6"/>
        <v>0.24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7">
        <v>46</v>
      </c>
      <c r="B86" s="178" t="s">
        <v>318</v>
      </c>
      <c r="C86" s="189" t="s">
        <v>319</v>
      </c>
      <c r="D86" s="179" t="s">
        <v>317</v>
      </c>
      <c r="E86" s="180">
        <v>1</v>
      </c>
      <c r="F86" s="181"/>
      <c r="G86" s="182">
        <f t="shared" si="0"/>
        <v>0</v>
      </c>
      <c r="H86" s="181"/>
      <c r="I86" s="182">
        <f t="shared" si="1"/>
        <v>0</v>
      </c>
      <c r="J86" s="181"/>
      <c r="K86" s="182">
        <f t="shared" si="2"/>
        <v>0</v>
      </c>
      <c r="L86" s="182">
        <v>21</v>
      </c>
      <c r="M86" s="182">
        <f t="shared" si="3"/>
        <v>0</v>
      </c>
      <c r="N86" s="180">
        <v>1.651E-2</v>
      </c>
      <c r="O86" s="180">
        <f t="shared" si="4"/>
        <v>0.02</v>
      </c>
      <c r="P86" s="180">
        <v>0</v>
      </c>
      <c r="Q86" s="180">
        <f t="shared" si="5"/>
        <v>0</v>
      </c>
      <c r="R86" s="182"/>
      <c r="S86" s="182" t="s">
        <v>194</v>
      </c>
      <c r="T86" s="183" t="s">
        <v>195</v>
      </c>
      <c r="U86" s="158">
        <v>1.1890000000000001</v>
      </c>
      <c r="V86" s="158">
        <f t="shared" si="6"/>
        <v>1.19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7">
        <v>47</v>
      </c>
      <c r="B87" s="178" t="s">
        <v>320</v>
      </c>
      <c r="C87" s="189" t="s">
        <v>321</v>
      </c>
      <c r="D87" s="179" t="s">
        <v>248</v>
      </c>
      <c r="E87" s="180">
        <v>1</v>
      </c>
      <c r="F87" s="181"/>
      <c r="G87" s="182">
        <f t="shared" si="0"/>
        <v>0</v>
      </c>
      <c r="H87" s="181"/>
      <c r="I87" s="182">
        <f t="shared" si="1"/>
        <v>0</v>
      </c>
      <c r="J87" s="181"/>
      <c r="K87" s="182">
        <f t="shared" si="2"/>
        <v>0</v>
      </c>
      <c r="L87" s="182">
        <v>21</v>
      </c>
      <c r="M87" s="182">
        <f t="shared" si="3"/>
        <v>0</v>
      </c>
      <c r="N87" s="180">
        <v>0</v>
      </c>
      <c r="O87" s="180">
        <f t="shared" si="4"/>
        <v>0</v>
      </c>
      <c r="P87" s="180">
        <v>0</v>
      </c>
      <c r="Q87" s="180">
        <f t="shared" si="5"/>
        <v>0</v>
      </c>
      <c r="R87" s="182"/>
      <c r="S87" s="182" t="s">
        <v>194</v>
      </c>
      <c r="T87" s="183" t="s">
        <v>195</v>
      </c>
      <c r="U87" s="158">
        <v>0.246</v>
      </c>
      <c r="V87" s="158">
        <f t="shared" si="6"/>
        <v>0.25</v>
      </c>
      <c r="W87" s="158"/>
      <c r="X87" s="158" t="s">
        <v>196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198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>
      <c r="A88" s="177">
        <v>48</v>
      </c>
      <c r="B88" s="178" t="s">
        <v>322</v>
      </c>
      <c r="C88" s="189" t="s">
        <v>323</v>
      </c>
      <c r="D88" s="179" t="s">
        <v>248</v>
      </c>
      <c r="E88" s="180">
        <v>1</v>
      </c>
      <c r="F88" s="181"/>
      <c r="G88" s="182">
        <f t="shared" si="0"/>
        <v>0</v>
      </c>
      <c r="H88" s="181"/>
      <c r="I88" s="182">
        <f t="shared" si="1"/>
        <v>0</v>
      </c>
      <c r="J88" s="181"/>
      <c r="K88" s="182">
        <f t="shared" si="2"/>
        <v>0</v>
      </c>
      <c r="L88" s="182">
        <v>21</v>
      </c>
      <c r="M88" s="182">
        <f t="shared" si="3"/>
        <v>0</v>
      </c>
      <c r="N88" s="180">
        <v>8.4999999999999995E-4</v>
      </c>
      <c r="O88" s="180">
        <f t="shared" si="4"/>
        <v>0</v>
      </c>
      <c r="P88" s="180">
        <v>0</v>
      </c>
      <c r="Q88" s="180">
        <f t="shared" si="5"/>
        <v>0</v>
      </c>
      <c r="R88" s="182"/>
      <c r="S88" s="182" t="s">
        <v>194</v>
      </c>
      <c r="T88" s="183" t="s">
        <v>195</v>
      </c>
      <c r="U88" s="158">
        <v>0.48499999999999999</v>
      </c>
      <c r="V88" s="158">
        <f t="shared" si="6"/>
        <v>0.49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7">
        <v>49</v>
      </c>
      <c r="B89" s="178" t="s">
        <v>324</v>
      </c>
      <c r="C89" s="189" t="s">
        <v>325</v>
      </c>
      <c r="D89" s="179" t="s">
        <v>317</v>
      </c>
      <c r="E89" s="180">
        <v>1</v>
      </c>
      <c r="F89" s="181"/>
      <c r="G89" s="182">
        <f t="shared" si="0"/>
        <v>0</v>
      </c>
      <c r="H89" s="181"/>
      <c r="I89" s="182">
        <f t="shared" si="1"/>
        <v>0</v>
      </c>
      <c r="J89" s="181"/>
      <c r="K89" s="182">
        <f t="shared" si="2"/>
        <v>0</v>
      </c>
      <c r="L89" s="182">
        <v>21</v>
      </c>
      <c r="M89" s="182">
        <f t="shared" si="3"/>
        <v>0</v>
      </c>
      <c r="N89" s="180">
        <v>0</v>
      </c>
      <c r="O89" s="180">
        <f t="shared" si="4"/>
        <v>0</v>
      </c>
      <c r="P89" s="180">
        <v>1.9460000000000002E-2</v>
      </c>
      <c r="Q89" s="180">
        <f t="shared" si="5"/>
        <v>0.02</v>
      </c>
      <c r="R89" s="182"/>
      <c r="S89" s="182" t="s">
        <v>194</v>
      </c>
      <c r="T89" s="183" t="s">
        <v>195</v>
      </c>
      <c r="U89" s="158">
        <v>0.38200000000000001</v>
      </c>
      <c r="V89" s="158">
        <f t="shared" si="6"/>
        <v>0.38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0">
        <v>50</v>
      </c>
      <c r="B90" s="171" t="s">
        <v>326</v>
      </c>
      <c r="C90" s="187" t="s">
        <v>327</v>
      </c>
      <c r="D90" s="172" t="s">
        <v>317</v>
      </c>
      <c r="E90" s="173">
        <v>1</v>
      </c>
      <c r="F90" s="174"/>
      <c r="G90" s="175">
        <f t="shared" si="0"/>
        <v>0</v>
      </c>
      <c r="H90" s="174"/>
      <c r="I90" s="175">
        <f t="shared" si="1"/>
        <v>0</v>
      </c>
      <c r="J90" s="174"/>
      <c r="K90" s="175">
        <f t="shared" si="2"/>
        <v>0</v>
      </c>
      <c r="L90" s="175">
        <v>21</v>
      </c>
      <c r="M90" s="175">
        <f t="shared" si="3"/>
        <v>0</v>
      </c>
      <c r="N90" s="173">
        <v>0</v>
      </c>
      <c r="O90" s="173">
        <f t="shared" si="4"/>
        <v>0</v>
      </c>
      <c r="P90" s="173">
        <v>1.56E-3</v>
      </c>
      <c r="Q90" s="173">
        <f t="shared" si="5"/>
        <v>0</v>
      </c>
      <c r="R90" s="175"/>
      <c r="S90" s="175" t="s">
        <v>194</v>
      </c>
      <c r="T90" s="176" t="s">
        <v>195</v>
      </c>
      <c r="U90" s="158">
        <v>0.217</v>
      </c>
      <c r="V90" s="158">
        <f t="shared" si="6"/>
        <v>0.22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54">
        <v>51</v>
      </c>
      <c r="B91" s="155" t="s">
        <v>328</v>
      </c>
      <c r="C91" s="190" t="s">
        <v>329</v>
      </c>
      <c r="D91" s="156" t="s">
        <v>0</v>
      </c>
      <c r="E91" s="184"/>
      <c r="F91" s="159"/>
      <c r="G91" s="158">
        <f t="shared" si="0"/>
        <v>0</v>
      </c>
      <c r="H91" s="159"/>
      <c r="I91" s="158">
        <f t="shared" si="1"/>
        <v>0</v>
      </c>
      <c r="J91" s="159"/>
      <c r="K91" s="158">
        <f t="shared" si="2"/>
        <v>0</v>
      </c>
      <c r="L91" s="158">
        <v>21</v>
      </c>
      <c r="M91" s="158">
        <f t="shared" si="3"/>
        <v>0</v>
      </c>
      <c r="N91" s="157">
        <v>0</v>
      </c>
      <c r="O91" s="157">
        <f t="shared" si="4"/>
        <v>0</v>
      </c>
      <c r="P91" s="157">
        <v>0</v>
      </c>
      <c r="Q91" s="157">
        <f t="shared" si="5"/>
        <v>0</v>
      </c>
      <c r="R91" s="158"/>
      <c r="S91" s="158" t="s">
        <v>194</v>
      </c>
      <c r="T91" s="158" t="s">
        <v>195</v>
      </c>
      <c r="U91" s="158">
        <v>0</v>
      </c>
      <c r="V91" s="158">
        <f t="shared" si="6"/>
        <v>0</v>
      </c>
      <c r="W91" s="158"/>
      <c r="X91" s="158" t="s">
        <v>258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259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>
      <c r="A92" s="163" t="s">
        <v>189</v>
      </c>
      <c r="B92" s="164" t="s">
        <v>136</v>
      </c>
      <c r="C92" s="186" t="s">
        <v>137</v>
      </c>
      <c r="D92" s="165"/>
      <c r="E92" s="166"/>
      <c r="F92" s="167"/>
      <c r="G92" s="167">
        <f>SUMIF(AG93:AG101,"&lt;&gt;NOR",G93:G101)</f>
        <v>0</v>
      </c>
      <c r="H92" s="167"/>
      <c r="I92" s="167">
        <f>SUM(I93:I101)</f>
        <v>0</v>
      </c>
      <c r="J92" s="167"/>
      <c r="K92" s="167">
        <f>SUM(K93:K101)</f>
        <v>0</v>
      </c>
      <c r="L92" s="167"/>
      <c r="M92" s="167">
        <f>SUM(M93:M101)</f>
        <v>0</v>
      </c>
      <c r="N92" s="166"/>
      <c r="O92" s="166">
        <f>SUM(O93:O101)</f>
        <v>0.04</v>
      </c>
      <c r="P92" s="166"/>
      <c r="Q92" s="166">
        <f>SUM(Q93:Q101)</f>
        <v>0</v>
      </c>
      <c r="R92" s="167"/>
      <c r="S92" s="167"/>
      <c r="T92" s="168"/>
      <c r="U92" s="162"/>
      <c r="V92" s="162">
        <f>SUM(V93:V101)</f>
        <v>6.58</v>
      </c>
      <c r="W92" s="162"/>
      <c r="X92" s="162"/>
      <c r="Y92" s="162"/>
      <c r="AG92" t="s">
        <v>190</v>
      </c>
    </row>
    <row r="93" spans="1:60" outlineLevel="1">
      <c r="A93" s="177">
        <v>52</v>
      </c>
      <c r="B93" s="178" t="s">
        <v>330</v>
      </c>
      <c r="C93" s="189" t="s">
        <v>331</v>
      </c>
      <c r="D93" s="179" t="s">
        <v>248</v>
      </c>
      <c r="E93" s="180">
        <v>1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0">
        <v>0</v>
      </c>
      <c r="O93" s="180">
        <f>ROUND(E93*N93,2)</f>
        <v>0</v>
      </c>
      <c r="P93" s="180">
        <v>0</v>
      </c>
      <c r="Q93" s="180">
        <f>ROUND(E93*P93,2)</f>
        <v>0</v>
      </c>
      <c r="R93" s="182"/>
      <c r="S93" s="182" t="s">
        <v>194</v>
      </c>
      <c r="T93" s="183" t="s">
        <v>195</v>
      </c>
      <c r="U93" s="158">
        <v>1.5</v>
      </c>
      <c r="V93" s="158">
        <f>ROUND(E93*U93,2)</f>
        <v>1.5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7">
        <v>53</v>
      </c>
      <c r="B94" s="178" t="s">
        <v>332</v>
      </c>
      <c r="C94" s="189" t="s">
        <v>333</v>
      </c>
      <c r="D94" s="179" t="s">
        <v>248</v>
      </c>
      <c r="E94" s="180">
        <v>1</v>
      </c>
      <c r="F94" s="181"/>
      <c r="G94" s="182">
        <f>ROUND(E94*F94,2)</f>
        <v>0</v>
      </c>
      <c r="H94" s="181"/>
      <c r="I94" s="182">
        <f>ROUND(E94*H94,2)</f>
        <v>0</v>
      </c>
      <c r="J94" s="181"/>
      <c r="K94" s="182">
        <f>ROUND(E94*J94,2)</f>
        <v>0</v>
      </c>
      <c r="L94" s="182">
        <v>21</v>
      </c>
      <c r="M94" s="182">
        <f>G94*(1+L94/100)</f>
        <v>0</v>
      </c>
      <c r="N94" s="180">
        <v>2.1999999999999999E-2</v>
      </c>
      <c r="O94" s="180">
        <f>ROUND(E94*N94,2)</f>
        <v>0.02</v>
      </c>
      <c r="P94" s="180">
        <v>0</v>
      </c>
      <c r="Q94" s="180">
        <f>ROUND(E94*P94,2)</f>
        <v>0</v>
      </c>
      <c r="R94" s="182" t="s">
        <v>334</v>
      </c>
      <c r="S94" s="182" t="s">
        <v>194</v>
      </c>
      <c r="T94" s="183" t="s">
        <v>195</v>
      </c>
      <c r="U94" s="158">
        <v>0</v>
      </c>
      <c r="V94" s="158">
        <f>ROUND(E94*U94,2)</f>
        <v>0</v>
      </c>
      <c r="W94" s="158"/>
      <c r="X94" s="158" t="s">
        <v>335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336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7">
        <v>54</v>
      </c>
      <c r="B95" s="178" t="s">
        <v>337</v>
      </c>
      <c r="C95" s="189" t="s">
        <v>338</v>
      </c>
      <c r="D95" s="179" t="s">
        <v>248</v>
      </c>
      <c r="E95" s="180">
        <v>1</v>
      </c>
      <c r="F95" s="181"/>
      <c r="G95" s="182">
        <f>ROUND(E95*F95,2)</f>
        <v>0</v>
      </c>
      <c r="H95" s="181"/>
      <c r="I95" s="182">
        <f>ROUND(E95*H95,2)</f>
        <v>0</v>
      </c>
      <c r="J95" s="181"/>
      <c r="K95" s="182">
        <f>ROUND(E95*J95,2)</f>
        <v>0</v>
      </c>
      <c r="L95" s="182">
        <v>21</v>
      </c>
      <c r="M95" s="182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2"/>
      <c r="S95" s="182" t="s">
        <v>194</v>
      </c>
      <c r="T95" s="183" t="s">
        <v>195</v>
      </c>
      <c r="U95" s="158">
        <v>0.77500000000000002</v>
      </c>
      <c r="V95" s="158">
        <f>ROUND(E95*U95,2)</f>
        <v>0.78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7">
        <v>55</v>
      </c>
      <c r="B96" s="178" t="s">
        <v>339</v>
      </c>
      <c r="C96" s="189" t="s">
        <v>340</v>
      </c>
      <c r="D96" s="179" t="s">
        <v>248</v>
      </c>
      <c r="E96" s="180">
        <v>1</v>
      </c>
      <c r="F96" s="181"/>
      <c r="G96" s="182">
        <f>ROUND(E96*F96,2)</f>
        <v>0</v>
      </c>
      <c r="H96" s="181"/>
      <c r="I96" s="182">
        <f>ROUND(E96*H96,2)</f>
        <v>0</v>
      </c>
      <c r="J96" s="181"/>
      <c r="K96" s="182">
        <f>ROUND(E96*J96,2)</f>
        <v>0</v>
      </c>
      <c r="L96" s="182">
        <v>21</v>
      </c>
      <c r="M96" s="182">
        <f>G96*(1+L96/100)</f>
        <v>0</v>
      </c>
      <c r="N96" s="180">
        <v>8.0000000000000004E-4</v>
      </c>
      <c r="O96" s="180">
        <f>ROUND(E96*N96,2)</f>
        <v>0</v>
      </c>
      <c r="P96" s="180">
        <v>0</v>
      </c>
      <c r="Q96" s="180">
        <f>ROUND(E96*P96,2)</f>
        <v>0</v>
      </c>
      <c r="R96" s="182" t="s">
        <v>334</v>
      </c>
      <c r="S96" s="182" t="s">
        <v>194</v>
      </c>
      <c r="T96" s="183" t="s">
        <v>195</v>
      </c>
      <c r="U96" s="158">
        <v>0</v>
      </c>
      <c r="V96" s="158">
        <f>ROUND(E96*U96,2)</f>
        <v>0</v>
      </c>
      <c r="W96" s="158"/>
      <c r="X96" s="158" t="s">
        <v>335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336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>
      <c r="A97" s="170">
        <v>56</v>
      </c>
      <c r="B97" s="171" t="s">
        <v>341</v>
      </c>
      <c r="C97" s="187" t="s">
        <v>342</v>
      </c>
      <c r="D97" s="172" t="s">
        <v>236</v>
      </c>
      <c r="E97" s="173">
        <v>15.92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194</v>
      </c>
      <c r="T97" s="176" t="s">
        <v>195</v>
      </c>
      <c r="U97" s="158">
        <v>0.27</v>
      </c>
      <c r="V97" s="158">
        <f>ROUND(E97*U97,2)</f>
        <v>4.3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>
      <c r="A98" s="154"/>
      <c r="B98" s="155"/>
      <c r="C98" s="188" t="s">
        <v>343</v>
      </c>
      <c r="D98" s="160"/>
      <c r="E98" s="161">
        <v>15.92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202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0">
        <v>57</v>
      </c>
      <c r="B99" s="171" t="s">
        <v>344</v>
      </c>
      <c r="C99" s="187" t="s">
        <v>345</v>
      </c>
      <c r="D99" s="172" t="s">
        <v>236</v>
      </c>
      <c r="E99" s="173">
        <v>15.92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1E-3</v>
      </c>
      <c r="O99" s="173">
        <f>ROUND(E99*N99,2)</f>
        <v>0.02</v>
      </c>
      <c r="P99" s="173">
        <v>0</v>
      </c>
      <c r="Q99" s="173">
        <f>ROUND(E99*P99,2)</f>
        <v>0</v>
      </c>
      <c r="R99" s="175" t="s">
        <v>334</v>
      </c>
      <c r="S99" s="175" t="s">
        <v>194</v>
      </c>
      <c r="T99" s="176" t="s">
        <v>195</v>
      </c>
      <c r="U99" s="158">
        <v>0</v>
      </c>
      <c r="V99" s="158">
        <f>ROUND(E99*U99,2)</f>
        <v>0</v>
      </c>
      <c r="W99" s="158"/>
      <c r="X99" s="158" t="s">
        <v>335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336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>
      <c r="A100" s="154"/>
      <c r="B100" s="155"/>
      <c r="C100" s="188" t="s">
        <v>346</v>
      </c>
      <c r="D100" s="160"/>
      <c r="E100" s="161">
        <v>15.92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202</v>
      </c>
      <c r="AH100" s="147">
        <v>5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>
        <v>58</v>
      </c>
      <c r="B101" s="155" t="s">
        <v>347</v>
      </c>
      <c r="C101" s="190" t="s">
        <v>348</v>
      </c>
      <c r="D101" s="156" t="s">
        <v>0</v>
      </c>
      <c r="E101" s="184"/>
      <c r="F101" s="159"/>
      <c r="G101" s="158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194</v>
      </c>
      <c r="T101" s="158" t="s">
        <v>195</v>
      </c>
      <c r="U101" s="158">
        <v>0</v>
      </c>
      <c r="V101" s="158">
        <f>ROUND(E101*U101,2)</f>
        <v>0</v>
      </c>
      <c r="W101" s="158"/>
      <c r="X101" s="158" t="s">
        <v>258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259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>
      <c r="A102" s="163" t="s">
        <v>189</v>
      </c>
      <c r="B102" s="164" t="s">
        <v>138</v>
      </c>
      <c r="C102" s="186" t="s">
        <v>139</v>
      </c>
      <c r="D102" s="165"/>
      <c r="E102" s="166"/>
      <c r="F102" s="167"/>
      <c r="G102" s="167">
        <f>SUMIF(AG103:AG105,"&lt;&gt;NOR",G103:G105)</f>
        <v>0</v>
      </c>
      <c r="H102" s="167"/>
      <c r="I102" s="167">
        <f>SUM(I103:I105)</f>
        <v>0</v>
      </c>
      <c r="J102" s="167"/>
      <c r="K102" s="167">
        <f>SUM(K103:K105)</f>
        <v>0</v>
      </c>
      <c r="L102" s="167"/>
      <c r="M102" s="167">
        <f>SUM(M103:M105)</f>
        <v>0</v>
      </c>
      <c r="N102" s="166"/>
      <c r="O102" s="166">
        <f>SUM(O103:O105)</f>
        <v>0.43999999999999995</v>
      </c>
      <c r="P102" s="166"/>
      <c r="Q102" s="166">
        <f>SUM(Q103:Q105)</f>
        <v>0</v>
      </c>
      <c r="R102" s="167"/>
      <c r="S102" s="167"/>
      <c r="T102" s="168"/>
      <c r="U102" s="162"/>
      <c r="V102" s="162">
        <f>SUM(V103:V105)</f>
        <v>22.4</v>
      </c>
      <c r="W102" s="162"/>
      <c r="X102" s="162"/>
      <c r="Y102" s="162"/>
      <c r="AG102" t="s">
        <v>190</v>
      </c>
    </row>
    <row r="103" spans="1:60" ht="20.399999999999999" outlineLevel="1">
      <c r="A103" s="177">
        <v>59</v>
      </c>
      <c r="B103" s="178" t="s">
        <v>349</v>
      </c>
      <c r="C103" s="189" t="s">
        <v>350</v>
      </c>
      <c r="D103" s="179" t="s">
        <v>193</v>
      </c>
      <c r="E103" s="180">
        <v>36.82</v>
      </c>
      <c r="F103" s="181"/>
      <c r="G103" s="182">
        <f>ROUND(E103*F103,2)</f>
        <v>0</v>
      </c>
      <c r="H103" s="181"/>
      <c r="I103" s="182">
        <f>ROUND(E103*H103,2)</f>
        <v>0</v>
      </c>
      <c r="J103" s="181"/>
      <c r="K103" s="182">
        <f>ROUND(E103*J103,2)</f>
        <v>0</v>
      </c>
      <c r="L103" s="182">
        <v>21</v>
      </c>
      <c r="M103" s="182">
        <f>G103*(1+L103/100)</f>
        <v>0</v>
      </c>
      <c r="N103" s="180">
        <v>1.103E-2</v>
      </c>
      <c r="O103" s="180">
        <f>ROUND(E103*N103,2)</f>
        <v>0.41</v>
      </c>
      <c r="P103" s="180">
        <v>0</v>
      </c>
      <c r="Q103" s="180">
        <f>ROUND(E103*P103,2)</f>
        <v>0</v>
      </c>
      <c r="R103" s="182"/>
      <c r="S103" s="182" t="s">
        <v>228</v>
      </c>
      <c r="T103" s="183" t="s">
        <v>229</v>
      </c>
      <c r="U103" s="158">
        <v>0.48499999999999999</v>
      </c>
      <c r="V103" s="158">
        <f>ROUND(E103*U103,2)</f>
        <v>17.86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0">
        <v>60</v>
      </c>
      <c r="B104" s="171" t="s">
        <v>351</v>
      </c>
      <c r="C104" s="187" t="s">
        <v>352</v>
      </c>
      <c r="D104" s="172" t="s">
        <v>193</v>
      </c>
      <c r="E104" s="173">
        <v>9.36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3.47E-3</v>
      </c>
      <c r="O104" s="173">
        <f>ROUND(E104*N104,2)</f>
        <v>0.03</v>
      </c>
      <c r="P104" s="173">
        <v>0</v>
      </c>
      <c r="Q104" s="173">
        <f>ROUND(E104*P104,2)</f>
        <v>0</v>
      </c>
      <c r="R104" s="175"/>
      <c r="S104" s="175" t="s">
        <v>228</v>
      </c>
      <c r="T104" s="176" t="s">
        <v>229</v>
      </c>
      <c r="U104" s="158">
        <v>0.48499999999999999</v>
      </c>
      <c r="V104" s="158">
        <f>ROUND(E104*U104,2)</f>
        <v>4.54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>
        <v>61</v>
      </c>
      <c r="B105" s="155" t="s">
        <v>353</v>
      </c>
      <c r="C105" s="190" t="s">
        <v>354</v>
      </c>
      <c r="D105" s="156" t="s">
        <v>0</v>
      </c>
      <c r="E105" s="184"/>
      <c r="F105" s="159"/>
      <c r="G105" s="158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194</v>
      </c>
      <c r="T105" s="158" t="s">
        <v>195</v>
      </c>
      <c r="U105" s="158">
        <v>0</v>
      </c>
      <c r="V105" s="158">
        <f>ROUND(E105*U105,2)</f>
        <v>0</v>
      </c>
      <c r="W105" s="158"/>
      <c r="X105" s="158" t="s">
        <v>258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259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>
      <c r="A106" s="163" t="s">
        <v>189</v>
      </c>
      <c r="B106" s="164" t="s">
        <v>142</v>
      </c>
      <c r="C106" s="186" t="s">
        <v>143</v>
      </c>
      <c r="D106" s="165"/>
      <c r="E106" s="166"/>
      <c r="F106" s="167"/>
      <c r="G106" s="167">
        <f>SUMIF(AG107:AG119,"&lt;&gt;NOR",G107:G119)</f>
        <v>0</v>
      </c>
      <c r="H106" s="167"/>
      <c r="I106" s="167">
        <f>SUM(I107:I119)</f>
        <v>0</v>
      </c>
      <c r="J106" s="167"/>
      <c r="K106" s="167">
        <f>SUM(K107:K119)</f>
        <v>0</v>
      </c>
      <c r="L106" s="167"/>
      <c r="M106" s="167">
        <f>SUM(M107:M119)</f>
        <v>0</v>
      </c>
      <c r="N106" s="166"/>
      <c r="O106" s="166">
        <f>SUM(O107:O119)</f>
        <v>0.04</v>
      </c>
      <c r="P106" s="166"/>
      <c r="Q106" s="166">
        <f>SUM(Q107:Q119)</f>
        <v>0.03</v>
      </c>
      <c r="R106" s="167"/>
      <c r="S106" s="167"/>
      <c r="T106" s="168"/>
      <c r="U106" s="162"/>
      <c r="V106" s="162">
        <f>SUM(V107:V119)</f>
        <v>59.300000000000004</v>
      </c>
      <c r="W106" s="162"/>
      <c r="X106" s="162"/>
      <c r="Y106" s="162"/>
      <c r="AG106" t="s">
        <v>190</v>
      </c>
    </row>
    <row r="107" spans="1:60" outlineLevel="1">
      <c r="A107" s="170">
        <v>62</v>
      </c>
      <c r="B107" s="171" t="s">
        <v>355</v>
      </c>
      <c r="C107" s="187" t="s">
        <v>356</v>
      </c>
      <c r="D107" s="172" t="s">
        <v>236</v>
      </c>
      <c r="E107" s="173">
        <v>27.4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1E-3</v>
      </c>
      <c r="Q107" s="173">
        <f>ROUND(E107*P107,2)</f>
        <v>0.03</v>
      </c>
      <c r="R107" s="175"/>
      <c r="S107" s="175" t="s">
        <v>194</v>
      </c>
      <c r="T107" s="176" t="s">
        <v>195</v>
      </c>
      <c r="U107" s="158">
        <v>0.08</v>
      </c>
      <c r="V107" s="158">
        <f>ROUND(E107*U107,2)</f>
        <v>2.19</v>
      </c>
      <c r="W107" s="158"/>
      <c r="X107" s="158" t="s">
        <v>196</v>
      </c>
      <c r="Y107" s="158" t="s">
        <v>197</v>
      </c>
      <c r="Z107" s="147"/>
      <c r="AA107" s="147"/>
      <c r="AB107" s="147"/>
      <c r="AC107" s="147"/>
      <c r="AD107" s="147"/>
      <c r="AE107" s="147"/>
      <c r="AF107" s="147"/>
      <c r="AG107" s="147" t="s">
        <v>198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>
      <c r="A108" s="154"/>
      <c r="B108" s="155"/>
      <c r="C108" s="188" t="s">
        <v>357</v>
      </c>
      <c r="D108" s="160"/>
      <c r="E108" s="161">
        <v>27.4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202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0">
        <v>63</v>
      </c>
      <c r="B109" s="171" t="s">
        <v>358</v>
      </c>
      <c r="C109" s="187" t="s">
        <v>359</v>
      </c>
      <c r="D109" s="172" t="s">
        <v>236</v>
      </c>
      <c r="E109" s="173">
        <v>27.4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1.6000000000000001E-4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194</v>
      </c>
      <c r="T109" s="176" t="s">
        <v>195</v>
      </c>
      <c r="U109" s="158">
        <v>0.18</v>
      </c>
      <c r="V109" s="158">
        <f>ROUND(E109*U109,2)</f>
        <v>4.93</v>
      </c>
      <c r="W109" s="158"/>
      <c r="X109" s="158" t="s">
        <v>196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198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88" t="s">
        <v>357</v>
      </c>
      <c r="D110" s="160"/>
      <c r="E110" s="161">
        <v>27.4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0">
        <v>64</v>
      </c>
      <c r="B111" s="171" t="s">
        <v>360</v>
      </c>
      <c r="C111" s="187" t="s">
        <v>361</v>
      </c>
      <c r="D111" s="172" t="s">
        <v>193</v>
      </c>
      <c r="E111" s="173">
        <v>46.1736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1.0000000000000001E-5</v>
      </c>
      <c r="O111" s="173">
        <f>ROUND(E111*N111,2)</f>
        <v>0</v>
      </c>
      <c r="P111" s="173">
        <v>0</v>
      </c>
      <c r="Q111" s="173">
        <f>ROUND(E111*P111,2)</f>
        <v>0</v>
      </c>
      <c r="R111" s="175"/>
      <c r="S111" s="175" t="s">
        <v>194</v>
      </c>
      <c r="T111" s="176" t="s">
        <v>195</v>
      </c>
      <c r="U111" s="158">
        <v>0.34</v>
      </c>
      <c r="V111" s="158">
        <f>ROUND(E111*U111,2)</f>
        <v>15.7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>
      <c r="A112" s="154"/>
      <c r="B112" s="155"/>
      <c r="C112" s="188" t="s">
        <v>224</v>
      </c>
      <c r="D112" s="160"/>
      <c r="E112" s="161">
        <v>46.1736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0">
        <v>65</v>
      </c>
      <c r="B113" s="171" t="s">
        <v>362</v>
      </c>
      <c r="C113" s="187" t="s">
        <v>363</v>
      </c>
      <c r="D113" s="172" t="s">
        <v>193</v>
      </c>
      <c r="E113" s="173">
        <v>46.1736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194</v>
      </c>
      <c r="T113" s="176" t="s">
        <v>195</v>
      </c>
      <c r="U113" s="158">
        <v>0.09</v>
      </c>
      <c r="V113" s="158">
        <f>ROUND(E113*U113,2)</f>
        <v>4.16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>
      <c r="A114" s="154"/>
      <c r="B114" s="155"/>
      <c r="C114" s="188" t="s">
        <v>224</v>
      </c>
      <c r="D114" s="160"/>
      <c r="E114" s="161">
        <v>46.1736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0">
        <v>66</v>
      </c>
      <c r="B115" s="171" t="s">
        <v>364</v>
      </c>
      <c r="C115" s="187" t="s">
        <v>1228</v>
      </c>
      <c r="D115" s="172" t="s">
        <v>193</v>
      </c>
      <c r="E115" s="173">
        <v>46.1736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4.8999999999999998E-4</v>
      </c>
      <c r="O115" s="173">
        <f>ROUND(E115*N115,2)</f>
        <v>0.02</v>
      </c>
      <c r="P115" s="173">
        <v>0</v>
      </c>
      <c r="Q115" s="173">
        <f>ROUND(E115*P115,2)</f>
        <v>0</v>
      </c>
      <c r="R115" s="175"/>
      <c r="S115" s="175" t="s">
        <v>194</v>
      </c>
      <c r="T115" s="176" t="s">
        <v>195</v>
      </c>
      <c r="U115" s="158">
        <v>0.13</v>
      </c>
      <c r="V115" s="158">
        <f>ROUND(E115*U115,2)</f>
        <v>6</v>
      </c>
      <c r="W115" s="158"/>
      <c r="X115" s="158" t="s">
        <v>196</v>
      </c>
      <c r="Y115" s="158" t="s">
        <v>197</v>
      </c>
      <c r="Z115" s="147"/>
      <c r="AA115" s="147"/>
      <c r="AB115" s="147"/>
      <c r="AC115" s="147"/>
      <c r="AD115" s="147"/>
      <c r="AE115" s="147"/>
      <c r="AF115" s="147"/>
      <c r="AG115" s="147" t="s">
        <v>198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>
      <c r="A116" s="154"/>
      <c r="B116" s="155"/>
      <c r="C116" s="188" t="s">
        <v>365</v>
      </c>
      <c r="D116" s="160"/>
      <c r="E116" s="161">
        <v>46.1736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202</v>
      </c>
      <c r="AH116" s="147">
        <v>5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0">
        <v>67</v>
      </c>
      <c r="B117" s="171" t="s">
        <v>366</v>
      </c>
      <c r="C117" s="187" t="s">
        <v>367</v>
      </c>
      <c r="D117" s="172" t="s">
        <v>193</v>
      </c>
      <c r="E117" s="173">
        <v>46.1736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3.5E-4</v>
      </c>
      <c r="O117" s="173">
        <f>ROUND(E117*N117,2)</f>
        <v>0.02</v>
      </c>
      <c r="P117" s="173">
        <v>0</v>
      </c>
      <c r="Q117" s="173">
        <f>ROUND(E117*P117,2)</f>
        <v>0</v>
      </c>
      <c r="R117" s="175"/>
      <c r="S117" s="175" t="s">
        <v>194</v>
      </c>
      <c r="T117" s="176" t="s">
        <v>195</v>
      </c>
      <c r="U117" s="158">
        <v>0.56999999999999995</v>
      </c>
      <c r="V117" s="158">
        <f>ROUND(E117*U117,2)</f>
        <v>26.32</v>
      </c>
      <c r="W117" s="158"/>
      <c r="X117" s="158" t="s">
        <v>196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>
      <c r="A118" s="154"/>
      <c r="B118" s="155"/>
      <c r="C118" s="188" t="s">
        <v>365</v>
      </c>
      <c r="D118" s="160"/>
      <c r="E118" s="161">
        <v>46.1736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202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>
        <v>68</v>
      </c>
      <c r="B119" s="155" t="s">
        <v>368</v>
      </c>
      <c r="C119" s="190" t="s">
        <v>369</v>
      </c>
      <c r="D119" s="156" t="s">
        <v>0</v>
      </c>
      <c r="E119" s="184"/>
      <c r="F119" s="159"/>
      <c r="G119" s="158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194</v>
      </c>
      <c r="T119" s="158" t="s">
        <v>195</v>
      </c>
      <c r="U119" s="158">
        <v>0</v>
      </c>
      <c r="V119" s="158">
        <f>ROUND(E119*U119,2)</f>
        <v>0</v>
      </c>
      <c r="W119" s="158"/>
      <c r="X119" s="158" t="s">
        <v>258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259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>
      <c r="A120" s="163" t="s">
        <v>189</v>
      </c>
      <c r="B120" s="164" t="s">
        <v>144</v>
      </c>
      <c r="C120" s="186" t="s">
        <v>145</v>
      </c>
      <c r="D120" s="165"/>
      <c r="E120" s="166"/>
      <c r="F120" s="167"/>
      <c r="G120" s="167">
        <f>SUMIF(AG121:AG124,"&lt;&gt;NOR",G121:G124)</f>
        <v>0</v>
      </c>
      <c r="H120" s="167"/>
      <c r="I120" s="167">
        <f>SUM(I121:I124)</f>
        <v>0</v>
      </c>
      <c r="J120" s="167"/>
      <c r="K120" s="167">
        <f>SUM(K121:K124)</f>
        <v>0</v>
      </c>
      <c r="L120" s="167"/>
      <c r="M120" s="167">
        <f>SUM(M121:M124)</f>
        <v>0</v>
      </c>
      <c r="N120" s="166"/>
      <c r="O120" s="166">
        <f>SUM(O121:O124)</f>
        <v>0.01</v>
      </c>
      <c r="P120" s="166"/>
      <c r="Q120" s="166">
        <f>SUM(Q121:Q124)</f>
        <v>0</v>
      </c>
      <c r="R120" s="167"/>
      <c r="S120" s="167"/>
      <c r="T120" s="168"/>
      <c r="U120" s="162"/>
      <c r="V120" s="162">
        <f>SUM(V121:V124)</f>
        <v>1.91</v>
      </c>
      <c r="W120" s="162"/>
      <c r="X120" s="162"/>
      <c r="Y120" s="162"/>
      <c r="AG120" t="s">
        <v>190</v>
      </c>
    </row>
    <row r="121" spans="1:60" ht="20.399999999999999" outlineLevel="1">
      <c r="A121" s="170">
        <v>69</v>
      </c>
      <c r="B121" s="171" t="s">
        <v>370</v>
      </c>
      <c r="C121" s="187" t="s">
        <v>371</v>
      </c>
      <c r="D121" s="172" t="s">
        <v>193</v>
      </c>
      <c r="E121" s="173">
        <v>11.6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2.0000000000000002E-5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194</v>
      </c>
      <c r="T121" s="176" t="s">
        <v>195</v>
      </c>
      <c r="U121" s="158">
        <v>0.16500000000000001</v>
      </c>
      <c r="V121" s="158">
        <f>ROUND(E121*U121,2)</f>
        <v>1.91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>
      <c r="A122" s="154"/>
      <c r="B122" s="155"/>
      <c r="C122" s="188" t="s">
        <v>372</v>
      </c>
      <c r="D122" s="160"/>
      <c r="E122" s="161">
        <v>11.6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202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0">
        <v>70</v>
      </c>
      <c r="B123" s="171" t="s">
        <v>373</v>
      </c>
      <c r="C123" s="187" t="s">
        <v>374</v>
      </c>
      <c r="D123" s="172" t="s">
        <v>193</v>
      </c>
      <c r="E123" s="173">
        <v>12.18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1.0399999999999999E-3</v>
      </c>
      <c r="O123" s="173">
        <f>ROUND(E123*N123,2)</f>
        <v>0.01</v>
      </c>
      <c r="P123" s="173">
        <v>0</v>
      </c>
      <c r="Q123" s="173">
        <f>ROUND(E123*P123,2)</f>
        <v>0</v>
      </c>
      <c r="R123" s="175" t="s">
        <v>334</v>
      </c>
      <c r="S123" s="175" t="s">
        <v>240</v>
      </c>
      <c r="T123" s="176" t="s">
        <v>195</v>
      </c>
      <c r="U123" s="158">
        <v>0</v>
      </c>
      <c r="V123" s="158">
        <f>ROUND(E123*U123,2)</f>
        <v>0</v>
      </c>
      <c r="W123" s="158"/>
      <c r="X123" s="158" t="s">
        <v>335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336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>
      <c r="A124" s="154"/>
      <c r="B124" s="155"/>
      <c r="C124" s="188" t="s">
        <v>375</v>
      </c>
      <c r="D124" s="160"/>
      <c r="E124" s="161">
        <v>12.18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202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>
      <c r="A125" s="163" t="s">
        <v>189</v>
      </c>
      <c r="B125" s="164" t="s">
        <v>146</v>
      </c>
      <c r="C125" s="186" t="s">
        <v>147</v>
      </c>
      <c r="D125" s="165"/>
      <c r="E125" s="166"/>
      <c r="F125" s="167"/>
      <c r="G125" s="167">
        <f>SUMIF(AG126:AG135,"&lt;&gt;NOR",G126:G135)</f>
        <v>0</v>
      </c>
      <c r="H125" s="167"/>
      <c r="I125" s="167">
        <f>SUM(I126:I135)</f>
        <v>0</v>
      </c>
      <c r="J125" s="167"/>
      <c r="K125" s="167">
        <f>SUM(K126:K135)</f>
        <v>0</v>
      </c>
      <c r="L125" s="167"/>
      <c r="M125" s="167">
        <f>SUM(M126:M135)</f>
        <v>0</v>
      </c>
      <c r="N125" s="166"/>
      <c r="O125" s="166">
        <f>SUM(O126:O135)</f>
        <v>6.9999999999999993E-2</v>
      </c>
      <c r="P125" s="166"/>
      <c r="Q125" s="166">
        <f>SUM(Q126:Q135)</f>
        <v>0</v>
      </c>
      <c r="R125" s="167"/>
      <c r="S125" s="167"/>
      <c r="T125" s="168"/>
      <c r="U125" s="162"/>
      <c r="V125" s="162">
        <f>SUM(V126:V135)</f>
        <v>4.18</v>
      </c>
      <c r="W125" s="162"/>
      <c r="X125" s="162"/>
      <c r="Y125" s="162"/>
      <c r="AG125" t="s">
        <v>190</v>
      </c>
    </row>
    <row r="126" spans="1:60" outlineLevel="1">
      <c r="A126" s="170">
        <v>71</v>
      </c>
      <c r="B126" s="171" t="s">
        <v>376</v>
      </c>
      <c r="C126" s="187" t="s">
        <v>377</v>
      </c>
      <c r="D126" s="172" t="s">
        <v>193</v>
      </c>
      <c r="E126" s="173">
        <v>2.2400000000000002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2.1000000000000001E-4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194</v>
      </c>
      <c r="T126" s="176" t="s">
        <v>195</v>
      </c>
      <c r="U126" s="158">
        <v>0.05</v>
      </c>
      <c r="V126" s="158">
        <f>ROUND(E126*U126,2)</f>
        <v>0.11</v>
      </c>
      <c r="W126" s="158"/>
      <c r="X126" s="158" t="s">
        <v>196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294" t="s">
        <v>378</v>
      </c>
      <c r="D127" s="295"/>
      <c r="E127" s="295"/>
      <c r="F127" s="295"/>
      <c r="G127" s="295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>
      <c r="A128" s="154"/>
      <c r="B128" s="155"/>
      <c r="C128" s="188" t="s">
        <v>379</v>
      </c>
      <c r="D128" s="160"/>
      <c r="E128" s="161">
        <v>2.2400000000000002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0">
        <v>72</v>
      </c>
      <c r="B129" s="171" t="s">
        <v>380</v>
      </c>
      <c r="C129" s="187" t="s">
        <v>381</v>
      </c>
      <c r="D129" s="172" t="s">
        <v>193</v>
      </c>
      <c r="E129" s="173">
        <v>2.2400000000000002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194</v>
      </c>
      <c r="T129" s="176" t="s">
        <v>195</v>
      </c>
      <c r="U129" s="158">
        <v>0.24</v>
      </c>
      <c r="V129" s="158">
        <f>ROUND(E129*U129,2)</f>
        <v>0.54</v>
      </c>
      <c r="W129" s="158"/>
      <c r="X129" s="158" t="s">
        <v>196</v>
      </c>
      <c r="Y129" s="158" t="s">
        <v>197</v>
      </c>
      <c r="Z129" s="147"/>
      <c r="AA129" s="147"/>
      <c r="AB129" s="147"/>
      <c r="AC129" s="147"/>
      <c r="AD129" s="147"/>
      <c r="AE129" s="147"/>
      <c r="AF129" s="147"/>
      <c r="AG129" s="147" t="s">
        <v>198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>
      <c r="A130" s="154"/>
      <c r="B130" s="155"/>
      <c r="C130" s="188" t="s">
        <v>382</v>
      </c>
      <c r="D130" s="160"/>
      <c r="E130" s="161">
        <v>2.2400000000000002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202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70">
        <v>73</v>
      </c>
      <c r="B131" s="171" t="s">
        <v>383</v>
      </c>
      <c r="C131" s="187" t="s">
        <v>384</v>
      </c>
      <c r="D131" s="172" t="s">
        <v>193</v>
      </c>
      <c r="E131" s="173">
        <v>2.2400000000000002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2.8400000000000001E-3</v>
      </c>
      <c r="O131" s="173">
        <f>ROUND(E131*N131,2)</f>
        <v>0.01</v>
      </c>
      <c r="P131" s="173">
        <v>0</v>
      </c>
      <c r="Q131" s="173">
        <f>ROUND(E131*P131,2)</f>
        <v>0</v>
      </c>
      <c r="R131" s="175"/>
      <c r="S131" s="175" t="s">
        <v>194</v>
      </c>
      <c r="T131" s="176" t="s">
        <v>195</v>
      </c>
      <c r="U131" s="158">
        <v>1.5780000000000001</v>
      </c>
      <c r="V131" s="158">
        <f>ROUND(E131*U131,2)</f>
        <v>3.53</v>
      </c>
      <c r="W131" s="158"/>
      <c r="X131" s="158" t="s">
        <v>196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198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88" t="s">
        <v>382</v>
      </c>
      <c r="D132" s="160"/>
      <c r="E132" s="161">
        <v>2.2400000000000002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>
        <v>5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0">
        <v>74</v>
      </c>
      <c r="B133" s="171" t="s">
        <v>385</v>
      </c>
      <c r="C133" s="187" t="s">
        <v>386</v>
      </c>
      <c r="D133" s="172" t="s">
        <v>193</v>
      </c>
      <c r="E133" s="173">
        <v>2.6880000000000002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2.188E-2</v>
      </c>
      <c r="O133" s="173">
        <f>ROUND(E133*N133,2)</f>
        <v>0.06</v>
      </c>
      <c r="P133" s="173">
        <v>0</v>
      </c>
      <c r="Q133" s="173">
        <f>ROUND(E133*P133,2)</f>
        <v>0</v>
      </c>
      <c r="R133" s="175" t="s">
        <v>334</v>
      </c>
      <c r="S133" s="175" t="s">
        <v>194</v>
      </c>
      <c r="T133" s="176" t="s">
        <v>195</v>
      </c>
      <c r="U133" s="158">
        <v>0</v>
      </c>
      <c r="V133" s="158">
        <f>ROUND(E133*U133,2)</f>
        <v>0</v>
      </c>
      <c r="W133" s="158"/>
      <c r="X133" s="158" t="s">
        <v>335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336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>
      <c r="A134" s="154"/>
      <c r="B134" s="155"/>
      <c r="C134" s="188" t="s">
        <v>387</v>
      </c>
      <c r="D134" s="160"/>
      <c r="E134" s="161">
        <v>2.6880000000000002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>
        <v>75</v>
      </c>
      <c r="B135" s="155" t="s">
        <v>388</v>
      </c>
      <c r="C135" s="190" t="s">
        <v>389</v>
      </c>
      <c r="D135" s="156" t="s">
        <v>0</v>
      </c>
      <c r="E135" s="184"/>
      <c r="F135" s="159"/>
      <c r="G135" s="158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21</v>
      </c>
      <c r="M135" s="158">
        <f>G135*(1+L135/100)</f>
        <v>0</v>
      </c>
      <c r="N135" s="157">
        <v>0</v>
      </c>
      <c r="O135" s="157">
        <f>ROUND(E135*N135,2)</f>
        <v>0</v>
      </c>
      <c r="P135" s="157">
        <v>0</v>
      </c>
      <c r="Q135" s="157">
        <f>ROUND(E135*P135,2)</f>
        <v>0</v>
      </c>
      <c r="R135" s="158"/>
      <c r="S135" s="158" t="s">
        <v>194</v>
      </c>
      <c r="T135" s="158" t="s">
        <v>195</v>
      </c>
      <c r="U135" s="158">
        <v>0</v>
      </c>
      <c r="V135" s="158">
        <f>ROUND(E135*U135,2)</f>
        <v>0</v>
      </c>
      <c r="W135" s="158"/>
      <c r="X135" s="158" t="s">
        <v>258</v>
      </c>
      <c r="Y135" s="158" t="s">
        <v>197</v>
      </c>
      <c r="Z135" s="147"/>
      <c r="AA135" s="147"/>
      <c r="AB135" s="147"/>
      <c r="AC135" s="147"/>
      <c r="AD135" s="147"/>
      <c r="AE135" s="147"/>
      <c r="AF135" s="147"/>
      <c r="AG135" s="147" t="s">
        <v>259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>
      <c r="A136" s="163" t="s">
        <v>189</v>
      </c>
      <c r="B136" s="164" t="s">
        <v>148</v>
      </c>
      <c r="C136" s="186" t="s">
        <v>149</v>
      </c>
      <c r="D136" s="165"/>
      <c r="E136" s="166"/>
      <c r="F136" s="167"/>
      <c r="G136" s="167">
        <f>SUMIF(AG137:AG141,"&lt;&gt;NOR",G137:G141)</f>
        <v>0</v>
      </c>
      <c r="H136" s="167"/>
      <c r="I136" s="167">
        <f>SUM(I137:I141)</f>
        <v>0</v>
      </c>
      <c r="J136" s="167"/>
      <c r="K136" s="167">
        <f>SUM(K137:K141)</f>
        <v>0</v>
      </c>
      <c r="L136" s="167"/>
      <c r="M136" s="167">
        <f>SUM(M137:M141)</f>
        <v>0</v>
      </c>
      <c r="N136" s="166"/>
      <c r="O136" s="166">
        <f>SUM(O137:O141)</f>
        <v>0</v>
      </c>
      <c r="P136" s="166"/>
      <c r="Q136" s="166">
        <f>SUM(Q137:Q141)</f>
        <v>0</v>
      </c>
      <c r="R136" s="167"/>
      <c r="S136" s="167"/>
      <c r="T136" s="168"/>
      <c r="U136" s="162"/>
      <c r="V136" s="162">
        <f>SUM(V137:V141)</f>
        <v>1.75</v>
      </c>
      <c r="W136" s="162"/>
      <c r="X136" s="162"/>
      <c r="Y136" s="162"/>
      <c r="AG136" t="s">
        <v>190</v>
      </c>
    </row>
    <row r="137" spans="1:60" outlineLevel="1">
      <c r="A137" s="170">
        <v>76</v>
      </c>
      <c r="B137" s="171" t="s">
        <v>390</v>
      </c>
      <c r="C137" s="187" t="s">
        <v>391</v>
      </c>
      <c r="D137" s="172" t="s">
        <v>193</v>
      </c>
      <c r="E137" s="173">
        <v>1.89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4.8999999999999998E-4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194</v>
      </c>
      <c r="T137" s="176" t="s">
        <v>195</v>
      </c>
      <c r="U137" s="158">
        <v>0.24299999999999999</v>
      </c>
      <c r="V137" s="158">
        <f>ROUND(E137*U137,2)</f>
        <v>0.46</v>
      </c>
      <c r="W137" s="158"/>
      <c r="X137" s="158" t="s">
        <v>196</v>
      </c>
      <c r="Y137" s="158" t="s">
        <v>197</v>
      </c>
      <c r="Z137" s="147"/>
      <c r="AA137" s="147"/>
      <c r="AB137" s="147"/>
      <c r="AC137" s="147"/>
      <c r="AD137" s="147"/>
      <c r="AE137" s="147"/>
      <c r="AF137" s="147"/>
      <c r="AG137" s="147" t="s">
        <v>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392</v>
      </c>
      <c r="D138" s="160"/>
      <c r="E138" s="161">
        <v>1.89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7">
        <v>77</v>
      </c>
      <c r="B139" s="178" t="s">
        <v>393</v>
      </c>
      <c r="C139" s="189" t="s">
        <v>394</v>
      </c>
      <c r="D139" s="179" t="s">
        <v>236</v>
      </c>
      <c r="E139" s="180">
        <v>11.6</v>
      </c>
      <c r="F139" s="181"/>
      <c r="G139" s="182">
        <f>ROUND(E139*F139,2)</f>
        <v>0</v>
      </c>
      <c r="H139" s="181"/>
      <c r="I139" s="182">
        <f>ROUND(E139*H139,2)</f>
        <v>0</v>
      </c>
      <c r="J139" s="181"/>
      <c r="K139" s="182">
        <f>ROUND(E139*J139,2)</f>
        <v>0</v>
      </c>
      <c r="L139" s="182">
        <v>21</v>
      </c>
      <c r="M139" s="182">
        <f>G139*(1+L139/100)</f>
        <v>0</v>
      </c>
      <c r="N139" s="180">
        <v>6.9999999999999994E-5</v>
      </c>
      <c r="O139" s="180">
        <f>ROUND(E139*N139,2)</f>
        <v>0</v>
      </c>
      <c r="P139" s="180">
        <v>0</v>
      </c>
      <c r="Q139" s="180">
        <f>ROUND(E139*P139,2)</f>
        <v>0</v>
      </c>
      <c r="R139" s="182"/>
      <c r="S139" s="182" t="s">
        <v>194</v>
      </c>
      <c r="T139" s="183" t="s">
        <v>195</v>
      </c>
      <c r="U139" s="158">
        <v>8.8999999999999996E-2</v>
      </c>
      <c r="V139" s="158">
        <f>ROUND(E139*U139,2)</f>
        <v>1.03</v>
      </c>
      <c r="W139" s="158"/>
      <c r="X139" s="158" t="s">
        <v>196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7">
        <v>78</v>
      </c>
      <c r="B140" s="178" t="s">
        <v>395</v>
      </c>
      <c r="C140" s="189" t="s">
        <v>396</v>
      </c>
      <c r="D140" s="179" t="s">
        <v>236</v>
      </c>
      <c r="E140" s="180">
        <v>11.6</v>
      </c>
      <c r="F140" s="181"/>
      <c r="G140" s="182">
        <f>ROUND(E140*F140,2)</f>
        <v>0</v>
      </c>
      <c r="H140" s="181"/>
      <c r="I140" s="182">
        <f>ROUND(E140*H140,2)</f>
        <v>0</v>
      </c>
      <c r="J140" s="181"/>
      <c r="K140" s="182">
        <f>ROUND(E140*J140,2)</f>
        <v>0</v>
      </c>
      <c r="L140" s="182">
        <v>21</v>
      </c>
      <c r="M140" s="182">
        <f>G140*(1+L140/100)</f>
        <v>0</v>
      </c>
      <c r="N140" s="180">
        <v>0</v>
      </c>
      <c r="O140" s="180">
        <f>ROUND(E140*N140,2)</f>
        <v>0</v>
      </c>
      <c r="P140" s="180">
        <v>0</v>
      </c>
      <c r="Q140" s="180">
        <f>ROUND(E140*P140,2)</f>
        <v>0</v>
      </c>
      <c r="R140" s="182"/>
      <c r="S140" s="182" t="s">
        <v>194</v>
      </c>
      <c r="T140" s="183" t="s">
        <v>195</v>
      </c>
      <c r="U140" s="158">
        <v>8.9999999999999993E-3</v>
      </c>
      <c r="V140" s="158">
        <f>ROUND(E140*U140,2)</f>
        <v>0.1</v>
      </c>
      <c r="W140" s="158"/>
      <c r="X140" s="158" t="s">
        <v>196</v>
      </c>
      <c r="Y140" s="158" t="s">
        <v>197</v>
      </c>
      <c r="Z140" s="147"/>
      <c r="AA140" s="147"/>
      <c r="AB140" s="147"/>
      <c r="AC140" s="147"/>
      <c r="AD140" s="147"/>
      <c r="AE140" s="147"/>
      <c r="AF140" s="147"/>
      <c r="AG140" s="147" t="s">
        <v>198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7">
        <v>79</v>
      </c>
      <c r="B141" s="178" t="s">
        <v>397</v>
      </c>
      <c r="C141" s="189" t="s">
        <v>398</v>
      </c>
      <c r="D141" s="179" t="s">
        <v>193</v>
      </c>
      <c r="E141" s="180">
        <v>2.5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80">
        <v>5.0000000000000002E-5</v>
      </c>
      <c r="O141" s="180">
        <f>ROUND(E141*N141,2)</f>
        <v>0</v>
      </c>
      <c r="P141" s="180">
        <v>0</v>
      </c>
      <c r="Q141" s="180">
        <f>ROUND(E141*P141,2)</f>
        <v>0</v>
      </c>
      <c r="R141" s="182"/>
      <c r="S141" s="182" t="s">
        <v>194</v>
      </c>
      <c r="T141" s="183" t="s">
        <v>195</v>
      </c>
      <c r="U141" s="158">
        <v>6.3E-2</v>
      </c>
      <c r="V141" s="158">
        <f>ROUND(E141*U141,2)</f>
        <v>0.16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>
      <c r="A142" s="163" t="s">
        <v>189</v>
      </c>
      <c r="B142" s="164" t="s">
        <v>150</v>
      </c>
      <c r="C142" s="186" t="s">
        <v>151</v>
      </c>
      <c r="D142" s="165"/>
      <c r="E142" s="166"/>
      <c r="F142" s="167"/>
      <c r="G142" s="167">
        <f>SUMIF(AG143:AG153,"&lt;&gt;NOR",G143:G153)</f>
        <v>0</v>
      </c>
      <c r="H142" s="167"/>
      <c r="I142" s="167">
        <f>SUM(I143:I153)</f>
        <v>0</v>
      </c>
      <c r="J142" s="167"/>
      <c r="K142" s="167">
        <f>SUM(K143:K153)</f>
        <v>0</v>
      </c>
      <c r="L142" s="167"/>
      <c r="M142" s="167">
        <f>SUM(M143:M153)</f>
        <v>0</v>
      </c>
      <c r="N142" s="166"/>
      <c r="O142" s="166">
        <f>SUM(O143:O153)</f>
        <v>0.1</v>
      </c>
      <c r="P142" s="166"/>
      <c r="Q142" s="166">
        <f>SUM(Q143:Q153)</f>
        <v>0</v>
      </c>
      <c r="R142" s="167"/>
      <c r="S142" s="167"/>
      <c r="T142" s="168"/>
      <c r="U142" s="162"/>
      <c r="V142" s="162">
        <f>SUM(V143:V153)</f>
        <v>30.440000000000005</v>
      </c>
      <c r="W142" s="162"/>
      <c r="X142" s="162"/>
      <c r="Y142" s="162"/>
      <c r="AG142" t="s">
        <v>190</v>
      </c>
    </row>
    <row r="143" spans="1:60" outlineLevel="1">
      <c r="A143" s="170">
        <v>80</v>
      </c>
      <c r="B143" s="171" t="s">
        <v>399</v>
      </c>
      <c r="C143" s="187" t="s">
        <v>400</v>
      </c>
      <c r="D143" s="172" t="s">
        <v>193</v>
      </c>
      <c r="E143" s="173">
        <v>139.58359999999999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194</v>
      </c>
      <c r="T143" s="176" t="s">
        <v>195</v>
      </c>
      <c r="U143" s="158">
        <v>6.9709999999999994E-2</v>
      </c>
      <c r="V143" s="158">
        <f>ROUND(E143*U143,2)</f>
        <v>9.73</v>
      </c>
      <c r="W143" s="158"/>
      <c r="X143" s="158" t="s">
        <v>196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198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201</v>
      </c>
      <c r="D144" s="160"/>
      <c r="E144" s="161">
        <v>93.41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>
      <c r="A145" s="154"/>
      <c r="B145" s="155"/>
      <c r="C145" s="188" t="s">
        <v>205</v>
      </c>
      <c r="D145" s="160"/>
      <c r="E145" s="161">
        <v>46.1736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202</v>
      </c>
      <c r="AH145" s="147">
        <v>5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70">
        <v>81</v>
      </c>
      <c r="B146" s="171" t="s">
        <v>401</v>
      </c>
      <c r="C146" s="187" t="s">
        <v>402</v>
      </c>
      <c r="D146" s="172" t="s">
        <v>193</v>
      </c>
      <c r="E146" s="173">
        <v>139.58359999999999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1.4999999999999999E-4</v>
      </c>
      <c r="O146" s="173">
        <f>ROUND(E146*N146,2)</f>
        <v>0.02</v>
      </c>
      <c r="P146" s="173">
        <v>0</v>
      </c>
      <c r="Q146" s="173">
        <f>ROUND(E146*P146,2)</f>
        <v>0</v>
      </c>
      <c r="R146" s="175"/>
      <c r="S146" s="175" t="s">
        <v>194</v>
      </c>
      <c r="T146" s="176" t="s">
        <v>195</v>
      </c>
      <c r="U146" s="158">
        <v>3.2480000000000002E-2</v>
      </c>
      <c r="V146" s="158">
        <f>ROUND(E146*U146,2)</f>
        <v>4.53</v>
      </c>
      <c r="W146" s="158"/>
      <c r="X146" s="158" t="s">
        <v>196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198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>
      <c r="A147" s="154"/>
      <c r="B147" s="155"/>
      <c r="C147" s="188" t="s">
        <v>403</v>
      </c>
      <c r="D147" s="160"/>
      <c r="E147" s="161">
        <v>139.58359999999999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202</v>
      </c>
      <c r="AH147" s="147">
        <v>5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70">
        <v>82</v>
      </c>
      <c r="B148" s="171" t="s">
        <v>404</v>
      </c>
      <c r="C148" s="187" t="s">
        <v>405</v>
      </c>
      <c r="D148" s="172" t="s">
        <v>193</v>
      </c>
      <c r="E148" s="173">
        <v>139.58359999999999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4.6000000000000001E-4</v>
      </c>
      <c r="O148" s="173">
        <f>ROUND(E148*N148,2)</f>
        <v>0.06</v>
      </c>
      <c r="P148" s="173">
        <v>0</v>
      </c>
      <c r="Q148" s="173">
        <f>ROUND(E148*P148,2)</f>
        <v>0</v>
      </c>
      <c r="R148" s="175"/>
      <c r="S148" s="175" t="s">
        <v>194</v>
      </c>
      <c r="T148" s="176" t="s">
        <v>195</v>
      </c>
      <c r="U148" s="158">
        <v>0.10191</v>
      </c>
      <c r="V148" s="158">
        <f>ROUND(E148*U148,2)</f>
        <v>14.22</v>
      </c>
      <c r="W148" s="158"/>
      <c r="X148" s="158" t="s">
        <v>196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198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>
      <c r="A149" s="154"/>
      <c r="B149" s="155"/>
      <c r="C149" s="188" t="s">
        <v>403</v>
      </c>
      <c r="D149" s="160"/>
      <c r="E149" s="161">
        <v>139.58359999999999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202</v>
      </c>
      <c r="AH149" s="147">
        <v>5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0.399999999999999" outlineLevel="1">
      <c r="A150" s="177">
        <v>83</v>
      </c>
      <c r="B150" s="178" t="s">
        <v>406</v>
      </c>
      <c r="C150" s="189" t="s">
        <v>407</v>
      </c>
      <c r="D150" s="179" t="s">
        <v>236</v>
      </c>
      <c r="E150" s="180">
        <v>50</v>
      </c>
      <c r="F150" s="181"/>
      <c r="G150" s="182">
        <f>ROUND(E150*F150,2)</f>
        <v>0</v>
      </c>
      <c r="H150" s="181"/>
      <c r="I150" s="182">
        <f>ROUND(E150*H150,2)</f>
        <v>0</v>
      </c>
      <c r="J150" s="181"/>
      <c r="K150" s="182">
        <f>ROUND(E150*J150,2)</f>
        <v>0</v>
      </c>
      <c r="L150" s="182">
        <v>21</v>
      </c>
      <c r="M150" s="182">
        <f>G150*(1+L150/100)</f>
        <v>0</v>
      </c>
      <c r="N150" s="180">
        <v>0</v>
      </c>
      <c r="O150" s="180">
        <f>ROUND(E150*N150,2)</f>
        <v>0</v>
      </c>
      <c r="P150" s="180">
        <v>0</v>
      </c>
      <c r="Q150" s="180">
        <f>ROUND(E150*P150,2)</f>
        <v>0</v>
      </c>
      <c r="R150" s="182"/>
      <c r="S150" s="182" t="s">
        <v>194</v>
      </c>
      <c r="T150" s="183" t="s">
        <v>195</v>
      </c>
      <c r="U150" s="158">
        <v>2.375E-2</v>
      </c>
      <c r="V150" s="158">
        <f>ROUND(E150*U150,2)</f>
        <v>1.19</v>
      </c>
      <c r="W150" s="158"/>
      <c r="X150" s="158" t="s">
        <v>196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0">
        <v>84</v>
      </c>
      <c r="B151" s="171" t="s">
        <v>408</v>
      </c>
      <c r="C151" s="187" t="s">
        <v>409</v>
      </c>
      <c r="D151" s="172" t="s">
        <v>193</v>
      </c>
      <c r="E151" s="173">
        <v>46.1736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3.5E-4</v>
      </c>
      <c r="O151" s="173">
        <f>ROUND(E151*N151,2)</f>
        <v>0.02</v>
      </c>
      <c r="P151" s="173">
        <v>0</v>
      </c>
      <c r="Q151" s="173">
        <f>ROUND(E151*P151,2)</f>
        <v>0</v>
      </c>
      <c r="R151" s="175"/>
      <c r="S151" s="175" t="s">
        <v>194</v>
      </c>
      <c r="T151" s="176" t="s">
        <v>195</v>
      </c>
      <c r="U151" s="158">
        <v>1.35E-2</v>
      </c>
      <c r="V151" s="158">
        <f>ROUND(E151*U151,2)</f>
        <v>0.62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88" t="s">
        <v>365</v>
      </c>
      <c r="D152" s="160"/>
      <c r="E152" s="161">
        <v>46.1736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202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0.399999999999999" outlineLevel="1">
      <c r="A153" s="177">
        <v>85</v>
      </c>
      <c r="B153" s="178" t="s">
        <v>410</v>
      </c>
      <c r="C153" s="189" t="s">
        <v>411</v>
      </c>
      <c r="D153" s="179" t="s">
        <v>193</v>
      </c>
      <c r="E153" s="180">
        <v>5</v>
      </c>
      <c r="F153" s="181"/>
      <c r="G153" s="182">
        <f>ROUND(E153*F153,2)</f>
        <v>0</v>
      </c>
      <c r="H153" s="181"/>
      <c r="I153" s="182">
        <f>ROUND(E153*H153,2)</f>
        <v>0</v>
      </c>
      <c r="J153" s="181"/>
      <c r="K153" s="182">
        <f>ROUND(E153*J153,2)</f>
        <v>0</v>
      </c>
      <c r="L153" s="182">
        <v>21</v>
      </c>
      <c r="M153" s="182">
        <f>G153*(1+L153/100)</f>
        <v>0</v>
      </c>
      <c r="N153" s="180">
        <v>2.0000000000000002E-5</v>
      </c>
      <c r="O153" s="180">
        <f>ROUND(E153*N153,2)</f>
        <v>0</v>
      </c>
      <c r="P153" s="180">
        <v>0</v>
      </c>
      <c r="Q153" s="180">
        <f>ROUND(E153*P153,2)</f>
        <v>0</v>
      </c>
      <c r="R153" s="182"/>
      <c r="S153" s="182" t="s">
        <v>194</v>
      </c>
      <c r="T153" s="183" t="s">
        <v>195</v>
      </c>
      <c r="U153" s="158">
        <v>2.9000000000000001E-2</v>
      </c>
      <c r="V153" s="158">
        <f>ROUND(E153*U153,2)</f>
        <v>0.15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>
      <c r="A154" s="163" t="s">
        <v>189</v>
      </c>
      <c r="B154" s="164" t="s">
        <v>156</v>
      </c>
      <c r="C154" s="186" t="s">
        <v>157</v>
      </c>
      <c r="D154" s="165"/>
      <c r="E154" s="166"/>
      <c r="F154" s="167"/>
      <c r="G154" s="167">
        <f>SUMIF(AG155:AG155,"&lt;&gt;NOR",G155:G155)</f>
        <v>0</v>
      </c>
      <c r="H154" s="167"/>
      <c r="I154" s="167">
        <f>SUM(I155:I155)</f>
        <v>0</v>
      </c>
      <c r="J154" s="167"/>
      <c r="K154" s="167">
        <f>SUM(K155:K155)</f>
        <v>0</v>
      </c>
      <c r="L154" s="167"/>
      <c r="M154" s="167">
        <f>SUM(M155:M155)</f>
        <v>0</v>
      </c>
      <c r="N154" s="166"/>
      <c r="O154" s="166">
        <f>SUM(O155:O155)</f>
        <v>0</v>
      </c>
      <c r="P154" s="166"/>
      <c r="Q154" s="166">
        <f>SUM(Q155:Q155)</f>
        <v>0</v>
      </c>
      <c r="R154" s="167"/>
      <c r="S154" s="167"/>
      <c r="T154" s="168"/>
      <c r="U154" s="162"/>
      <c r="V154" s="162">
        <f>SUM(V155:V155)</f>
        <v>0</v>
      </c>
      <c r="W154" s="162"/>
      <c r="X154" s="162"/>
      <c r="Y154" s="162"/>
      <c r="AG154" t="s">
        <v>190</v>
      </c>
    </row>
    <row r="155" spans="1:60" outlineLevel="1">
      <c r="A155" s="177">
        <v>86</v>
      </c>
      <c r="B155" s="178" t="s">
        <v>412</v>
      </c>
      <c r="C155" s="189" t="s">
        <v>413</v>
      </c>
      <c r="D155" s="179" t="s">
        <v>227</v>
      </c>
      <c r="E155" s="180">
        <v>1</v>
      </c>
      <c r="F155" s="181">
        <f>'01.Rek.el.'!C24</f>
        <v>0</v>
      </c>
      <c r="G155" s="182">
        <f>ROUND(E155*F155,2)</f>
        <v>0</v>
      </c>
      <c r="H155" s="181"/>
      <c r="I155" s="182">
        <f>ROUND(E155*H155,2)</f>
        <v>0</v>
      </c>
      <c r="J155" s="181"/>
      <c r="K155" s="182">
        <f>ROUND(E155*J155,2)</f>
        <v>0</v>
      </c>
      <c r="L155" s="182">
        <v>21</v>
      </c>
      <c r="M155" s="182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2"/>
      <c r="S155" s="182" t="s">
        <v>228</v>
      </c>
      <c r="T155" s="183" t="s">
        <v>229</v>
      </c>
      <c r="U155" s="158">
        <v>0</v>
      </c>
      <c r="V155" s="158">
        <f>ROUND(E155*U155,2)</f>
        <v>0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>
      <c r="A156" s="163" t="s">
        <v>189</v>
      </c>
      <c r="B156" s="164" t="s">
        <v>158</v>
      </c>
      <c r="C156" s="186" t="s">
        <v>159</v>
      </c>
      <c r="D156" s="165"/>
      <c r="E156" s="166"/>
      <c r="F156" s="167"/>
      <c r="G156" s="167">
        <f>SUMIF(AG157:AG163,"&lt;&gt;NOR",G157:G163)</f>
        <v>0</v>
      </c>
      <c r="H156" s="167"/>
      <c r="I156" s="167">
        <f>SUM(I157:I163)</f>
        <v>0</v>
      </c>
      <c r="J156" s="167"/>
      <c r="K156" s="167">
        <f>SUM(K157:K163)</f>
        <v>0</v>
      </c>
      <c r="L156" s="167"/>
      <c r="M156" s="167">
        <f>SUM(M157:M163)</f>
        <v>0</v>
      </c>
      <c r="N156" s="166"/>
      <c r="O156" s="166">
        <f>SUM(O157:O163)</f>
        <v>0</v>
      </c>
      <c r="P156" s="166"/>
      <c r="Q156" s="166">
        <f>SUM(Q157:Q163)</f>
        <v>0</v>
      </c>
      <c r="R156" s="167"/>
      <c r="S156" s="167"/>
      <c r="T156" s="168"/>
      <c r="U156" s="162"/>
      <c r="V156" s="162">
        <f>SUM(V157:V163)</f>
        <v>14.85</v>
      </c>
      <c r="W156" s="162"/>
      <c r="X156" s="162"/>
      <c r="Y156" s="162"/>
      <c r="AG156" t="s">
        <v>190</v>
      </c>
    </row>
    <row r="157" spans="1:60" outlineLevel="1">
      <c r="A157" s="177">
        <v>87</v>
      </c>
      <c r="B157" s="178" t="s">
        <v>414</v>
      </c>
      <c r="C157" s="189" t="s">
        <v>415</v>
      </c>
      <c r="D157" s="179" t="s">
        <v>257</v>
      </c>
      <c r="E157" s="180">
        <v>2.6960099999999998</v>
      </c>
      <c r="F157" s="181"/>
      <c r="G157" s="182">
        <f>ROUND(E157*F157,2)</f>
        <v>0</v>
      </c>
      <c r="H157" s="181"/>
      <c r="I157" s="182">
        <f>ROUND(E157*H157,2)</f>
        <v>0</v>
      </c>
      <c r="J157" s="181"/>
      <c r="K157" s="182">
        <f>ROUND(E157*J157,2)</f>
        <v>0</v>
      </c>
      <c r="L157" s="182">
        <v>21</v>
      </c>
      <c r="M157" s="182">
        <f>G157*(1+L157/100)</f>
        <v>0</v>
      </c>
      <c r="N157" s="180">
        <v>0</v>
      </c>
      <c r="O157" s="180">
        <f>ROUND(E157*N157,2)</f>
        <v>0</v>
      </c>
      <c r="P157" s="180">
        <v>0</v>
      </c>
      <c r="Q157" s="180">
        <f>ROUND(E157*P157,2)</f>
        <v>0</v>
      </c>
      <c r="R157" s="182"/>
      <c r="S157" s="182" t="s">
        <v>194</v>
      </c>
      <c r="T157" s="183" t="s">
        <v>195</v>
      </c>
      <c r="U157" s="158">
        <v>2.0089999999999999</v>
      </c>
      <c r="V157" s="158">
        <f>ROUND(E157*U157,2)</f>
        <v>5.42</v>
      </c>
      <c r="W157" s="158"/>
      <c r="X157" s="158" t="s">
        <v>416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417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0">
        <v>88</v>
      </c>
      <c r="B158" s="171" t="s">
        <v>418</v>
      </c>
      <c r="C158" s="187" t="s">
        <v>419</v>
      </c>
      <c r="D158" s="172" t="s">
        <v>257</v>
      </c>
      <c r="E158" s="173">
        <v>2.6960099999999998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0</v>
      </c>
      <c r="O158" s="173">
        <f>ROUND(E158*N158,2)</f>
        <v>0</v>
      </c>
      <c r="P158" s="173">
        <v>0</v>
      </c>
      <c r="Q158" s="173">
        <f>ROUND(E158*P158,2)</f>
        <v>0</v>
      </c>
      <c r="R158" s="175"/>
      <c r="S158" s="175" t="s">
        <v>194</v>
      </c>
      <c r="T158" s="176" t="s">
        <v>195</v>
      </c>
      <c r="U158" s="158">
        <v>0.49</v>
      </c>
      <c r="V158" s="158">
        <f>ROUND(E158*U158,2)</f>
        <v>1.32</v>
      </c>
      <c r="W158" s="158"/>
      <c r="X158" s="158" t="s">
        <v>416</v>
      </c>
      <c r="Y158" s="158" t="s">
        <v>197</v>
      </c>
      <c r="Z158" s="147"/>
      <c r="AA158" s="147"/>
      <c r="AB158" s="147"/>
      <c r="AC158" s="147"/>
      <c r="AD158" s="147"/>
      <c r="AE158" s="147"/>
      <c r="AF158" s="147"/>
      <c r="AG158" s="147" t="s">
        <v>417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>
      <c r="A159" s="154"/>
      <c r="B159" s="155"/>
      <c r="C159" s="294" t="s">
        <v>420</v>
      </c>
      <c r="D159" s="295"/>
      <c r="E159" s="295"/>
      <c r="F159" s="295"/>
      <c r="G159" s="29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77">
        <v>89</v>
      </c>
      <c r="B160" s="178" t="s">
        <v>421</v>
      </c>
      <c r="C160" s="189" t="s">
        <v>422</v>
      </c>
      <c r="D160" s="179" t="s">
        <v>257</v>
      </c>
      <c r="E160" s="180">
        <v>8.0880200000000002</v>
      </c>
      <c r="F160" s="181"/>
      <c r="G160" s="182">
        <f>ROUND(E160*F160,2)</f>
        <v>0</v>
      </c>
      <c r="H160" s="181"/>
      <c r="I160" s="182">
        <f>ROUND(E160*H160,2)</f>
        <v>0</v>
      </c>
      <c r="J160" s="181"/>
      <c r="K160" s="182">
        <f>ROUND(E160*J160,2)</f>
        <v>0</v>
      </c>
      <c r="L160" s="182">
        <v>21</v>
      </c>
      <c r="M160" s="182">
        <f>G160*(1+L160/100)</f>
        <v>0</v>
      </c>
      <c r="N160" s="180">
        <v>0</v>
      </c>
      <c r="O160" s="180">
        <f>ROUND(E160*N160,2)</f>
        <v>0</v>
      </c>
      <c r="P160" s="180">
        <v>0</v>
      </c>
      <c r="Q160" s="180">
        <f>ROUND(E160*P160,2)</f>
        <v>0</v>
      </c>
      <c r="R160" s="182"/>
      <c r="S160" s="182" t="s">
        <v>194</v>
      </c>
      <c r="T160" s="183" t="s">
        <v>195</v>
      </c>
      <c r="U160" s="158">
        <v>0</v>
      </c>
      <c r="V160" s="158">
        <f>ROUND(E160*U160,2)</f>
        <v>0</v>
      </c>
      <c r="W160" s="158"/>
      <c r="X160" s="158" t="s">
        <v>416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417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70">
        <v>90</v>
      </c>
      <c r="B161" s="171" t="s">
        <v>423</v>
      </c>
      <c r="C161" s="187" t="s">
        <v>424</v>
      </c>
      <c r="D161" s="172" t="s">
        <v>257</v>
      </c>
      <c r="E161" s="173">
        <v>10.78402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194</v>
      </c>
      <c r="T161" s="176" t="s">
        <v>195</v>
      </c>
      <c r="U161" s="158">
        <v>0.752</v>
      </c>
      <c r="V161" s="158">
        <f>ROUND(E161*U161,2)</f>
        <v>8.11</v>
      </c>
      <c r="W161" s="158"/>
      <c r="X161" s="158" t="s">
        <v>416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417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1" outlineLevel="2">
      <c r="A162" s="154"/>
      <c r="B162" s="155"/>
      <c r="C162" s="294" t="s">
        <v>425</v>
      </c>
      <c r="D162" s="295"/>
      <c r="E162" s="295"/>
      <c r="F162" s="295"/>
      <c r="G162" s="295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85" t="str">
        <f>C162</f>
        <v>S naložením suti nebo vybouraných hmot do dopravního prostředku a na jejich vyložením, popřípadě přeložením na normální dopravní prostředek.</v>
      </c>
      <c r="BB162" s="147"/>
      <c r="BC162" s="147"/>
      <c r="BD162" s="147"/>
      <c r="BE162" s="147"/>
      <c r="BF162" s="147"/>
      <c r="BG162" s="147"/>
      <c r="BH162" s="147"/>
    </row>
    <row r="163" spans="1:60" ht="20.399999999999999" outlineLevel="1">
      <c r="A163" s="177">
        <v>91</v>
      </c>
      <c r="B163" s="178" t="s">
        <v>426</v>
      </c>
      <c r="C163" s="189" t="s">
        <v>427</v>
      </c>
      <c r="D163" s="179" t="s">
        <v>257</v>
      </c>
      <c r="E163" s="180">
        <v>2.6960099999999998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194</v>
      </c>
      <c r="T163" s="183" t="s">
        <v>195</v>
      </c>
      <c r="U163" s="158">
        <v>0</v>
      </c>
      <c r="V163" s="158">
        <f>ROUND(E163*U163,2)</f>
        <v>0</v>
      </c>
      <c r="W163" s="158"/>
      <c r="X163" s="158" t="s">
        <v>416</v>
      </c>
      <c r="Y163" s="158" t="s">
        <v>197</v>
      </c>
      <c r="Z163" s="147"/>
      <c r="AA163" s="147"/>
      <c r="AB163" s="147"/>
      <c r="AC163" s="147"/>
      <c r="AD163" s="147"/>
      <c r="AE163" s="147"/>
      <c r="AF163" s="147"/>
      <c r="AG163" s="147" t="s">
        <v>417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>
      <c r="A164" s="163" t="s">
        <v>189</v>
      </c>
      <c r="B164" s="164" t="s">
        <v>161</v>
      </c>
      <c r="C164" s="186" t="s">
        <v>29</v>
      </c>
      <c r="D164" s="165"/>
      <c r="E164" s="166"/>
      <c r="F164" s="167"/>
      <c r="G164" s="167">
        <f>SUMIF(AG165:AG168,"&lt;&gt;NOR",G165:G168)</f>
        <v>0</v>
      </c>
      <c r="H164" s="167"/>
      <c r="I164" s="167">
        <f>SUM(I165:I168)</f>
        <v>0</v>
      </c>
      <c r="J164" s="167"/>
      <c r="K164" s="167">
        <f>SUM(K165:K168)</f>
        <v>0</v>
      </c>
      <c r="L164" s="167"/>
      <c r="M164" s="167">
        <f>SUM(M165:M168)</f>
        <v>0</v>
      </c>
      <c r="N164" s="166"/>
      <c r="O164" s="166">
        <f>SUM(O165:O168)</f>
        <v>0</v>
      </c>
      <c r="P164" s="166"/>
      <c r="Q164" s="166">
        <f>SUM(Q165:Q168)</f>
        <v>0</v>
      </c>
      <c r="R164" s="167"/>
      <c r="S164" s="167"/>
      <c r="T164" s="168"/>
      <c r="U164" s="162"/>
      <c r="V164" s="162">
        <f>SUM(V165:V168)</f>
        <v>0</v>
      </c>
      <c r="W164" s="162"/>
      <c r="X164" s="162"/>
      <c r="Y164" s="162"/>
      <c r="AG164" t="s">
        <v>190</v>
      </c>
    </row>
    <row r="165" spans="1:60" outlineLevel="1">
      <c r="A165" s="170">
        <v>92</v>
      </c>
      <c r="B165" s="171" t="s">
        <v>428</v>
      </c>
      <c r="C165" s="187" t="s">
        <v>429</v>
      </c>
      <c r="D165" s="172" t="s">
        <v>430</v>
      </c>
      <c r="E165" s="173">
        <v>1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194</v>
      </c>
      <c r="T165" s="176" t="s">
        <v>229</v>
      </c>
      <c r="U165" s="158">
        <v>0</v>
      </c>
      <c r="V165" s="158">
        <f>ROUND(E165*U165,2)</f>
        <v>0</v>
      </c>
      <c r="W165" s="158"/>
      <c r="X165" s="158" t="s">
        <v>431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432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294" t="s">
        <v>433</v>
      </c>
      <c r="D166" s="295"/>
      <c r="E166" s="295"/>
      <c r="F166" s="295"/>
      <c r="G166" s="295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70">
        <v>93</v>
      </c>
      <c r="B167" s="171" t="s">
        <v>434</v>
      </c>
      <c r="C167" s="187" t="s">
        <v>435</v>
      </c>
      <c r="D167" s="172" t="s">
        <v>430</v>
      </c>
      <c r="E167" s="173">
        <v>1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0</v>
      </c>
      <c r="O167" s="173">
        <f>ROUND(E167*N167,2)</f>
        <v>0</v>
      </c>
      <c r="P167" s="173">
        <v>0</v>
      </c>
      <c r="Q167" s="173">
        <f>ROUND(E167*P167,2)</f>
        <v>0</v>
      </c>
      <c r="R167" s="175"/>
      <c r="S167" s="175" t="s">
        <v>194</v>
      </c>
      <c r="T167" s="176" t="s">
        <v>229</v>
      </c>
      <c r="U167" s="158">
        <v>0</v>
      </c>
      <c r="V167" s="158">
        <f>ROUND(E167*U167,2)</f>
        <v>0</v>
      </c>
      <c r="W167" s="158"/>
      <c r="X167" s="158" t="s">
        <v>431</v>
      </c>
      <c r="Y167" s="158" t="s">
        <v>197</v>
      </c>
      <c r="Z167" s="147"/>
      <c r="AA167" s="147"/>
      <c r="AB167" s="147"/>
      <c r="AC167" s="147"/>
      <c r="AD167" s="147"/>
      <c r="AE167" s="147"/>
      <c r="AF167" s="147"/>
      <c r="AG167" s="147" t="s">
        <v>432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1.2" outlineLevel="2">
      <c r="A168" s="154"/>
      <c r="B168" s="155"/>
      <c r="C168" s="294" t="s">
        <v>436</v>
      </c>
      <c r="D168" s="295"/>
      <c r="E168" s="295"/>
      <c r="F168" s="295"/>
      <c r="G168" s="295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200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85" t="str">
        <f>C168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8" s="147"/>
      <c r="BC168" s="147"/>
      <c r="BD168" s="147"/>
      <c r="BE168" s="147"/>
      <c r="BF168" s="147"/>
      <c r="BG168" s="147"/>
      <c r="BH168" s="147"/>
    </row>
    <row r="169" spans="1:60">
      <c r="A169" s="163" t="s">
        <v>189</v>
      </c>
      <c r="B169" s="164" t="s">
        <v>162</v>
      </c>
      <c r="C169" s="186" t="s">
        <v>30</v>
      </c>
      <c r="D169" s="165"/>
      <c r="E169" s="166"/>
      <c r="F169" s="167"/>
      <c r="G169" s="167">
        <f>SUMIF(AG170:AG173,"&lt;&gt;NOR",G170:G173)</f>
        <v>0</v>
      </c>
      <c r="H169" s="167"/>
      <c r="I169" s="167">
        <f>SUM(I170:I173)</f>
        <v>0</v>
      </c>
      <c r="J169" s="167"/>
      <c r="K169" s="167">
        <f>SUM(K170:K173)</f>
        <v>0</v>
      </c>
      <c r="L169" s="167"/>
      <c r="M169" s="167">
        <f>SUM(M170:M173)</f>
        <v>0</v>
      </c>
      <c r="N169" s="166"/>
      <c r="O169" s="166">
        <f>SUM(O170:O173)</f>
        <v>0</v>
      </c>
      <c r="P169" s="166"/>
      <c r="Q169" s="166">
        <f>SUM(Q170:Q173)</f>
        <v>0</v>
      </c>
      <c r="R169" s="167"/>
      <c r="S169" s="167"/>
      <c r="T169" s="168"/>
      <c r="U169" s="162"/>
      <c r="V169" s="162">
        <f>SUM(V170:V173)</f>
        <v>0</v>
      </c>
      <c r="W169" s="162"/>
      <c r="X169" s="162"/>
      <c r="Y169" s="162"/>
      <c r="AG169" t="s">
        <v>190</v>
      </c>
    </row>
    <row r="170" spans="1:60" outlineLevel="1">
      <c r="A170" s="170">
        <v>94</v>
      </c>
      <c r="B170" s="171" t="s">
        <v>437</v>
      </c>
      <c r="C170" s="187" t="s">
        <v>438</v>
      </c>
      <c r="D170" s="172" t="s">
        <v>430</v>
      </c>
      <c r="E170" s="173">
        <v>1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5"/>
      <c r="S170" s="175" t="s">
        <v>194</v>
      </c>
      <c r="T170" s="176" t="s">
        <v>229</v>
      </c>
      <c r="U170" s="158">
        <v>0</v>
      </c>
      <c r="V170" s="158">
        <f>ROUND(E170*U170,2)</f>
        <v>0</v>
      </c>
      <c r="W170" s="158"/>
      <c r="X170" s="158" t="s">
        <v>431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432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1" outlineLevel="2">
      <c r="A171" s="154"/>
      <c r="B171" s="155"/>
      <c r="C171" s="294" t="s">
        <v>439</v>
      </c>
      <c r="D171" s="295"/>
      <c r="E171" s="295"/>
      <c r="F171" s="295"/>
      <c r="G171" s="295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85" t="str">
        <f>C171</f>
        <v>Náklady na vyhotovení dokumentace skutečného provedení stavby a její předání objednateli v požadované formě a požadovaném počtu.</v>
      </c>
      <c r="BB171" s="147"/>
      <c r="BC171" s="147"/>
      <c r="BD171" s="147"/>
      <c r="BE171" s="147"/>
      <c r="BF171" s="147"/>
      <c r="BG171" s="147"/>
      <c r="BH171" s="147"/>
    </row>
    <row r="172" spans="1:60" ht="102" outlineLevel="1">
      <c r="A172" s="170">
        <v>95</v>
      </c>
      <c r="B172" s="171" t="s">
        <v>313</v>
      </c>
      <c r="C172" s="228" t="s">
        <v>1237</v>
      </c>
      <c r="D172" s="172" t="s">
        <v>430</v>
      </c>
      <c r="E172" s="173">
        <v>1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0</v>
      </c>
      <c r="O172" s="173">
        <f>ROUND(E172*N172,2)</f>
        <v>0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229</v>
      </c>
      <c r="U172" s="158">
        <v>0</v>
      </c>
      <c r="V172" s="158">
        <f>ROUND(E172*U172,2)</f>
        <v>0</v>
      </c>
      <c r="W172" s="158"/>
      <c r="X172" s="158" t="s">
        <v>431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432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294"/>
      <c r="D173" s="295"/>
      <c r="E173" s="295"/>
      <c r="F173" s="295"/>
      <c r="G173" s="295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85">
        <f>C173</f>
        <v>0</v>
      </c>
      <c r="BB173" s="147"/>
      <c r="BC173" s="147"/>
      <c r="BD173" s="147"/>
      <c r="BE173" s="147"/>
      <c r="BF173" s="147"/>
      <c r="BG173" s="147"/>
      <c r="BH173" s="147"/>
    </row>
    <row r="174" spans="1:60">
      <c r="A174" s="3"/>
      <c r="B174" s="4"/>
      <c r="C174" s="191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v>15</v>
      </c>
      <c r="AF174">
        <v>21</v>
      </c>
      <c r="AG174" t="s">
        <v>175</v>
      </c>
    </row>
    <row r="175" spans="1:60">
      <c r="A175" s="150"/>
      <c r="B175" s="151" t="s">
        <v>31</v>
      </c>
      <c r="C175" s="192"/>
      <c r="D175" s="152"/>
      <c r="E175" s="153"/>
      <c r="F175" s="153"/>
      <c r="G175" s="169">
        <f>G8+G20+G24+G27+G43+G45+G48+G58+G83+G92+G102+G106+G120+G125+G136+G142+G154+G156+G164+G169</f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f>SUMIF(L7:L173,AE174,G7:G173)</f>
        <v>0</v>
      </c>
      <c r="AF175">
        <f>SUMIF(L7:L173,AF174,G7:G173)</f>
        <v>0</v>
      </c>
      <c r="AG175" t="s">
        <v>440</v>
      </c>
    </row>
    <row r="176" spans="1:60">
      <c r="A176" s="3"/>
      <c r="B176" s="4"/>
      <c r="C176" s="191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33">
      <c r="A177" s="3"/>
      <c r="B177" s="4"/>
      <c r="C177" s="191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>
      <c r="A178" s="292" t="s">
        <v>441</v>
      </c>
      <c r="B178" s="292"/>
      <c r="C178" s="29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>
      <c r="A179" s="298"/>
      <c r="B179" s="299"/>
      <c r="C179" s="300"/>
      <c r="D179" s="299"/>
      <c r="E179" s="299"/>
      <c r="F179" s="299"/>
      <c r="G179" s="30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G179" t="s">
        <v>442</v>
      </c>
    </row>
    <row r="180" spans="1:33">
      <c r="A180" s="302"/>
      <c r="B180" s="303"/>
      <c r="C180" s="304"/>
      <c r="D180" s="303"/>
      <c r="E180" s="303"/>
      <c r="F180" s="303"/>
      <c r="G180" s="30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>
      <c r="A181" s="302"/>
      <c r="B181" s="303"/>
      <c r="C181" s="304"/>
      <c r="D181" s="303"/>
      <c r="E181" s="303"/>
      <c r="F181" s="303"/>
      <c r="G181" s="30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>
      <c r="A182" s="302"/>
      <c r="B182" s="303"/>
      <c r="C182" s="304"/>
      <c r="D182" s="303"/>
      <c r="E182" s="303"/>
      <c r="F182" s="303"/>
      <c r="G182" s="30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>
      <c r="A183" s="306"/>
      <c r="B183" s="307"/>
      <c r="C183" s="308"/>
      <c r="D183" s="307"/>
      <c r="E183" s="307"/>
      <c r="F183" s="307"/>
      <c r="G183" s="309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>
      <c r="A184" s="3"/>
      <c r="B184" s="4"/>
      <c r="C184" s="191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>
      <c r="C185" s="193"/>
      <c r="D185" s="10"/>
      <c r="AG185" t="s">
        <v>443</v>
      </c>
    </row>
    <row r="186" spans="1:33">
      <c r="D186" s="10"/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Q4DejRemZf5TRpnnYonNvPqdInYgYB2Wuo5T9gTXX5qpjON+5O6rU1sztiFNE0axOYKv/ly9U1dNezqyMzpn0A==" saltValue="zuZAHsIvVZcurO8EjuHNCQ==" spinCount="100000" sheet="1" formatRows="0"/>
  <mergeCells count="27">
    <mergeCell ref="A179:G183"/>
    <mergeCell ref="C10:G10"/>
    <mergeCell ref="C13:G13"/>
    <mergeCell ref="C32:G32"/>
    <mergeCell ref="C52:G52"/>
    <mergeCell ref="C127:G127"/>
    <mergeCell ref="C162:G162"/>
    <mergeCell ref="C166:G166"/>
    <mergeCell ref="C168:G168"/>
    <mergeCell ref="C171:G171"/>
    <mergeCell ref="C173:G173"/>
    <mergeCell ref="A1:G1"/>
    <mergeCell ref="C2:G2"/>
    <mergeCell ref="C3:G3"/>
    <mergeCell ref="C4:G4"/>
    <mergeCell ref="A178:C178"/>
    <mergeCell ref="C159:G159"/>
    <mergeCell ref="C54:G54"/>
    <mergeCell ref="C63:G63"/>
    <mergeCell ref="C64:G64"/>
    <mergeCell ref="C66:G66"/>
    <mergeCell ref="C67:G67"/>
    <mergeCell ref="C69:G69"/>
    <mergeCell ref="C71:G71"/>
    <mergeCell ref="C73:G73"/>
    <mergeCell ref="C77:G77"/>
    <mergeCell ref="C79:G7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9" sqref="A9"/>
    </sheetView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'01.Par.el.'!B16 / 100</f>
        <v>0</v>
      </c>
      <c r="C4" s="201">
        <f>B3 * '01.Par.el.'!B17 / 100</f>
        <v>0</v>
      </c>
      <c r="D4" s="196"/>
    </row>
    <row r="5" spans="1:4">
      <c r="A5" s="200" t="s">
        <v>991</v>
      </c>
      <c r="B5" s="201"/>
      <c r="C5" s="201">
        <f>('01.Roz.el.'!F72) + 0</f>
        <v>0</v>
      </c>
      <c r="D5" s="196"/>
    </row>
    <row r="6" spans="1:4">
      <c r="A6" s="200" t="s">
        <v>992</v>
      </c>
      <c r="B6" s="201"/>
      <c r="C6" s="201">
        <f>0 + ('01.Roz.el.'!H72)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'01.Par.el.'!B18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('01.Roz.el.'!F91) + ('01.Roz.el.'!H91)</f>
        <v>0</v>
      </c>
      <c r="D10" s="196"/>
    </row>
    <row r="11" spans="1:4">
      <c r="A11" s="200" t="s">
        <v>996</v>
      </c>
      <c r="B11" s="201"/>
      <c r="C11" s="201">
        <f>(C9 + C10) * '01.Par.el.'!B19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'01.Par.el.'!B20 / 100</f>
        <v>0</v>
      </c>
      <c r="D13" s="196"/>
    </row>
    <row r="14" spans="1:4">
      <c r="A14" s="200" t="s">
        <v>999</v>
      </c>
      <c r="B14" s="201"/>
      <c r="C14" s="201">
        <f>(B12 + C12) * '01.Par.el.'!B21 / 100</f>
        <v>0</v>
      </c>
      <c r="D14" s="196"/>
    </row>
    <row r="15" spans="1:4">
      <c r="A15" s="200" t="s">
        <v>1000</v>
      </c>
      <c r="B15" s="201"/>
      <c r="C15" s="201">
        <f>(B7 + C7) * '01.Par.el.'!B22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'01.Par.el.'!B23 / 100</f>
        <v>0</v>
      </c>
      <c r="D19" s="196"/>
    </row>
    <row r="20" spans="1:4">
      <c r="A20" s="200" t="s">
        <v>1004</v>
      </c>
      <c r="B20" s="201"/>
      <c r="C20" s="201">
        <f>C12 * '01.Par.el.'!B24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'01.Par.el.'!B25 * '01.Par.el.'!B28 * (C16 * '01.Par.el.'!B27)^'01.Par.el.'!B26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(SUM('01.Roz.el.'!F8:F12,'01.Roz.el.'!F14:F69,'01.Roz.el.'!F71)+SUM('01.Roz.el.'!F78:F87)) + (SUM('01.Roz.el.'!H8:H12,'01.Roz.el.'!H14:H69)+SUM('01.Roz.el.'!H78:H87)) + B4 + C4 + C8 + C11 + C13 + C14 + C15 + C21 + C22</f>
        <v>0</v>
      </c>
      <c r="C25" s="201">
        <f>B25 * '01.Par.el.'!B31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'01.Par.el.'!B29 / 100</f>
        <v>0</v>
      </c>
      <c r="D28" s="196"/>
    </row>
    <row r="29" spans="1:4">
      <c r="A29" s="200" t="s">
        <v>1010</v>
      </c>
      <c r="B29" s="201"/>
      <c r="C29" s="201">
        <f>C24 * '01.Par.el.'!B30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('01.Roz.el.'!F72)</f>
        <v>0</v>
      </c>
      <c r="C31" s="201">
        <f>('01.Roz.el.'!H72)</f>
        <v>0</v>
      </c>
      <c r="D31" s="196"/>
    </row>
    <row r="32" spans="1:4">
      <c r="A32" s="200" t="s">
        <v>995</v>
      </c>
      <c r="B32" s="201">
        <f>('01.Roz.el.'!F91)</f>
        <v>0</v>
      </c>
      <c r="C32" s="201">
        <f>('01.Roz.el.'!H91)</f>
        <v>0</v>
      </c>
      <c r="D32" s="196"/>
    </row>
    <row r="33" spans="1:4">
      <c r="A33" s="200" t="s">
        <v>1014</v>
      </c>
      <c r="B33" s="201">
        <f>('01.Roz.el.'!F89)</f>
        <v>0</v>
      </c>
      <c r="C33" s="201">
        <f>('01.Roz.el.'!H89)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dRpwdZ7wY8enDsE2xtQvvgu28F7jut498f3nqEaXXb2M/EG9oaXjx8i3tZ2T+fatsrc5EplqSu40x3uVQwfy8w==" saltValue="0J2SlW6gTZyewX0SyzsDq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2"/>
  <sheetViews>
    <sheetView tabSelected="1" topLeftCell="A35" workbookViewId="0">
      <selection activeCell="B54" sqref="B54"/>
    </sheetView>
  </sheetViews>
  <sheetFormatPr defaultRowHeight="14.4"/>
  <cols>
    <col min="1" max="1" width="6.109375" style="207" bestFit="1" customWidth="1"/>
    <col min="2" max="2" width="86.21875" style="207" customWidth="1"/>
    <col min="3" max="3" width="4" style="207" bestFit="1" customWidth="1"/>
    <col min="4" max="4" width="6.44140625" style="208" bestFit="1" customWidth="1"/>
    <col min="5" max="5" width="10.44140625" style="208" customWidth="1"/>
    <col min="6" max="6" width="13.44140625" style="208" bestFit="1" customWidth="1"/>
    <col min="7" max="7" width="10.44140625" style="208" customWidth="1"/>
    <col min="8" max="8" width="12.5546875" style="208" bestFit="1" customWidth="1"/>
    <col min="9" max="9" width="10.4414062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01.Par.el.'!B33/100*F9+'01.Par.el.'!B33/100*F11+'01.Par.el.'!B33/100*F12+'01.Par.el.'!B34/100*F21+'01.Par.el.'!B34/100*F25+'01.Par.el.'!B34/100*F26+'01.Par.el.'!B34/100*F28+'01.Par.el.'!B34/100*F30+'01.Par.el.'!B34/100*F32+'01.Par.el.'!B34/100*F34+'01.Par.el.'!B34/100*F36+'01.Par.el.'!B34/100*F38+'01.Par.el.'!B34/100*F40+'01.Par.el.'!B34/100*F42+'01.Par.el.'!B34/100*F44+'01.Par.el.'!B34/100*F45+'01.Par.el.'!B34/100*F46+'01.Par.el.'!B34/100*F48+'01.Par.el.'!B34/100*F50+'01.Par.el.'!B34/100*F51+'01.Par.el.'!B33/100*F53+'01.Par.el.'!B34/100*F55+'01.Par.el.'!B34/100*F56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1002</v>
      </c>
      <c r="B7" s="200" t="s">
        <v>1002</v>
      </c>
      <c r="C7" s="200" t="s">
        <v>1002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1002</v>
      </c>
      <c r="B8" s="211" t="s">
        <v>1024</v>
      </c>
      <c r="C8" s="211" t="s">
        <v>1002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1025</v>
      </c>
      <c r="C9" s="200" t="s">
        <v>262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1002</v>
      </c>
      <c r="B10" s="211" t="s">
        <v>1026</v>
      </c>
      <c r="C10" s="211" t="s">
        <v>1002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1027</v>
      </c>
      <c r="B11" s="200" t="s">
        <v>1028</v>
      </c>
      <c r="C11" s="200" t="s">
        <v>262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ref="I11:J13" si="1">E11+G11</f>
        <v>0</v>
      </c>
      <c r="J11" s="201">
        <f t="shared" si="1"/>
        <v>0</v>
      </c>
      <c r="K11" s="196"/>
      <c r="L11" s="196"/>
    </row>
    <row r="12" spans="1:13">
      <c r="A12" s="200" t="s">
        <v>98</v>
      </c>
      <c r="B12" s="200" t="s">
        <v>1029</v>
      </c>
      <c r="C12" s="200" t="s">
        <v>262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00" t="s">
        <v>1002</v>
      </c>
      <c r="B13" s="200" t="s">
        <v>1002</v>
      </c>
      <c r="C13" s="200" t="s">
        <v>1002</v>
      </c>
      <c r="D13" s="201"/>
      <c r="E13" s="221"/>
      <c r="F13" s="201"/>
      <c r="G13" s="221"/>
      <c r="H13" s="201"/>
      <c r="I13" s="201">
        <f t="shared" si="1"/>
        <v>0</v>
      </c>
      <c r="J13" s="201">
        <f t="shared" si="1"/>
        <v>0</v>
      </c>
      <c r="K13" s="196"/>
      <c r="L13" s="196"/>
    </row>
    <row r="14" spans="1:13">
      <c r="A14" s="211" t="s">
        <v>1002</v>
      </c>
      <c r="B14" s="211" t="s">
        <v>1030</v>
      </c>
      <c r="C14" s="211" t="s">
        <v>1002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00" t="s">
        <v>1031</v>
      </c>
      <c r="B15" s="200" t="s">
        <v>1032</v>
      </c>
      <c r="C15" s="200" t="s">
        <v>262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00" t="s">
        <v>1033</v>
      </c>
      <c r="B16" s="200" t="s">
        <v>1034</v>
      </c>
      <c r="C16" s="200" t="s">
        <v>262</v>
      </c>
      <c r="D16" s="201">
        <v>1</v>
      </c>
      <c r="E16" s="221"/>
      <c r="F16" s="201">
        <f>D16*E16</f>
        <v>0</v>
      </c>
      <c r="G16" s="221"/>
      <c r="H16" s="201">
        <f>D16*G16</f>
        <v>0</v>
      </c>
      <c r="I16" s="201">
        <f>E16+G16</f>
        <v>0</v>
      </c>
      <c r="J16" s="201">
        <f>F16+H16</f>
        <v>0</v>
      </c>
      <c r="K16" s="196"/>
      <c r="L16" s="196"/>
    </row>
    <row r="17" spans="1:12">
      <c r="A17" s="211" t="s">
        <v>1002</v>
      </c>
      <c r="B17" s="211" t="s">
        <v>1035</v>
      </c>
      <c r="C17" s="211" t="s">
        <v>1002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1002</v>
      </c>
      <c r="B18" s="211" t="s">
        <v>1036</v>
      </c>
      <c r="C18" s="211" t="s">
        <v>1002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1002</v>
      </c>
      <c r="B19" s="211" t="s">
        <v>1037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11" t="s">
        <v>1002</v>
      </c>
      <c r="B20" s="211" t="s">
        <v>1038</v>
      </c>
      <c r="C20" s="211" t="s">
        <v>1002</v>
      </c>
      <c r="D20" s="212"/>
      <c r="E20" s="224"/>
      <c r="F20" s="212"/>
      <c r="G20" s="224"/>
      <c r="H20" s="212"/>
      <c r="I20" s="212"/>
      <c r="J20" s="212"/>
      <c r="K20" s="196"/>
      <c r="L20" s="196"/>
    </row>
    <row r="21" spans="1:12">
      <c r="A21" s="200" t="s">
        <v>1039</v>
      </c>
      <c r="B21" s="200" t="s">
        <v>1040</v>
      </c>
      <c r="C21" s="200" t="s">
        <v>227</v>
      </c>
      <c r="D21" s="201">
        <v>1</v>
      </c>
      <c r="E21" s="221"/>
      <c r="F21" s="201">
        <f>D21*E21</f>
        <v>0</v>
      </c>
      <c r="G21" s="221"/>
      <c r="H21" s="201">
        <f>D21*G21</f>
        <v>0</v>
      </c>
      <c r="I21" s="201">
        <f>E21+G21</f>
        <v>0</v>
      </c>
      <c r="J21" s="201">
        <f>F21+H21</f>
        <v>0</v>
      </c>
      <c r="K21" s="196"/>
      <c r="L21" s="196"/>
    </row>
    <row r="22" spans="1:12">
      <c r="A22" s="211" t="s">
        <v>1002</v>
      </c>
      <c r="B22" s="211" t="s">
        <v>1041</v>
      </c>
      <c r="C22" s="211" t="s">
        <v>1002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1042</v>
      </c>
      <c r="B23" s="200" t="s">
        <v>1043</v>
      </c>
      <c r="C23" s="200" t="s">
        <v>1044</v>
      </c>
      <c r="D23" s="201">
        <v>6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1002</v>
      </c>
      <c r="B24" s="211" t="s">
        <v>1045</v>
      </c>
      <c r="C24" s="211" t="s">
        <v>1002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1046</v>
      </c>
      <c r="B25" s="200" t="s">
        <v>1047</v>
      </c>
      <c r="C25" s="200" t="s">
        <v>236</v>
      </c>
      <c r="D25" s="201">
        <v>108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00" t="s">
        <v>1048</v>
      </c>
      <c r="B26" s="200" t="s">
        <v>1049</v>
      </c>
      <c r="C26" s="200" t="s">
        <v>236</v>
      </c>
      <c r="D26" s="201">
        <v>186</v>
      </c>
      <c r="E26" s="221"/>
      <c r="F26" s="201">
        <f>D26*E26</f>
        <v>0</v>
      </c>
      <c r="G26" s="221"/>
      <c r="H26" s="201">
        <f>D26*G26</f>
        <v>0</v>
      </c>
      <c r="I26" s="201">
        <f>E26+G26</f>
        <v>0</v>
      </c>
      <c r="J26" s="201">
        <f>F26+H26</f>
        <v>0</v>
      </c>
      <c r="K26" s="196"/>
      <c r="L26" s="196"/>
    </row>
    <row r="27" spans="1:12">
      <c r="A27" s="211" t="s">
        <v>1002</v>
      </c>
      <c r="B27" s="211" t="s">
        <v>1050</v>
      </c>
      <c r="C27" s="211" t="s">
        <v>1002</v>
      </c>
      <c r="D27" s="212"/>
      <c r="E27" s="224"/>
      <c r="F27" s="212"/>
      <c r="G27" s="224"/>
      <c r="H27" s="212"/>
      <c r="I27" s="212"/>
      <c r="J27" s="212"/>
      <c r="K27" s="196"/>
      <c r="L27" s="196"/>
    </row>
    <row r="28" spans="1:12">
      <c r="A28" s="200" t="s">
        <v>1051</v>
      </c>
      <c r="B28" s="200" t="s">
        <v>1052</v>
      </c>
      <c r="C28" s="200" t="s">
        <v>262</v>
      </c>
      <c r="D28" s="201">
        <v>42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11" t="s">
        <v>1002</v>
      </c>
      <c r="B29" s="211" t="s">
        <v>1053</v>
      </c>
      <c r="C29" s="211" t="s">
        <v>1002</v>
      </c>
      <c r="D29" s="212"/>
      <c r="E29" s="224"/>
      <c r="F29" s="212"/>
      <c r="G29" s="224"/>
      <c r="H29" s="212"/>
      <c r="I29" s="212"/>
      <c r="J29" s="212"/>
      <c r="K29" s="196"/>
      <c r="L29" s="196"/>
    </row>
    <row r="30" spans="1:12">
      <c r="A30" s="200" t="s">
        <v>1054</v>
      </c>
      <c r="B30" s="200" t="s">
        <v>1055</v>
      </c>
      <c r="C30" s="200" t="s">
        <v>262</v>
      </c>
      <c r="D30" s="201">
        <v>6</v>
      </c>
      <c r="E30" s="221"/>
      <c r="F30" s="201">
        <f>D30*E30</f>
        <v>0</v>
      </c>
      <c r="G30" s="221"/>
      <c r="H30" s="201">
        <f>D30*G30</f>
        <v>0</v>
      </c>
      <c r="I30" s="201">
        <f>E30+G30</f>
        <v>0</v>
      </c>
      <c r="J30" s="201">
        <f>F30+H30</f>
        <v>0</v>
      </c>
      <c r="K30" s="196"/>
      <c r="L30" s="196"/>
    </row>
    <row r="31" spans="1:12">
      <c r="A31" s="211" t="s">
        <v>1002</v>
      </c>
      <c r="B31" s="211" t="s">
        <v>1056</v>
      </c>
      <c r="C31" s="211" t="s">
        <v>1002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00" t="s">
        <v>1057</v>
      </c>
      <c r="B32" s="200" t="s">
        <v>1058</v>
      </c>
      <c r="C32" s="200" t="s">
        <v>236</v>
      </c>
      <c r="D32" s="201">
        <v>36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1002</v>
      </c>
      <c r="B33" s="211" t="s">
        <v>1059</v>
      </c>
      <c r="C33" s="211" t="s">
        <v>1002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1060</v>
      </c>
      <c r="B34" s="200" t="s">
        <v>1061</v>
      </c>
      <c r="C34" s="200" t="s">
        <v>236</v>
      </c>
      <c r="D34" s="201">
        <v>18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1002</v>
      </c>
      <c r="B35" s="211" t="s">
        <v>1062</v>
      </c>
      <c r="C35" s="211" t="s">
        <v>1002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1063</v>
      </c>
      <c r="B36" s="200" t="s">
        <v>1064</v>
      </c>
      <c r="C36" s="200" t="s">
        <v>262</v>
      </c>
      <c r="D36" s="201">
        <v>3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1002</v>
      </c>
      <c r="B37" s="211" t="s">
        <v>1065</v>
      </c>
      <c r="C37" s="211" t="s">
        <v>1002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1066</v>
      </c>
      <c r="B38" s="200" t="s">
        <v>1067</v>
      </c>
      <c r="C38" s="200" t="s">
        <v>262</v>
      </c>
      <c r="D38" s="201">
        <v>3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1002</v>
      </c>
      <c r="B39" s="211" t="s">
        <v>1068</v>
      </c>
      <c r="C39" s="211" t="s">
        <v>1002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1069</v>
      </c>
      <c r="B40" s="200" t="s">
        <v>1070</v>
      </c>
      <c r="C40" s="200" t="s">
        <v>262</v>
      </c>
      <c r="D40" s="201">
        <v>7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1002</v>
      </c>
      <c r="B41" s="211" t="s">
        <v>1071</v>
      </c>
      <c r="C41" s="211" t="s">
        <v>1002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 ht="24">
      <c r="A42" s="200" t="s">
        <v>1072</v>
      </c>
      <c r="B42" s="310" t="s">
        <v>1073</v>
      </c>
      <c r="C42" s="200" t="s">
        <v>262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1002</v>
      </c>
      <c r="B43" s="211" t="s">
        <v>1074</v>
      </c>
      <c r="C43" s="211" t="s">
        <v>1002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1075</v>
      </c>
      <c r="B44" s="200" t="s">
        <v>1076</v>
      </c>
      <c r="C44" s="200" t="s">
        <v>262</v>
      </c>
      <c r="D44" s="201">
        <v>6</v>
      </c>
      <c r="E44" s="221"/>
      <c r="F44" s="201">
        <f>D44*E44</f>
        <v>0</v>
      </c>
      <c r="G44" s="221"/>
      <c r="H44" s="201">
        <f>D44*G44</f>
        <v>0</v>
      </c>
      <c r="I44" s="201">
        <f t="shared" ref="I44:J46" si="2">E44+G44</f>
        <v>0</v>
      </c>
      <c r="J44" s="201">
        <f t="shared" si="2"/>
        <v>0</v>
      </c>
      <c r="K44" s="196"/>
      <c r="L44" s="196"/>
    </row>
    <row r="45" spans="1:12">
      <c r="A45" s="200" t="s">
        <v>1077</v>
      </c>
      <c r="B45" s="200" t="s">
        <v>1078</v>
      </c>
      <c r="C45" s="200" t="s">
        <v>262</v>
      </c>
      <c r="D45" s="201">
        <v>2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00" t="s">
        <v>1079</v>
      </c>
      <c r="B46" s="200" t="s">
        <v>1080</v>
      </c>
      <c r="C46" s="200" t="s">
        <v>262</v>
      </c>
      <c r="D46" s="201">
        <v>1</v>
      </c>
      <c r="E46" s="221"/>
      <c r="F46" s="201">
        <f>D46*E46</f>
        <v>0</v>
      </c>
      <c r="G46" s="221"/>
      <c r="H46" s="201">
        <f>D46*G46</f>
        <v>0</v>
      </c>
      <c r="I46" s="201">
        <f t="shared" si="2"/>
        <v>0</v>
      </c>
      <c r="J46" s="201">
        <f t="shared" si="2"/>
        <v>0</v>
      </c>
      <c r="K46" s="196"/>
      <c r="L46" s="196"/>
    </row>
    <row r="47" spans="1:12">
      <c r="A47" s="211" t="s">
        <v>1002</v>
      </c>
      <c r="B47" s="211" t="s">
        <v>1081</v>
      </c>
      <c r="C47" s="211" t="s">
        <v>1002</v>
      </c>
      <c r="D47" s="212"/>
      <c r="E47" s="224"/>
      <c r="F47" s="212"/>
      <c r="G47" s="224"/>
      <c r="H47" s="212"/>
      <c r="I47" s="212"/>
      <c r="J47" s="212"/>
      <c r="K47" s="196"/>
      <c r="L47" s="196"/>
    </row>
    <row r="48" spans="1:12">
      <c r="A48" s="200" t="s">
        <v>1082</v>
      </c>
      <c r="B48" s="200" t="s">
        <v>1083</v>
      </c>
      <c r="C48" s="200" t="s">
        <v>262</v>
      </c>
      <c r="D48" s="201">
        <v>11</v>
      </c>
      <c r="E48" s="221"/>
      <c r="F48" s="201">
        <f>D48*E48</f>
        <v>0</v>
      </c>
      <c r="G48" s="221"/>
      <c r="H48" s="201">
        <f>D48*G48</f>
        <v>0</v>
      </c>
      <c r="I48" s="201">
        <f>E48+G48</f>
        <v>0</v>
      </c>
      <c r="J48" s="201">
        <f>F48+H48</f>
        <v>0</v>
      </c>
      <c r="K48" s="196"/>
      <c r="L48" s="196"/>
    </row>
    <row r="49" spans="1:12">
      <c r="A49" s="211" t="s">
        <v>1002</v>
      </c>
      <c r="B49" s="211" t="s">
        <v>1084</v>
      </c>
      <c r="C49" s="211" t="s">
        <v>1002</v>
      </c>
      <c r="D49" s="212"/>
      <c r="E49" s="224"/>
      <c r="F49" s="212"/>
      <c r="G49" s="224"/>
      <c r="H49" s="212"/>
      <c r="I49" s="212"/>
      <c r="J49" s="212"/>
      <c r="K49" s="196"/>
      <c r="L49" s="196"/>
    </row>
    <row r="50" spans="1:12">
      <c r="A50" s="200" t="s">
        <v>1085</v>
      </c>
      <c r="B50" s="200" t="s">
        <v>1086</v>
      </c>
      <c r="C50" s="200" t="s">
        <v>262</v>
      </c>
      <c r="D50" s="201">
        <v>12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00" t="s">
        <v>1087</v>
      </c>
      <c r="B51" s="200" t="s">
        <v>1088</v>
      </c>
      <c r="C51" s="200" t="s">
        <v>262</v>
      </c>
      <c r="D51" s="201">
        <v>12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1002</v>
      </c>
      <c r="B52" s="211" t="s">
        <v>1089</v>
      </c>
      <c r="C52" s="211" t="s">
        <v>1002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1090</v>
      </c>
      <c r="B53" s="200" t="s">
        <v>1091</v>
      </c>
      <c r="C53" s="200" t="s">
        <v>262</v>
      </c>
      <c r="D53" s="201">
        <v>1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1002</v>
      </c>
      <c r="B54" s="211" t="s">
        <v>1041</v>
      </c>
      <c r="C54" s="211" t="s">
        <v>1002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1092</v>
      </c>
      <c r="B55" s="200" t="s">
        <v>1093</v>
      </c>
      <c r="C55" s="200" t="s">
        <v>1044</v>
      </c>
      <c r="D55" s="201">
        <v>16</v>
      </c>
      <c r="E55" s="221"/>
      <c r="F55" s="201">
        <f>D55*E55</f>
        <v>0</v>
      </c>
      <c r="G55" s="221"/>
      <c r="H55" s="201">
        <f>D55*G55</f>
        <v>0</v>
      </c>
      <c r="I55" s="201">
        <f t="shared" ref="I55:J59" si="3">E55+G55</f>
        <v>0</v>
      </c>
      <c r="J55" s="201">
        <f t="shared" si="3"/>
        <v>0</v>
      </c>
      <c r="K55" s="196"/>
      <c r="L55" s="196"/>
    </row>
    <row r="56" spans="1:12">
      <c r="A56" s="200" t="s">
        <v>1094</v>
      </c>
      <c r="B56" s="200" t="s">
        <v>1095</v>
      </c>
      <c r="C56" s="200" t="s">
        <v>1044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1096</v>
      </c>
      <c r="B57" s="200" t="s">
        <v>1097</v>
      </c>
      <c r="C57" s="200" t="s">
        <v>1044</v>
      </c>
      <c r="D57" s="201">
        <v>6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1098</v>
      </c>
      <c r="B58" s="200" t="s">
        <v>1099</v>
      </c>
      <c r="C58" s="200" t="s">
        <v>1044</v>
      </c>
      <c r="D58" s="201">
        <v>4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00" t="s">
        <v>1100</v>
      </c>
      <c r="B59" s="200" t="s">
        <v>1101</v>
      </c>
      <c r="C59" s="200" t="s">
        <v>1044</v>
      </c>
      <c r="D59" s="201">
        <v>16</v>
      </c>
      <c r="E59" s="221"/>
      <c r="F59" s="201">
        <f>D59*E59</f>
        <v>0</v>
      </c>
      <c r="G59" s="221"/>
      <c r="H59" s="201">
        <f>D59*G59</f>
        <v>0</v>
      </c>
      <c r="I59" s="201">
        <f t="shared" si="3"/>
        <v>0</v>
      </c>
      <c r="J59" s="201">
        <f t="shared" si="3"/>
        <v>0</v>
      </c>
      <c r="K59" s="196"/>
      <c r="L59" s="196"/>
    </row>
    <row r="60" spans="1:12">
      <c r="A60" s="211" t="s">
        <v>1002</v>
      </c>
      <c r="B60" s="211" t="s">
        <v>1102</v>
      </c>
      <c r="C60" s="211" t="s">
        <v>1002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00" t="s">
        <v>1103</v>
      </c>
      <c r="B61" s="200" t="s">
        <v>1104</v>
      </c>
      <c r="C61" s="200" t="s">
        <v>1044</v>
      </c>
      <c r="D61" s="201">
        <v>4</v>
      </c>
      <c r="E61" s="221"/>
      <c r="F61" s="201">
        <f>D61*E61</f>
        <v>0</v>
      </c>
      <c r="G61" s="22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1" t="s">
        <v>1002</v>
      </c>
      <c r="B62" s="211" t="s">
        <v>1105</v>
      </c>
      <c r="C62" s="211" t="s">
        <v>1002</v>
      </c>
      <c r="D62" s="212"/>
      <c r="E62" s="224"/>
      <c r="F62" s="212"/>
      <c r="G62" s="224"/>
      <c r="H62" s="212"/>
      <c r="I62" s="212"/>
      <c r="J62" s="212"/>
      <c r="K62" s="196"/>
      <c r="L62" s="196"/>
    </row>
    <row r="63" spans="1:12">
      <c r="A63" s="200" t="s">
        <v>1106</v>
      </c>
      <c r="B63" s="200" t="s">
        <v>1107</v>
      </c>
      <c r="C63" s="200" t="s">
        <v>1044</v>
      </c>
      <c r="D63" s="201">
        <v>8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1002</v>
      </c>
      <c r="B64" s="211" t="s">
        <v>1108</v>
      </c>
      <c r="C64" s="211" t="s">
        <v>1002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11" t="s">
        <v>1002</v>
      </c>
      <c r="B65" s="211" t="s">
        <v>1109</v>
      </c>
      <c r="C65" s="211" t="s">
        <v>1002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00" t="s">
        <v>1110</v>
      </c>
      <c r="B66" s="200" t="s">
        <v>1111</v>
      </c>
      <c r="C66" s="200" t="s">
        <v>1044</v>
      </c>
      <c r="D66" s="201">
        <v>16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00" t="s">
        <v>1112</v>
      </c>
      <c r="B67" s="200" t="s">
        <v>1113</v>
      </c>
      <c r="C67" s="200" t="s">
        <v>1044</v>
      </c>
      <c r="D67" s="201">
        <v>4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11" t="s">
        <v>1002</v>
      </c>
      <c r="B68" s="211" t="s">
        <v>1114</v>
      </c>
      <c r="C68" s="211" t="s">
        <v>1002</v>
      </c>
      <c r="D68" s="212"/>
      <c r="E68" s="224"/>
      <c r="F68" s="212"/>
      <c r="G68" s="224"/>
      <c r="H68" s="212"/>
      <c r="I68" s="212"/>
      <c r="J68" s="212"/>
      <c r="K68" s="196"/>
      <c r="L68" s="196"/>
    </row>
    <row r="69" spans="1:12">
      <c r="A69" s="200" t="s">
        <v>1115</v>
      </c>
      <c r="B69" s="200" t="s">
        <v>1116</v>
      </c>
      <c r="C69" s="200" t="s">
        <v>227</v>
      </c>
      <c r="D69" s="201">
        <v>1</v>
      </c>
      <c r="E69" s="221"/>
      <c r="F69" s="201">
        <f>D69*E69</f>
        <v>0</v>
      </c>
      <c r="G69" s="221"/>
      <c r="H69" s="201">
        <f>D69*G69</f>
        <v>0</v>
      </c>
      <c r="I69" s="201">
        <f t="shared" ref="I69:J71" si="4">E69+G69</f>
        <v>0</v>
      </c>
      <c r="J69" s="201">
        <f t="shared" si="4"/>
        <v>0</v>
      </c>
      <c r="K69" s="196"/>
      <c r="L69" s="196"/>
    </row>
    <row r="70" spans="1:12">
      <c r="A70" s="200" t="s">
        <v>1002</v>
      </c>
      <c r="B70" s="200" t="s">
        <v>1002</v>
      </c>
      <c r="C70" s="200" t="s">
        <v>1002</v>
      </c>
      <c r="D70" s="201"/>
      <c r="E70" s="221"/>
      <c r="F70" s="201"/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0" t="s">
        <v>1117</v>
      </c>
      <c r="B71" s="200" t="s">
        <v>1118</v>
      </c>
      <c r="C71" s="200" t="s">
        <v>1002</v>
      </c>
      <c r="D71" s="201"/>
      <c r="E71" s="221"/>
      <c r="F71" s="201">
        <f>M1+'01.Par.el.'!B34/100*F57+'01.Par.el.'!B34/100*F58+'01.Par.el.'!B34/100*F59+'01.Par.el.'!B34/100*F61+'01.Par.el.'!B34/100*F63+'01.Par.el.'!B34/100*F66+'01.Par.el.'!B34/100*F67+'01.Par.el.'!B34/100*F69</f>
        <v>0</v>
      </c>
      <c r="G71" s="221"/>
      <c r="H71" s="201"/>
      <c r="I71" s="201">
        <f t="shared" si="4"/>
        <v>0</v>
      </c>
      <c r="J71" s="201">
        <f t="shared" si="4"/>
        <v>0</v>
      </c>
      <c r="K71" s="196"/>
      <c r="L71" s="196"/>
    </row>
    <row r="72" spans="1:12">
      <c r="A72" s="204" t="s">
        <v>1002</v>
      </c>
      <c r="B72" s="204" t="s">
        <v>1119</v>
      </c>
      <c r="C72" s="204" t="s">
        <v>1002</v>
      </c>
      <c r="D72" s="205"/>
      <c r="E72" s="222"/>
      <c r="F72" s="205">
        <f>SUM(F3:F71)</f>
        <v>0</v>
      </c>
      <c r="G72" s="222"/>
      <c r="H72" s="205">
        <f>SUM(H3:H71)</f>
        <v>0</v>
      </c>
      <c r="I72" s="205"/>
      <c r="J72" s="205">
        <f>SUM(J3:J71)</f>
        <v>0</v>
      </c>
      <c r="K72" s="196"/>
      <c r="L72" s="196"/>
    </row>
    <row r="73" spans="1:12">
      <c r="A73" s="213" t="s">
        <v>1002</v>
      </c>
      <c r="B73" s="213" t="s">
        <v>1002</v>
      </c>
      <c r="C73" s="213" t="s">
        <v>1002</v>
      </c>
      <c r="D73" s="214"/>
      <c r="E73" s="225"/>
      <c r="F73" s="214"/>
      <c r="G73" s="225"/>
      <c r="H73" s="214"/>
      <c r="I73" s="214">
        <f>E73+G73</f>
        <v>0</v>
      </c>
      <c r="J73" s="214">
        <f>F73+H73</f>
        <v>0</v>
      </c>
      <c r="K73" s="196"/>
      <c r="L73" s="196"/>
    </row>
    <row r="74" spans="1:12">
      <c r="A74" s="204" t="s">
        <v>1002</v>
      </c>
      <c r="B74" s="204" t="s">
        <v>995</v>
      </c>
      <c r="C74" s="204" t="s">
        <v>1002</v>
      </c>
      <c r="D74" s="205"/>
      <c r="E74" s="222"/>
      <c r="F74" s="205"/>
      <c r="G74" s="222"/>
      <c r="H74" s="205"/>
      <c r="I74" s="205"/>
      <c r="J74" s="205"/>
      <c r="K74" s="196"/>
      <c r="L74" s="196"/>
    </row>
    <row r="75" spans="1:12">
      <c r="A75" s="200" t="s">
        <v>1002</v>
      </c>
      <c r="B75" s="200" t="s">
        <v>1002</v>
      </c>
      <c r="C75" s="200" t="s">
        <v>1002</v>
      </c>
      <c r="D75" s="201"/>
      <c r="E75" s="221"/>
      <c r="F75" s="201"/>
      <c r="G75" s="221"/>
      <c r="H75" s="201"/>
      <c r="I75" s="201">
        <f>E75+G75</f>
        <v>0</v>
      </c>
      <c r="J75" s="201">
        <f>F75+H75</f>
        <v>0</v>
      </c>
      <c r="K75" s="196"/>
      <c r="L75" s="196"/>
    </row>
    <row r="76" spans="1:12">
      <c r="A76" s="198" t="s">
        <v>1002</v>
      </c>
      <c r="B76" s="198" t="s">
        <v>1120</v>
      </c>
      <c r="C76" s="198" t="s">
        <v>1002</v>
      </c>
      <c r="D76" s="199"/>
      <c r="E76" s="220"/>
      <c r="F76" s="199"/>
      <c r="G76" s="220"/>
      <c r="H76" s="199"/>
      <c r="I76" s="199"/>
      <c r="J76" s="199"/>
      <c r="K76" s="196"/>
      <c r="L76" s="196"/>
    </row>
    <row r="77" spans="1:12">
      <c r="A77" s="200" t="s">
        <v>1002</v>
      </c>
      <c r="B77" s="200" t="s">
        <v>1002</v>
      </c>
      <c r="C77" s="200" t="s">
        <v>1002</v>
      </c>
      <c r="D77" s="201"/>
      <c r="E77" s="221"/>
      <c r="F77" s="201"/>
      <c r="G77" s="221"/>
      <c r="H77" s="201"/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1002</v>
      </c>
      <c r="B78" s="211" t="s">
        <v>1121</v>
      </c>
      <c r="C78" s="211" t="s">
        <v>1002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1002</v>
      </c>
      <c r="B79" s="211" t="s">
        <v>1122</v>
      </c>
      <c r="C79" s="211" t="s">
        <v>1002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1123</v>
      </c>
      <c r="B80" s="200" t="s">
        <v>1124</v>
      </c>
      <c r="C80" s="200" t="s">
        <v>262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00" t="s">
        <v>1125</v>
      </c>
      <c r="B81" s="200" t="s">
        <v>1126</v>
      </c>
      <c r="C81" s="200" t="s">
        <v>262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1" t="s">
        <v>1002</v>
      </c>
      <c r="B82" s="211" t="s">
        <v>1127</v>
      </c>
      <c r="C82" s="211" t="s">
        <v>1002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11" t="s">
        <v>1002</v>
      </c>
      <c r="B83" s="211" t="s">
        <v>1128</v>
      </c>
      <c r="C83" s="211" t="s">
        <v>1002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00" t="s">
        <v>1129</v>
      </c>
      <c r="B84" s="200" t="s">
        <v>1130</v>
      </c>
      <c r="C84" s="200" t="s">
        <v>262</v>
      </c>
      <c r="D84" s="201">
        <v>12</v>
      </c>
      <c r="E84" s="221"/>
      <c r="F84" s="201">
        <f>D84*E84</f>
        <v>0</v>
      </c>
      <c r="G84" s="221"/>
      <c r="H84" s="201">
        <f>D84*G84</f>
        <v>0</v>
      </c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1002</v>
      </c>
      <c r="B85" s="211" t="s">
        <v>1131</v>
      </c>
      <c r="C85" s="211" t="s">
        <v>1002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1002</v>
      </c>
      <c r="B86" s="211" t="s">
        <v>1132</v>
      </c>
      <c r="C86" s="211" t="s">
        <v>1002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1133</v>
      </c>
      <c r="B87" s="200" t="s">
        <v>1134</v>
      </c>
      <c r="C87" s="200" t="s">
        <v>236</v>
      </c>
      <c r="D87" s="201">
        <v>36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00" t="s">
        <v>1002</v>
      </c>
      <c r="B88" s="200" t="s">
        <v>1002</v>
      </c>
      <c r="C88" s="200" t="s">
        <v>1002</v>
      </c>
      <c r="D88" s="201"/>
      <c r="E88" s="221"/>
      <c r="F88" s="201"/>
      <c r="G88" s="221"/>
      <c r="H88" s="201"/>
      <c r="I88" s="201">
        <f>E88+G88</f>
        <v>0</v>
      </c>
      <c r="J88" s="201">
        <f>F88+H88</f>
        <v>0</v>
      </c>
      <c r="K88" s="196"/>
      <c r="L88" s="196"/>
    </row>
    <row r="89" spans="1:12">
      <c r="A89" s="198" t="s">
        <v>1002</v>
      </c>
      <c r="B89" s="198" t="s">
        <v>1135</v>
      </c>
      <c r="C89" s="198" t="s">
        <v>1002</v>
      </c>
      <c r="D89" s="199"/>
      <c r="E89" s="220"/>
      <c r="F89" s="199">
        <f>SUM(F77:F88)</f>
        <v>0</v>
      </c>
      <c r="G89" s="220"/>
      <c r="H89" s="199">
        <f>SUM(H77:H88)</f>
        <v>0</v>
      </c>
      <c r="I89" s="199"/>
      <c r="J89" s="199">
        <f>SUM(J77:J88)</f>
        <v>0</v>
      </c>
      <c r="K89" s="196"/>
      <c r="L89" s="196"/>
    </row>
    <row r="90" spans="1:12">
      <c r="A90" s="200" t="s">
        <v>1002</v>
      </c>
      <c r="B90" s="200" t="s">
        <v>1002</v>
      </c>
      <c r="C90" s="200" t="s">
        <v>1002</v>
      </c>
      <c r="D90" s="201"/>
      <c r="E90" s="221"/>
      <c r="F90" s="201"/>
      <c r="G90" s="221"/>
      <c r="H90" s="201"/>
      <c r="I90" s="201">
        <f>E90+G90</f>
        <v>0</v>
      </c>
      <c r="J90" s="201">
        <f>F90+H90</f>
        <v>0</v>
      </c>
      <c r="K90" s="196"/>
      <c r="L90" s="196"/>
    </row>
    <row r="91" spans="1:12">
      <c r="A91" s="204" t="s">
        <v>1002</v>
      </c>
      <c r="B91" s="204" t="s">
        <v>1136</v>
      </c>
      <c r="C91" s="204" t="s">
        <v>1002</v>
      </c>
      <c r="D91" s="205"/>
      <c r="E91" s="222"/>
      <c r="F91" s="205">
        <f>SUM(F75,F77:F88,F90:F90)</f>
        <v>0</v>
      </c>
      <c r="G91" s="222"/>
      <c r="H91" s="205">
        <f>SUM(H75,H77:H88,H90:H90)</f>
        <v>0</v>
      </c>
      <c r="I91" s="205"/>
      <c r="J91" s="205">
        <f>SUM(J75,J77:J88,J90:J90)</f>
        <v>0</v>
      </c>
      <c r="K91" s="196"/>
      <c r="L91" s="196"/>
    </row>
    <row r="92" spans="1:12">
      <c r="A92" s="200" t="s">
        <v>1002</v>
      </c>
      <c r="B92" s="200" t="s">
        <v>1002</v>
      </c>
      <c r="C92" s="200" t="s">
        <v>1002</v>
      </c>
      <c r="D92" s="201"/>
      <c r="E92" s="201"/>
      <c r="F92" s="201"/>
      <c r="G92" s="201"/>
      <c r="H92" s="201"/>
      <c r="I92" s="201">
        <f>E92+G92</f>
        <v>0</v>
      </c>
      <c r="J92" s="201">
        <f>F92+H92</f>
        <v>0</v>
      </c>
      <c r="K92" s="196"/>
      <c r="L92" s="196"/>
    </row>
  </sheetData>
  <sheetProtection algorithmName="SHA-512" hashValue="cLj0UWZZPMqzkGgSvV2cW1mj2hc37st/niHmT2qhGnSBMCSWN1fu5gDkRAkfq9VCTmaK+8xJT4HGCrkElimW/g==" saltValue="OLRZpPZ7NlTGqwRd5oeXkQ==" spinCount="100000" sheet="1" objects="1" scenarios="1"/>
  <pageMargins left="0.7" right="0.7" top="0.78740157499999996" bottom="0.78740157499999996" header="0.3" footer="0.3"/>
  <pageSetup paperSize="9" scale="70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workbookViewId="0">
      <selection activeCell="B22" sqref="B22"/>
    </sheetView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1143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1149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1155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1158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1183</v>
      </c>
      <c r="B33" s="207">
        <v>21</v>
      </c>
    </row>
    <row r="34" spans="1:2">
      <c r="A34" s="207" t="s">
        <v>1184</v>
      </c>
      <c r="B34" s="207">
        <v>5</v>
      </c>
    </row>
  </sheetData>
  <sheetProtection algorithmName="SHA-512" hashValue="ewlPUK5xl+niFsiZpai36vNXlgXgOnXQxZoMunFJ7sbUfdfVQamlZ8gmjH6a+xPqJwtiltqE3sJ+TzO9AmP64w==" saltValue="K6p3AzS0GKm7nTvPKgWqnA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topLeftCell="A184" workbookViewId="0">
      <selection activeCell="C202" sqref="C202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61</v>
      </c>
      <c r="C3" s="286" t="s">
        <v>62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3.4699999999999998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84.26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209</v>
      </c>
      <c r="C9" s="187" t="s">
        <v>210</v>
      </c>
      <c r="D9" s="172" t="s">
        <v>193</v>
      </c>
      <c r="E9" s="173">
        <v>4.5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5.4969999999999998E-2</v>
      </c>
      <c r="O9" s="173">
        <f>ROUND(E9*N9,2)</f>
        <v>0.25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1.74</v>
      </c>
      <c r="V9" s="158">
        <f>ROUND(E9*U9,2)</f>
        <v>7.83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444</v>
      </c>
      <c r="D10" s="160"/>
      <c r="E10" s="161">
        <v>4.5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70">
        <v>2</v>
      </c>
      <c r="B11" s="171" t="s">
        <v>191</v>
      </c>
      <c r="C11" s="187" t="s">
        <v>192</v>
      </c>
      <c r="D11" s="172" t="s">
        <v>193</v>
      </c>
      <c r="E11" s="173">
        <v>129.63839999999999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1.554E-2</v>
      </c>
      <c r="O11" s="173">
        <f>ROUND(E11*N11,2)</f>
        <v>2.0099999999999998</v>
      </c>
      <c r="P11" s="173">
        <v>0</v>
      </c>
      <c r="Q11" s="173">
        <f>ROUND(E11*P11,2)</f>
        <v>0</v>
      </c>
      <c r="R11" s="175"/>
      <c r="S11" s="175" t="s">
        <v>194</v>
      </c>
      <c r="T11" s="176" t="s">
        <v>195</v>
      </c>
      <c r="U11" s="158">
        <v>0.23580000000000001</v>
      </c>
      <c r="V11" s="158">
        <f>ROUND(E11*U11,2)</f>
        <v>30.57</v>
      </c>
      <c r="W11" s="158"/>
      <c r="X11" s="158" t="s">
        <v>196</v>
      </c>
      <c r="Y11" s="158" t="s">
        <v>197</v>
      </c>
      <c r="Z11" s="147"/>
      <c r="AA11" s="147"/>
      <c r="AB11" s="147"/>
      <c r="AC11" s="147"/>
      <c r="AD11" s="147"/>
      <c r="AE11" s="147"/>
      <c r="AF11" s="147"/>
      <c r="AG11" s="147" t="s">
        <v>198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>
      <c r="A12" s="154"/>
      <c r="B12" s="155"/>
      <c r="C12" s="294" t="s">
        <v>199</v>
      </c>
      <c r="D12" s="295"/>
      <c r="E12" s="295"/>
      <c r="F12" s="295"/>
      <c r="G12" s="29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188" t="s">
        <v>445</v>
      </c>
      <c r="D13" s="160"/>
      <c r="E13" s="161">
        <v>129.63839999999999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0">
        <v>3</v>
      </c>
      <c r="B14" s="171" t="s">
        <v>206</v>
      </c>
      <c r="C14" s="187" t="s">
        <v>207</v>
      </c>
      <c r="D14" s="172" t="s">
        <v>193</v>
      </c>
      <c r="E14" s="173">
        <v>129.63839999999999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8.5100000000000002E-3</v>
      </c>
      <c r="O14" s="173">
        <f>ROUND(E14*N14,2)</f>
        <v>1.1000000000000001</v>
      </c>
      <c r="P14" s="173">
        <v>0</v>
      </c>
      <c r="Q14" s="173">
        <f>ROUND(E14*P14,2)</f>
        <v>0</v>
      </c>
      <c r="R14" s="175"/>
      <c r="S14" s="175" t="s">
        <v>194</v>
      </c>
      <c r="T14" s="176" t="s">
        <v>195</v>
      </c>
      <c r="U14" s="158">
        <v>0.32500000000000001</v>
      </c>
      <c r="V14" s="158">
        <f>ROUND(E14*U14,2)</f>
        <v>42.13</v>
      </c>
      <c r="W14" s="158"/>
      <c r="X14" s="158" t="s">
        <v>196</v>
      </c>
      <c r="Y14" s="158" t="s">
        <v>197</v>
      </c>
      <c r="Z14" s="147"/>
      <c r="AA14" s="147"/>
      <c r="AB14" s="147"/>
      <c r="AC14" s="147"/>
      <c r="AD14" s="147"/>
      <c r="AE14" s="147"/>
      <c r="AF14" s="147"/>
      <c r="AG14" s="147" t="s">
        <v>198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>
      <c r="A15" s="154"/>
      <c r="B15" s="155"/>
      <c r="C15" s="188" t="s">
        <v>446</v>
      </c>
      <c r="D15" s="160"/>
      <c r="E15" s="161">
        <v>129.63839999999999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>
      <c r="A16" s="170">
        <v>4</v>
      </c>
      <c r="B16" s="171" t="s">
        <v>447</v>
      </c>
      <c r="C16" s="187" t="s">
        <v>448</v>
      </c>
      <c r="D16" s="172" t="s">
        <v>193</v>
      </c>
      <c r="E16" s="173">
        <v>3.15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3.4909999999999997E-2</v>
      </c>
      <c r="O16" s="173">
        <f>ROUND(E16*N16,2)</f>
        <v>0.11</v>
      </c>
      <c r="P16" s="173">
        <v>0</v>
      </c>
      <c r="Q16" s="173">
        <f>ROUND(E16*P16,2)</f>
        <v>0</v>
      </c>
      <c r="R16" s="175"/>
      <c r="S16" s="175" t="s">
        <v>194</v>
      </c>
      <c r="T16" s="176" t="s">
        <v>195</v>
      </c>
      <c r="U16" s="158">
        <v>1.1841699999999999</v>
      </c>
      <c r="V16" s="158">
        <f>ROUND(E16*U16,2)</f>
        <v>3.73</v>
      </c>
      <c r="W16" s="158"/>
      <c r="X16" s="158" t="s">
        <v>196</v>
      </c>
      <c r="Y16" s="158" t="s">
        <v>197</v>
      </c>
      <c r="Z16" s="147"/>
      <c r="AA16" s="147"/>
      <c r="AB16" s="147"/>
      <c r="AC16" s="147"/>
      <c r="AD16" s="147"/>
      <c r="AE16" s="147"/>
      <c r="AF16" s="147"/>
      <c r="AG16" s="147" t="s">
        <v>198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449</v>
      </c>
      <c r="D17" s="160"/>
      <c r="E17" s="161">
        <v>2.25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>
      <c r="A18" s="154"/>
      <c r="B18" s="155"/>
      <c r="C18" s="188" t="s">
        <v>450</v>
      </c>
      <c r="D18" s="160"/>
      <c r="E18" s="161">
        <v>0.9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>
      <c r="A19" s="163" t="s">
        <v>189</v>
      </c>
      <c r="B19" s="164" t="s">
        <v>106</v>
      </c>
      <c r="C19" s="186" t="s">
        <v>107</v>
      </c>
      <c r="D19" s="165"/>
      <c r="E19" s="166"/>
      <c r="F19" s="167"/>
      <c r="G19" s="167">
        <f>SUMIF(AG20:AG23,"&lt;&gt;NOR",G20:G23)</f>
        <v>0</v>
      </c>
      <c r="H19" s="167"/>
      <c r="I19" s="167">
        <f>SUM(I20:I23)</f>
        <v>0</v>
      </c>
      <c r="J19" s="167"/>
      <c r="K19" s="167">
        <f>SUM(K20:K23)</f>
        <v>0</v>
      </c>
      <c r="L19" s="167"/>
      <c r="M19" s="167">
        <f>SUM(M20:M23)</f>
        <v>0</v>
      </c>
      <c r="N19" s="166"/>
      <c r="O19" s="166">
        <f>SUM(O20:O23)</f>
        <v>1.21</v>
      </c>
      <c r="P19" s="166"/>
      <c r="Q19" s="166">
        <f>SUM(Q20:Q23)</f>
        <v>0</v>
      </c>
      <c r="R19" s="167"/>
      <c r="S19" s="167"/>
      <c r="T19" s="168"/>
      <c r="U19" s="162"/>
      <c r="V19" s="162">
        <f>SUM(V20:V23)</f>
        <v>22.419999999999998</v>
      </c>
      <c r="W19" s="162"/>
      <c r="X19" s="162"/>
      <c r="Y19" s="162"/>
      <c r="AG19" t="s">
        <v>190</v>
      </c>
    </row>
    <row r="20" spans="1:60" outlineLevel="1">
      <c r="A20" s="170">
        <v>5</v>
      </c>
      <c r="B20" s="171" t="s">
        <v>451</v>
      </c>
      <c r="C20" s="187" t="s">
        <v>452</v>
      </c>
      <c r="D20" s="172" t="s">
        <v>193</v>
      </c>
      <c r="E20" s="173">
        <v>67.510000000000005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1.7850000000000001E-2</v>
      </c>
      <c r="O20" s="173">
        <f>ROUND(E20*N20,2)</f>
        <v>1.21</v>
      </c>
      <c r="P20" s="173">
        <v>0</v>
      </c>
      <c r="Q20" s="173">
        <f>ROUND(E20*P20,2)</f>
        <v>0</v>
      </c>
      <c r="R20" s="175"/>
      <c r="S20" s="175" t="s">
        <v>194</v>
      </c>
      <c r="T20" s="176" t="s">
        <v>195</v>
      </c>
      <c r="U20" s="158">
        <v>0.28199999999999997</v>
      </c>
      <c r="V20" s="158">
        <f>ROUND(E20*U20,2)</f>
        <v>19.04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88" t="s">
        <v>453</v>
      </c>
      <c r="D21" s="160"/>
      <c r="E21" s="161">
        <v>67.510000000000005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0">
        <v>6</v>
      </c>
      <c r="B22" s="171" t="s">
        <v>454</v>
      </c>
      <c r="C22" s="187" t="s">
        <v>455</v>
      </c>
      <c r="D22" s="172" t="s">
        <v>193</v>
      </c>
      <c r="E22" s="173">
        <v>67.510000000000005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0.05</v>
      </c>
      <c r="V22" s="158">
        <f>ROUND(E22*U22,2)</f>
        <v>3.38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188" t="s">
        <v>456</v>
      </c>
      <c r="D23" s="160"/>
      <c r="E23" s="161">
        <v>67.510000000000005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>
      <c r="A24" s="163" t="s">
        <v>189</v>
      </c>
      <c r="B24" s="164" t="s">
        <v>108</v>
      </c>
      <c r="C24" s="186" t="s">
        <v>109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6"/>
      <c r="O24" s="166">
        <f>SUM(O25:O25)</f>
        <v>0.03</v>
      </c>
      <c r="P24" s="166"/>
      <c r="Q24" s="166">
        <f>SUM(Q25:Q25)</f>
        <v>0</v>
      </c>
      <c r="R24" s="167"/>
      <c r="S24" s="167"/>
      <c r="T24" s="168"/>
      <c r="U24" s="162"/>
      <c r="V24" s="162">
        <f>SUM(V25:V25)</f>
        <v>1.86</v>
      </c>
      <c r="W24" s="162"/>
      <c r="X24" s="162"/>
      <c r="Y24" s="162"/>
      <c r="AG24" t="s">
        <v>190</v>
      </c>
    </row>
    <row r="25" spans="1:60" ht="20.399999999999999" outlineLevel="1">
      <c r="A25" s="177">
        <v>7</v>
      </c>
      <c r="B25" s="178" t="s">
        <v>457</v>
      </c>
      <c r="C25" s="189" t="s">
        <v>458</v>
      </c>
      <c r="D25" s="179" t="s">
        <v>248</v>
      </c>
      <c r="E25" s="180">
        <v>1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2.9770000000000001E-2</v>
      </c>
      <c r="O25" s="180">
        <f>ROUND(E25*N25,2)</f>
        <v>0.03</v>
      </c>
      <c r="P25" s="180">
        <v>0</v>
      </c>
      <c r="Q25" s="180">
        <f>ROUND(E25*P25,2)</f>
        <v>0</v>
      </c>
      <c r="R25" s="182"/>
      <c r="S25" s="182" t="s">
        <v>194</v>
      </c>
      <c r="T25" s="183" t="s">
        <v>195</v>
      </c>
      <c r="U25" s="158">
        <v>1.86</v>
      </c>
      <c r="V25" s="158">
        <f>ROUND(E25*U25,2)</f>
        <v>1.86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>
      <c r="A26" s="163" t="s">
        <v>189</v>
      </c>
      <c r="B26" s="164" t="s">
        <v>110</v>
      </c>
      <c r="C26" s="186" t="s">
        <v>111</v>
      </c>
      <c r="D26" s="165"/>
      <c r="E26" s="166"/>
      <c r="F26" s="167"/>
      <c r="G26" s="167">
        <f>SUMIF(AG27:AG29,"&lt;&gt;NOR",G27:G29)</f>
        <v>0</v>
      </c>
      <c r="H26" s="167"/>
      <c r="I26" s="167">
        <f>SUM(I27:I29)</f>
        <v>0</v>
      </c>
      <c r="J26" s="167"/>
      <c r="K26" s="167">
        <f>SUM(K27:K29)</f>
        <v>0</v>
      </c>
      <c r="L26" s="167"/>
      <c r="M26" s="167">
        <f>SUM(M27:M29)</f>
        <v>0</v>
      </c>
      <c r="N26" s="166"/>
      <c r="O26" s="166">
        <f>SUM(O27:O29)</f>
        <v>0</v>
      </c>
      <c r="P26" s="166"/>
      <c r="Q26" s="166">
        <f>SUM(Q27:Q29)</f>
        <v>0</v>
      </c>
      <c r="R26" s="167"/>
      <c r="S26" s="167"/>
      <c r="T26" s="168"/>
      <c r="U26" s="162"/>
      <c r="V26" s="162">
        <f>SUM(V27:V29)</f>
        <v>1.6</v>
      </c>
      <c r="W26" s="162"/>
      <c r="X26" s="162"/>
      <c r="Y26" s="162"/>
      <c r="AG26" t="s">
        <v>190</v>
      </c>
    </row>
    <row r="27" spans="1:60" ht="20.399999999999999" outlineLevel="1">
      <c r="A27" s="177">
        <v>8</v>
      </c>
      <c r="B27" s="178" t="s">
        <v>213</v>
      </c>
      <c r="C27" s="189" t="s">
        <v>214</v>
      </c>
      <c r="D27" s="179" t="s">
        <v>215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1.6</v>
      </c>
      <c r="V27" s="158">
        <f>ROUND(E27*U27,2)</f>
        <v>1.6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>
      <c r="A28" s="177">
        <v>9</v>
      </c>
      <c r="B28" s="178" t="s">
        <v>216</v>
      </c>
      <c r="C28" s="189" t="s">
        <v>217</v>
      </c>
      <c r="D28" s="179" t="s">
        <v>218</v>
      </c>
      <c r="E28" s="180">
        <v>30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194</v>
      </c>
      <c r="T28" s="183" t="s">
        <v>195</v>
      </c>
      <c r="U28" s="158">
        <v>0</v>
      </c>
      <c r="V28" s="158">
        <f>ROUND(E28*U28,2)</f>
        <v>0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7">
        <v>10</v>
      </c>
      <c r="B29" s="178" t="s">
        <v>219</v>
      </c>
      <c r="C29" s="189" t="s">
        <v>220</v>
      </c>
      <c r="D29" s="179" t="s">
        <v>221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6.4">
      <c r="A30" s="163" t="s">
        <v>189</v>
      </c>
      <c r="B30" s="164" t="s">
        <v>112</v>
      </c>
      <c r="C30" s="186" t="s">
        <v>113</v>
      </c>
      <c r="D30" s="165"/>
      <c r="E30" s="166"/>
      <c r="F30" s="167"/>
      <c r="G30" s="167">
        <f>SUMIF(AG31:AG32,"&lt;&gt;NOR",G31:G32)</f>
        <v>0</v>
      </c>
      <c r="H30" s="167"/>
      <c r="I30" s="167">
        <f>SUM(I31:I32)</f>
        <v>0</v>
      </c>
      <c r="J30" s="167"/>
      <c r="K30" s="167">
        <f>SUM(K31:K32)</f>
        <v>0</v>
      </c>
      <c r="L30" s="167"/>
      <c r="M30" s="167">
        <f>SUM(M31:M32)</f>
        <v>0</v>
      </c>
      <c r="N30" s="166"/>
      <c r="O30" s="166">
        <f>SUM(O31:O32)</f>
        <v>0</v>
      </c>
      <c r="P30" s="166"/>
      <c r="Q30" s="166">
        <f>SUM(Q31:Q32)</f>
        <v>0</v>
      </c>
      <c r="R30" s="167"/>
      <c r="S30" s="167"/>
      <c r="T30" s="168"/>
      <c r="U30" s="162"/>
      <c r="V30" s="162">
        <f>SUM(V31:V32)</f>
        <v>20.79</v>
      </c>
      <c r="W30" s="162"/>
      <c r="X30" s="162"/>
      <c r="Y30" s="162"/>
      <c r="AG30" t="s">
        <v>190</v>
      </c>
    </row>
    <row r="31" spans="1:60" outlineLevel="1">
      <c r="A31" s="170">
        <v>11</v>
      </c>
      <c r="B31" s="171" t="s">
        <v>222</v>
      </c>
      <c r="C31" s="187" t="s">
        <v>223</v>
      </c>
      <c r="D31" s="172" t="s">
        <v>193</v>
      </c>
      <c r="E31" s="173">
        <v>67.510000000000005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4.0000000000000003E-5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194</v>
      </c>
      <c r="T31" s="176" t="s">
        <v>195</v>
      </c>
      <c r="U31" s="158">
        <v>0.308</v>
      </c>
      <c r="V31" s="158">
        <f>ROUND(E31*U31,2)</f>
        <v>20.79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>
      <c r="A32" s="154"/>
      <c r="B32" s="155"/>
      <c r="C32" s="188" t="s">
        <v>459</v>
      </c>
      <c r="D32" s="160"/>
      <c r="E32" s="161">
        <v>67.510000000000005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>
      <c r="A33" s="163" t="s">
        <v>189</v>
      </c>
      <c r="B33" s="164" t="s">
        <v>116</v>
      </c>
      <c r="C33" s="186" t="s">
        <v>117</v>
      </c>
      <c r="D33" s="165"/>
      <c r="E33" s="166"/>
      <c r="F33" s="167"/>
      <c r="G33" s="167">
        <f>SUMIF(AG34:AG52,"&lt;&gt;NOR",G34:G52)</f>
        <v>0</v>
      </c>
      <c r="H33" s="167"/>
      <c r="I33" s="167">
        <f>SUM(I34:I52)</f>
        <v>0</v>
      </c>
      <c r="J33" s="167"/>
      <c r="K33" s="167">
        <f>SUM(K34:K52)</f>
        <v>0</v>
      </c>
      <c r="L33" s="167"/>
      <c r="M33" s="167">
        <f>SUM(M34:M52)</f>
        <v>0</v>
      </c>
      <c r="N33" s="166"/>
      <c r="O33" s="166">
        <f>SUM(O34:O52)</f>
        <v>0</v>
      </c>
      <c r="P33" s="166"/>
      <c r="Q33" s="166">
        <f>SUM(Q34:Q52)</f>
        <v>3.3</v>
      </c>
      <c r="R33" s="167"/>
      <c r="S33" s="167"/>
      <c r="T33" s="168"/>
      <c r="U33" s="162"/>
      <c r="V33" s="162">
        <f>SUM(V34:V52)</f>
        <v>46.550000000000004</v>
      </c>
      <c r="W33" s="162"/>
      <c r="X33" s="162"/>
      <c r="Y33" s="162"/>
      <c r="AG33" t="s">
        <v>190</v>
      </c>
    </row>
    <row r="34" spans="1:60" outlineLevel="1">
      <c r="A34" s="177">
        <v>12</v>
      </c>
      <c r="B34" s="178" t="s">
        <v>225</v>
      </c>
      <c r="C34" s="189" t="s">
        <v>226</v>
      </c>
      <c r="D34" s="179" t="s">
        <v>227</v>
      </c>
      <c r="E34" s="180">
        <v>1</v>
      </c>
      <c r="F34" s="181"/>
      <c r="G34" s="182">
        <f t="shared" ref="G34:G40" si="0">ROUND(E34*F34,2)</f>
        <v>0</v>
      </c>
      <c r="H34" s="181"/>
      <c r="I34" s="182">
        <f t="shared" ref="I34:I40" si="1">ROUND(E34*H34,2)</f>
        <v>0</v>
      </c>
      <c r="J34" s="181"/>
      <c r="K34" s="182">
        <f t="shared" ref="K34:K40" si="2">ROUND(E34*J34,2)</f>
        <v>0</v>
      </c>
      <c r="L34" s="182">
        <v>21</v>
      </c>
      <c r="M34" s="182">
        <f t="shared" ref="M34:M40" si="3">G34*(1+L34/100)</f>
        <v>0</v>
      </c>
      <c r="N34" s="180">
        <v>0</v>
      </c>
      <c r="O34" s="180">
        <f t="shared" ref="O34:O40" si="4">ROUND(E34*N34,2)</f>
        <v>0</v>
      </c>
      <c r="P34" s="180">
        <v>0</v>
      </c>
      <c r="Q34" s="180">
        <f t="shared" ref="Q34:Q40" si="5">ROUND(E34*P34,2)</f>
        <v>0</v>
      </c>
      <c r="R34" s="182"/>
      <c r="S34" s="182" t="s">
        <v>228</v>
      </c>
      <c r="T34" s="183" t="s">
        <v>229</v>
      </c>
      <c r="U34" s="158">
        <v>0</v>
      </c>
      <c r="V34" s="158">
        <f t="shared" ref="V34:V40" si="6">ROUND(E34*U34,2)</f>
        <v>0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7">
        <v>13</v>
      </c>
      <c r="B35" s="178" t="s">
        <v>230</v>
      </c>
      <c r="C35" s="189" t="s">
        <v>231</v>
      </c>
      <c r="D35" s="179" t="s">
        <v>227</v>
      </c>
      <c r="E35" s="180">
        <v>1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0">
        <v>0</v>
      </c>
      <c r="O35" s="180">
        <f t="shared" si="4"/>
        <v>0</v>
      </c>
      <c r="P35" s="180">
        <v>0</v>
      </c>
      <c r="Q35" s="180">
        <f t="shared" si="5"/>
        <v>0</v>
      </c>
      <c r="R35" s="182"/>
      <c r="S35" s="182" t="s">
        <v>228</v>
      </c>
      <c r="T35" s="183" t="s">
        <v>229</v>
      </c>
      <c r="U35" s="158">
        <v>0</v>
      </c>
      <c r="V35" s="158">
        <f t="shared" si="6"/>
        <v>0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7">
        <v>14</v>
      </c>
      <c r="B36" s="178" t="s">
        <v>232</v>
      </c>
      <c r="C36" s="189" t="s">
        <v>233</v>
      </c>
      <c r="D36" s="179" t="s">
        <v>227</v>
      </c>
      <c r="E36" s="180">
        <v>1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0">
        <v>0</v>
      </c>
      <c r="O36" s="180">
        <f t="shared" si="4"/>
        <v>0</v>
      </c>
      <c r="P36" s="180">
        <v>0</v>
      </c>
      <c r="Q36" s="180">
        <f t="shared" si="5"/>
        <v>0</v>
      </c>
      <c r="R36" s="182"/>
      <c r="S36" s="182" t="s">
        <v>228</v>
      </c>
      <c r="T36" s="183" t="s">
        <v>229</v>
      </c>
      <c r="U36" s="158">
        <v>0</v>
      </c>
      <c r="V36" s="158">
        <f t="shared" si="6"/>
        <v>0</v>
      </c>
      <c r="W36" s="158"/>
      <c r="X36" s="158" t="s">
        <v>196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198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7">
        <v>15</v>
      </c>
      <c r="B37" s="178" t="s">
        <v>225</v>
      </c>
      <c r="C37" s="189" t="s">
        <v>460</v>
      </c>
      <c r="D37" s="179" t="s">
        <v>227</v>
      </c>
      <c r="E37" s="180">
        <v>1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0">
        <v>0</v>
      </c>
      <c r="O37" s="180">
        <f t="shared" si="4"/>
        <v>0</v>
      </c>
      <c r="P37" s="180">
        <v>0</v>
      </c>
      <c r="Q37" s="180">
        <f t="shared" si="5"/>
        <v>0</v>
      </c>
      <c r="R37" s="182"/>
      <c r="S37" s="182" t="s">
        <v>228</v>
      </c>
      <c r="T37" s="183" t="s">
        <v>229</v>
      </c>
      <c r="U37" s="158">
        <v>0</v>
      </c>
      <c r="V37" s="158">
        <f t="shared" si="6"/>
        <v>0</v>
      </c>
      <c r="W37" s="158"/>
      <c r="X37" s="158" t="s">
        <v>461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462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7">
        <v>16</v>
      </c>
      <c r="B38" s="178" t="s">
        <v>463</v>
      </c>
      <c r="C38" s="189" t="s">
        <v>464</v>
      </c>
      <c r="D38" s="179" t="s">
        <v>227</v>
      </c>
      <c r="E38" s="180">
        <v>1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0">
        <v>0</v>
      </c>
      <c r="O38" s="180">
        <f t="shared" si="4"/>
        <v>0</v>
      </c>
      <c r="P38" s="180">
        <v>0</v>
      </c>
      <c r="Q38" s="180">
        <f t="shared" si="5"/>
        <v>0</v>
      </c>
      <c r="R38" s="182"/>
      <c r="S38" s="182" t="s">
        <v>228</v>
      </c>
      <c r="T38" s="183" t="s">
        <v>229</v>
      </c>
      <c r="U38" s="158">
        <v>0</v>
      </c>
      <c r="V38" s="158">
        <f t="shared" si="6"/>
        <v>0</v>
      </c>
      <c r="W38" s="158"/>
      <c r="X38" s="158" t="s">
        <v>196</v>
      </c>
      <c r="Y38" s="158" t="s">
        <v>197</v>
      </c>
      <c r="Z38" s="147"/>
      <c r="AA38" s="147"/>
      <c r="AB38" s="147"/>
      <c r="AC38" s="147"/>
      <c r="AD38" s="147"/>
      <c r="AE38" s="147"/>
      <c r="AF38" s="147"/>
      <c r="AG38" s="147" t="s">
        <v>198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7">
        <v>17</v>
      </c>
      <c r="B39" s="178" t="s">
        <v>238</v>
      </c>
      <c r="C39" s="189" t="s">
        <v>239</v>
      </c>
      <c r="D39" s="179" t="s">
        <v>236</v>
      </c>
      <c r="E39" s="180">
        <v>38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0">
        <v>0</v>
      </c>
      <c r="O39" s="180">
        <f t="shared" si="4"/>
        <v>0</v>
      </c>
      <c r="P39" s="180">
        <v>4.4999999999999997E-3</v>
      </c>
      <c r="Q39" s="180">
        <f t="shared" si="5"/>
        <v>0.17</v>
      </c>
      <c r="R39" s="182"/>
      <c r="S39" s="182" t="s">
        <v>194</v>
      </c>
      <c r="T39" s="183" t="s">
        <v>240</v>
      </c>
      <c r="U39" s="158">
        <v>0.16</v>
      </c>
      <c r="V39" s="158">
        <f t="shared" si="6"/>
        <v>6.08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>
      <c r="A40" s="170">
        <v>18</v>
      </c>
      <c r="B40" s="171" t="s">
        <v>241</v>
      </c>
      <c r="C40" s="187" t="s">
        <v>242</v>
      </c>
      <c r="D40" s="172" t="s">
        <v>193</v>
      </c>
      <c r="E40" s="173">
        <v>129.63839999999999</v>
      </c>
      <c r="F40" s="174"/>
      <c r="G40" s="175">
        <f t="shared" si="0"/>
        <v>0</v>
      </c>
      <c r="H40" s="174"/>
      <c r="I40" s="175">
        <f t="shared" si="1"/>
        <v>0</v>
      </c>
      <c r="J40" s="174"/>
      <c r="K40" s="175">
        <f t="shared" si="2"/>
        <v>0</v>
      </c>
      <c r="L40" s="175">
        <v>21</v>
      </c>
      <c r="M40" s="175">
        <f t="shared" si="3"/>
        <v>0</v>
      </c>
      <c r="N40" s="173">
        <v>0</v>
      </c>
      <c r="O40" s="173">
        <f t="shared" si="4"/>
        <v>0</v>
      </c>
      <c r="P40" s="173">
        <v>0.01</v>
      </c>
      <c r="Q40" s="173">
        <f t="shared" si="5"/>
        <v>1.3</v>
      </c>
      <c r="R40" s="175"/>
      <c r="S40" s="175" t="s">
        <v>194</v>
      </c>
      <c r="T40" s="176" t="s">
        <v>195</v>
      </c>
      <c r="U40" s="158">
        <v>0.08</v>
      </c>
      <c r="V40" s="158">
        <f t="shared" si="6"/>
        <v>10.37</v>
      </c>
      <c r="W40" s="158"/>
      <c r="X40" s="158" t="s">
        <v>196</v>
      </c>
      <c r="Y40" s="158" t="s">
        <v>197</v>
      </c>
      <c r="Z40" s="147"/>
      <c r="AA40" s="147"/>
      <c r="AB40" s="147"/>
      <c r="AC40" s="147"/>
      <c r="AD40" s="147"/>
      <c r="AE40" s="147"/>
      <c r="AF40" s="147"/>
      <c r="AG40" s="147" t="s">
        <v>198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88" t="s">
        <v>465</v>
      </c>
      <c r="D41" s="160"/>
      <c r="E41" s="161">
        <v>129.63839999999999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>
      <c r="A42" s="177">
        <v>19</v>
      </c>
      <c r="B42" s="178" t="s">
        <v>246</v>
      </c>
      <c r="C42" s="189" t="s">
        <v>247</v>
      </c>
      <c r="D42" s="179" t="s">
        <v>248</v>
      </c>
      <c r="E42" s="180">
        <v>1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2"/>
      <c r="S42" s="182" t="s">
        <v>194</v>
      </c>
      <c r="T42" s="183" t="s">
        <v>195</v>
      </c>
      <c r="U42" s="158">
        <v>0.09</v>
      </c>
      <c r="V42" s="158">
        <f>ROUND(E42*U42,2)</f>
        <v>0.09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7">
        <v>20</v>
      </c>
      <c r="B43" s="178" t="s">
        <v>466</v>
      </c>
      <c r="C43" s="189" t="s">
        <v>467</v>
      </c>
      <c r="D43" s="179" t="s">
        <v>248</v>
      </c>
      <c r="E43" s="180">
        <v>2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2"/>
      <c r="S43" s="182" t="s">
        <v>194</v>
      </c>
      <c r="T43" s="183" t="s">
        <v>195</v>
      </c>
      <c r="U43" s="158">
        <v>0.05</v>
      </c>
      <c r="V43" s="158">
        <f>ROUND(E43*U43,2)</f>
        <v>0.1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21</v>
      </c>
      <c r="B44" s="178" t="s">
        <v>468</v>
      </c>
      <c r="C44" s="189" t="s">
        <v>469</v>
      </c>
      <c r="D44" s="179" t="s">
        <v>193</v>
      </c>
      <c r="E44" s="180">
        <v>1.8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1.17E-3</v>
      </c>
      <c r="O44" s="180">
        <f>ROUND(E44*N44,2)</f>
        <v>0</v>
      </c>
      <c r="P44" s="180">
        <v>8.7999999999999995E-2</v>
      </c>
      <c r="Q44" s="180">
        <f>ROUND(E44*P44,2)</f>
        <v>0.16</v>
      </c>
      <c r="R44" s="182"/>
      <c r="S44" s="182" t="s">
        <v>194</v>
      </c>
      <c r="T44" s="183" t="s">
        <v>195</v>
      </c>
      <c r="U44" s="158">
        <v>0.55600000000000005</v>
      </c>
      <c r="V44" s="158">
        <f>ROUND(E44*U44,2)</f>
        <v>1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>
      <c r="A45" s="170">
        <v>22</v>
      </c>
      <c r="B45" s="171" t="s">
        <v>249</v>
      </c>
      <c r="C45" s="187" t="s">
        <v>250</v>
      </c>
      <c r="D45" s="172" t="s">
        <v>193</v>
      </c>
      <c r="E45" s="173">
        <v>0.48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2.1900000000000001E-3</v>
      </c>
      <c r="O45" s="173">
        <f>ROUND(E45*N45,2)</f>
        <v>0</v>
      </c>
      <c r="P45" s="173">
        <v>4.1000000000000002E-2</v>
      </c>
      <c r="Q45" s="173">
        <f>ROUND(E45*P45,2)</f>
        <v>0.02</v>
      </c>
      <c r="R45" s="175"/>
      <c r="S45" s="175" t="s">
        <v>194</v>
      </c>
      <c r="T45" s="176" t="s">
        <v>195</v>
      </c>
      <c r="U45" s="158">
        <v>0.52</v>
      </c>
      <c r="V45" s="158">
        <f>ROUND(E45*U45,2)</f>
        <v>0.25</v>
      </c>
      <c r="W45" s="158"/>
      <c r="X45" s="158" t="s">
        <v>196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198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>
      <c r="A46" s="154"/>
      <c r="B46" s="155"/>
      <c r="C46" s="188" t="s">
        <v>470</v>
      </c>
      <c r="D46" s="160"/>
      <c r="E46" s="161">
        <v>0.48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0">
        <v>23</v>
      </c>
      <c r="B47" s="171" t="s">
        <v>252</v>
      </c>
      <c r="C47" s="187" t="s">
        <v>253</v>
      </c>
      <c r="D47" s="172" t="s">
        <v>193</v>
      </c>
      <c r="E47" s="173">
        <v>3.22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6.8000000000000005E-2</v>
      </c>
      <c r="Q47" s="173">
        <f>ROUND(E47*P47,2)</f>
        <v>0.22</v>
      </c>
      <c r="R47" s="175"/>
      <c r="S47" s="175" t="s">
        <v>194</v>
      </c>
      <c r="T47" s="176" t="s">
        <v>195</v>
      </c>
      <c r="U47" s="158">
        <v>0.48</v>
      </c>
      <c r="V47" s="158">
        <f>ROUND(E47*U47,2)</f>
        <v>1.55</v>
      </c>
      <c r="W47" s="158"/>
      <c r="X47" s="158" t="s">
        <v>196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198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188" t="s">
        <v>471</v>
      </c>
      <c r="D48" s="160"/>
      <c r="E48" s="161">
        <v>3.22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>
      <c r="A49" s="170">
        <v>24</v>
      </c>
      <c r="B49" s="171" t="s">
        <v>472</v>
      </c>
      <c r="C49" s="187" t="s">
        <v>473</v>
      </c>
      <c r="D49" s="172" t="s">
        <v>474</v>
      </c>
      <c r="E49" s="173">
        <v>1.05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0.55100000000000005</v>
      </c>
      <c r="Q49" s="173">
        <f>ROUND(E49*P49,2)</f>
        <v>0.57999999999999996</v>
      </c>
      <c r="R49" s="175"/>
      <c r="S49" s="175" t="s">
        <v>194</v>
      </c>
      <c r="T49" s="176" t="s">
        <v>195</v>
      </c>
      <c r="U49" s="158">
        <v>4.5999999999999996</v>
      </c>
      <c r="V49" s="158">
        <f>ROUND(E49*U49,2)</f>
        <v>4.83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188" t="s">
        <v>475</v>
      </c>
      <c r="D50" s="160"/>
      <c r="E50" s="161">
        <v>1.05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0">
        <v>25</v>
      </c>
      <c r="B51" s="171" t="s">
        <v>476</v>
      </c>
      <c r="C51" s="187" t="s">
        <v>477</v>
      </c>
      <c r="D51" s="172" t="s">
        <v>193</v>
      </c>
      <c r="E51" s="173">
        <v>67.510000000000005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1.26E-2</v>
      </c>
      <c r="Q51" s="173">
        <f>ROUND(E51*P51,2)</f>
        <v>0.85</v>
      </c>
      <c r="R51" s="175"/>
      <c r="S51" s="175" t="s">
        <v>194</v>
      </c>
      <c r="T51" s="176" t="s">
        <v>195</v>
      </c>
      <c r="U51" s="158">
        <v>0.33</v>
      </c>
      <c r="V51" s="158">
        <f>ROUND(E51*U51,2)</f>
        <v>22.28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188" t="s">
        <v>459</v>
      </c>
      <c r="D52" s="160"/>
      <c r="E52" s="161">
        <v>67.510000000000005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>
      <c r="A53" s="163" t="s">
        <v>189</v>
      </c>
      <c r="B53" s="164" t="s">
        <v>118</v>
      </c>
      <c r="C53" s="186" t="s">
        <v>119</v>
      </c>
      <c r="D53" s="165"/>
      <c r="E53" s="166"/>
      <c r="F53" s="167"/>
      <c r="G53" s="167">
        <f>SUMIF(AG54:AG54,"&lt;&gt;NOR",G54:G54)</f>
        <v>0</v>
      </c>
      <c r="H53" s="167"/>
      <c r="I53" s="167">
        <f>SUM(I54:I54)</f>
        <v>0</v>
      </c>
      <c r="J53" s="167"/>
      <c r="K53" s="167">
        <f>SUM(K54:K54)</f>
        <v>0</v>
      </c>
      <c r="L53" s="167"/>
      <c r="M53" s="167">
        <f>SUM(M54:M54)</f>
        <v>0</v>
      </c>
      <c r="N53" s="166"/>
      <c r="O53" s="166">
        <f>SUM(O54:O54)</f>
        <v>0</v>
      </c>
      <c r="P53" s="166"/>
      <c r="Q53" s="166">
        <f>SUM(Q54:Q54)</f>
        <v>0</v>
      </c>
      <c r="R53" s="167"/>
      <c r="S53" s="167"/>
      <c r="T53" s="168"/>
      <c r="U53" s="162"/>
      <c r="V53" s="162">
        <f>SUM(V54:V54)</f>
        <v>8.92</v>
      </c>
      <c r="W53" s="162"/>
      <c r="X53" s="162"/>
      <c r="Y53" s="162"/>
      <c r="AG53" t="s">
        <v>190</v>
      </c>
    </row>
    <row r="54" spans="1:60" outlineLevel="1">
      <c r="A54" s="177">
        <v>26</v>
      </c>
      <c r="B54" s="178" t="s">
        <v>255</v>
      </c>
      <c r="C54" s="189" t="s">
        <v>256</v>
      </c>
      <c r="D54" s="179" t="s">
        <v>257</v>
      </c>
      <c r="E54" s="180">
        <v>4.7158199999999999</v>
      </c>
      <c r="F54" s="181"/>
      <c r="G54" s="182">
        <f>ROUND(E54*F54,2)</f>
        <v>0</v>
      </c>
      <c r="H54" s="181"/>
      <c r="I54" s="182">
        <f>ROUND(E54*H54,2)</f>
        <v>0</v>
      </c>
      <c r="J54" s="181"/>
      <c r="K54" s="182">
        <f>ROUND(E54*J54,2)</f>
        <v>0</v>
      </c>
      <c r="L54" s="182">
        <v>21</v>
      </c>
      <c r="M54" s="182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2"/>
      <c r="S54" s="182" t="s">
        <v>194</v>
      </c>
      <c r="T54" s="183" t="s">
        <v>195</v>
      </c>
      <c r="U54" s="158">
        <v>1.8919999999999999</v>
      </c>
      <c r="V54" s="158">
        <f>ROUND(E54*U54,2)</f>
        <v>8.92</v>
      </c>
      <c r="W54" s="158"/>
      <c r="X54" s="158" t="s">
        <v>258</v>
      </c>
      <c r="Y54" s="158" t="s">
        <v>197</v>
      </c>
      <c r="Z54" s="147"/>
      <c r="AA54" s="147"/>
      <c r="AB54" s="147"/>
      <c r="AC54" s="147"/>
      <c r="AD54" s="147"/>
      <c r="AE54" s="147"/>
      <c r="AF54" s="147"/>
      <c r="AG54" s="147" t="s">
        <v>259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>
      <c r="A55" s="163" t="s">
        <v>189</v>
      </c>
      <c r="B55" s="164" t="s">
        <v>122</v>
      </c>
      <c r="C55" s="186" t="s">
        <v>123</v>
      </c>
      <c r="D55" s="165"/>
      <c r="E55" s="166"/>
      <c r="F55" s="167"/>
      <c r="G55" s="167">
        <f>SUMIF(AG56:AG57,"&lt;&gt;NOR",G56:G57)</f>
        <v>0</v>
      </c>
      <c r="H55" s="167"/>
      <c r="I55" s="167">
        <f>SUM(I56:I57)</f>
        <v>0</v>
      </c>
      <c r="J55" s="167"/>
      <c r="K55" s="167">
        <f>SUM(K56:K57)</f>
        <v>0</v>
      </c>
      <c r="L55" s="167"/>
      <c r="M55" s="167">
        <f>SUM(M56:M57)</f>
        <v>0</v>
      </c>
      <c r="N55" s="166"/>
      <c r="O55" s="166">
        <f>SUM(O56:O57)</f>
        <v>0</v>
      </c>
      <c r="P55" s="166"/>
      <c r="Q55" s="166">
        <f>SUM(Q56:Q57)</f>
        <v>0</v>
      </c>
      <c r="R55" s="167"/>
      <c r="S55" s="167"/>
      <c r="T55" s="168"/>
      <c r="U55" s="162"/>
      <c r="V55" s="162">
        <f>SUM(V56:V57)</f>
        <v>0.93</v>
      </c>
      <c r="W55" s="162"/>
      <c r="X55" s="162"/>
      <c r="Y55" s="162"/>
      <c r="AG55" t="s">
        <v>190</v>
      </c>
    </row>
    <row r="56" spans="1:60" outlineLevel="1">
      <c r="A56" s="170">
        <v>27</v>
      </c>
      <c r="B56" s="171" t="s">
        <v>260</v>
      </c>
      <c r="C56" s="187" t="s">
        <v>261</v>
      </c>
      <c r="D56" s="172" t="s">
        <v>262</v>
      </c>
      <c r="E56" s="173">
        <v>2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1.3999999999999999E-4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228</v>
      </c>
      <c r="T56" s="176" t="s">
        <v>229</v>
      </c>
      <c r="U56" s="158">
        <v>0.46300000000000002</v>
      </c>
      <c r="V56" s="158">
        <f>ROUND(E56*U56,2)</f>
        <v>0.93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>
        <v>28</v>
      </c>
      <c r="B57" s="155" t="s">
        <v>263</v>
      </c>
      <c r="C57" s="190" t="s">
        <v>264</v>
      </c>
      <c r="D57" s="156" t="s">
        <v>0</v>
      </c>
      <c r="E57" s="184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194</v>
      </c>
      <c r="T57" s="158" t="s">
        <v>195</v>
      </c>
      <c r="U57" s="158">
        <v>0</v>
      </c>
      <c r="V57" s="158">
        <f>ROUND(E57*U57,2)</f>
        <v>0</v>
      </c>
      <c r="W57" s="158"/>
      <c r="X57" s="158" t="s">
        <v>258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63" t="s">
        <v>189</v>
      </c>
      <c r="B58" s="164" t="s">
        <v>124</v>
      </c>
      <c r="C58" s="186" t="s">
        <v>125</v>
      </c>
      <c r="D58" s="165"/>
      <c r="E58" s="166"/>
      <c r="F58" s="167"/>
      <c r="G58" s="167">
        <f>SUMIF(AG59:AG67,"&lt;&gt;NOR",G59:G67)</f>
        <v>0</v>
      </c>
      <c r="H58" s="167"/>
      <c r="I58" s="167">
        <f>SUM(I59:I67)</f>
        <v>0</v>
      </c>
      <c r="J58" s="167"/>
      <c r="K58" s="167">
        <f>SUM(K59:K67)</f>
        <v>0</v>
      </c>
      <c r="L58" s="167"/>
      <c r="M58" s="167">
        <f>SUM(M59:M67)</f>
        <v>0</v>
      </c>
      <c r="N58" s="166"/>
      <c r="O58" s="166">
        <f>SUM(O59:O67)</f>
        <v>0</v>
      </c>
      <c r="P58" s="166"/>
      <c r="Q58" s="166">
        <f>SUM(Q59:Q67)</f>
        <v>7.0000000000000007E-2</v>
      </c>
      <c r="R58" s="167"/>
      <c r="S58" s="167"/>
      <c r="T58" s="168"/>
      <c r="U58" s="162"/>
      <c r="V58" s="162">
        <f>SUM(V59:V67)</f>
        <v>5.45</v>
      </c>
      <c r="W58" s="162"/>
      <c r="X58" s="162"/>
      <c r="Y58" s="162"/>
      <c r="AG58" t="s">
        <v>190</v>
      </c>
    </row>
    <row r="59" spans="1:60" outlineLevel="1">
      <c r="A59" s="177">
        <v>29</v>
      </c>
      <c r="B59" s="178" t="s">
        <v>265</v>
      </c>
      <c r="C59" s="189" t="s">
        <v>266</v>
      </c>
      <c r="D59" s="179" t="s">
        <v>262</v>
      </c>
      <c r="E59" s="180">
        <v>1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/>
      <c r="S59" s="182" t="s">
        <v>228</v>
      </c>
      <c r="T59" s="183" t="s">
        <v>229</v>
      </c>
      <c r="U59" s="158">
        <v>0</v>
      </c>
      <c r="V59" s="158">
        <f>ROUND(E59*U59,2)</f>
        <v>0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7">
        <v>30</v>
      </c>
      <c r="B60" s="178" t="s">
        <v>267</v>
      </c>
      <c r="C60" s="189" t="s">
        <v>268</v>
      </c>
      <c r="D60" s="179" t="s">
        <v>248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194</v>
      </c>
      <c r="T60" s="183" t="s">
        <v>195</v>
      </c>
      <c r="U60" s="158">
        <v>0.17399999999999999</v>
      </c>
      <c r="V60" s="158">
        <f>ROUND(E60*U60,2)</f>
        <v>0.17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7">
        <v>31</v>
      </c>
      <c r="B61" s="178" t="s">
        <v>276</v>
      </c>
      <c r="C61" s="189" t="s">
        <v>277</v>
      </c>
      <c r="D61" s="179" t="s">
        <v>236</v>
      </c>
      <c r="E61" s="180">
        <v>2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5.9000000000000003E-4</v>
      </c>
      <c r="O61" s="180">
        <f>ROUND(E61*N61,2)</f>
        <v>0</v>
      </c>
      <c r="P61" s="180">
        <v>3.6999999999999998E-2</v>
      </c>
      <c r="Q61" s="180">
        <f>ROUND(E61*P61,2)</f>
        <v>7.0000000000000007E-2</v>
      </c>
      <c r="R61" s="182"/>
      <c r="S61" s="182" t="s">
        <v>194</v>
      </c>
      <c r="T61" s="183" t="s">
        <v>195</v>
      </c>
      <c r="U61" s="158">
        <v>0.44</v>
      </c>
      <c r="V61" s="158">
        <f>ROUND(E61*U61,2)</f>
        <v>0.88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0">
        <v>32</v>
      </c>
      <c r="B62" s="171" t="s">
        <v>269</v>
      </c>
      <c r="C62" s="187" t="s">
        <v>270</v>
      </c>
      <c r="D62" s="172" t="s">
        <v>236</v>
      </c>
      <c r="E62" s="173">
        <v>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3.8000000000000002E-4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194</v>
      </c>
      <c r="T62" s="176" t="s">
        <v>195</v>
      </c>
      <c r="U62" s="158">
        <v>0.32</v>
      </c>
      <c r="V62" s="158">
        <f>ROUND(E62*U62,2)</f>
        <v>0.64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294" t="s">
        <v>271</v>
      </c>
      <c r="D63" s="295"/>
      <c r="E63" s="295"/>
      <c r="F63" s="295"/>
      <c r="G63" s="29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0">
        <v>33</v>
      </c>
      <c r="B64" s="171" t="s">
        <v>272</v>
      </c>
      <c r="C64" s="187" t="s">
        <v>273</v>
      </c>
      <c r="D64" s="172" t="s">
        <v>236</v>
      </c>
      <c r="E64" s="173">
        <v>3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1.5200000000000001E-3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194</v>
      </c>
      <c r="T64" s="176" t="s">
        <v>195</v>
      </c>
      <c r="U64" s="158">
        <v>1.173</v>
      </c>
      <c r="V64" s="158">
        <f>ROUND(E64*U64,2)</f>
        <v>3.52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>
      <c r="A65" s="154"/>
      <c r="B65" s="155"/>
      <c r="C65" s="294" t="s">
        <v>271</v>
      </c>
      <c r="D65" s="295"/>
      <c r="E65" s="295"/>
      <c r="F65" s="295"/>
      <c r="G65" s="295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200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0">
        <v>34</v>
      </c>
      <c r="B66" s="171" t="s">
        <v>274</v>
      </c>
      <c r="C66" s="187" t="s">
        <v>275</v>
      </c>
      <c r="D66" s="172" t="s">
        <v>236</v>
      </c>
      <c r="E66" s="173">
        <v>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194</v>
      </c>
      <c r="T66" s="176" t="s">
        <v>195</v>
      </c>
      <c r="U66" s="158">
        <v>4.8000000000000001E-2</v>
      </c>
      <c r="V66" s="158">
        <f>ROUND(E66*U66,2)</f>
        <v>0.24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>
        <v>35</v>
      </c>
      <c r="B67" s="155" t="s">
        <v>278</v>
      </c>
      <c r="C67" s="190" t="s">
        <v>279</v>
      </c>
      <c r="D67" s="156" t="s">
        <v>0</v>
      </c>
      <c r="E67" s="184"/>
      <c r="F67" s="159"/>
      <c r="G67" s="158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194</v>
      </c>
      <c r="T67" s="158" t="s">
        <v>195</v>
      </c>
      <c r="U67" s="158">
        <v>0</v>
      </c>
      <c r="V67" s="158">
        <f>ROUND(E67*U67,2)</f>
        <v>0</v>
      </c>
      <c r="W67" s="158"/>
      <c r="X67" s="158" t="s">
        <v>258</v>
      </c>
      <c r="Y67" s="158" t="s">
        <v>197</v>
      </c>
      <c r="Z67" s="147"/>
      <c r="AA67" s="147"/>
      <c r="AB67" s="147"/>
      <c r="AC67" s="147"/>
      <c r="AD67" s="147"/>
      <c r="AE67" s="147"/>
      <c r="AF67" s="147"/>
      <c r="AG67" s="147" t="s">
        <v>259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>
      <c r="A68" s="163" t="s">
        <v>189</v>
      </c>
      <c r="B68" s="164" t="s">
        <v>126</v>
      </c>
      <c r="C68" s="186" t="s">
        <v>127</v>
      </c>
      <c r="D68" s="165"/>
      <c r="E68" s="166"/>
      <c r="F68" s="167"/>
      <c r="G68" s="167">
        <f>SUMIF(AG69:AG92,"&lt;&gt;NOR",G69:G92)</f>
        <v>0</v>
      </c>
      <c r="H68" s="167"/>
      <c r="I68" s="167">
        <f>SUM(I69:I92)</f>
        <v>0</v>
      </c>
      <c r="J68" s="167"/>
      <c r="K68" s="167">
        <f>SUM(K69:K92)</f>
        <v>0</v>
      </c>
      <c r="L68" s="167"/>
      <c r="M68" s="167">
        <f>SUM(M69:M92)</f>
        <v>0</v>
      </c>
      <c r="N68" s="166"/>
      <c r="O68" s="166">
        <f>SUM(O69:O92)</f>
        <v>0.16</v>
      </c>
      <c r="P68" s="166"/>
      <c r="Q68" s="166">
        <f>SUM(Q69:Q92)</f>
        <v>7.0000000000000007E-2</v>
      </c>
      <c r="R68" s="167"/>
      <c r="S68" s="167"/>
      <c r="T68" s="168"/>
      <c r="U68" s="162"/>
      <c r="V68" s="162">
        <f>SUM(V69:V92)</f>
        <v>34.89</v>
      </c>
      <c r="W68" s="162"/>
      <c r="X68" s="162"/>
      <c r="Y68" s="162"/>
      <c r="AG68" t="s">
        <v>190</v>
      </c>
    </row>
    <row r="69" spans="1:60" outlineLevel="1">
      <c r="A69" s="177">
        <v>36</v>
      </c>
      <c r="B69" s="178" t="s">
        <v>280</v>
      </c>
      <c r="C69" s="189" t="s">
        <v>281</v>
      </c>
      <c r="D69" s="179" t="s">
        <v>262</v>
      </c>
      <c r="E69" s="180">
        <v>1</v>
      </c>
      <c r="F69" s="181"/>
      <c r="G69" s="182">
        <f>ROUND(E69*F69,2)</f>
        <v>0</v>
      </c>
      <c r="H69" s="181"/>
      <c r="I69" s="182">
        <f>ROUND(E69*H69,2)</f>
        <v>0</v>
      </c>
      <c r="J69" s="181"/>
      <c r="K69" s="182">
        <f>ROUND(E69*J69,2)</f>
        <v>0</v>
      </c>
      <c r="L69" s="182">
        <v>21</v>
      </c>
      <c r="M69" s="182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2"/>
      <c r="S69" s="182" t="s">
        <v>228</v>
      </c>
      <c r="T69" s="183" t="s">
        <v>229</v>
      </c>
      <c r="U69" s="158">
        <v>0</v>
      </c>
      <c r="V69" s="158">
        <f>ROUND(E69*U69,2)</f>
        <v>0</v>
      </c>
      <c r="W69" s="158"/>
      <c r="X69" s="158" t="s">
        <v>196</v>
      </c>
      <c r="Y69" s="158" t="s">
        <v>197</v>
      </c>
      <c r="Z69" s="147"/>
      <c r="AA69" s="147"/>
      <c r="AB69" s="147"/>
      <c r="AC69" s="147"/>
      <c r="AD69" s="147"/>
      <c r="AE69" s="147"/>
      <c r="AF69" s="147"/>
      <c r="AG69" s="147" t="s">
        <v>198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7">
        <v>37</v>
      </c>
      <c r="B70" s="178" t="s">
        <v>282</v>
      </c>
      <c r="C70" s="189" t="s">
        <v>283</v>
      </c>
      <c r="D70" s="179" t="s">
        <v>248</v>
      </c>
      <c r="E70" s="180">
        <v>1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21</v>
      </c>
      <c r="M70" s="182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2"/>
      <c r="S70" s="182" t="s">
        <v>194</v>
      </c>
      <c r="T70" s="183" t="s">
        <v>195</v>
      </c>
      <c r="U70" s="158">
        <v>0.42499999999999999</v>
      </c>
      <c r="V70" s="158">
        <f>ROUND(E70*U70,2)</f>
        <v>0.43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7">
        <v>38</v>
      </c>
      <c r="B71" s="178" t="s">
        <v>284</v>
      </c>
      <c r="C71" s="189" t="s">
        <v>285</v>
      </c>
      <c r="D71" s="179" t="s">
        <v>248</v>
      </c>
      <c r="E71" s="180">
        <v>1</v>
      </c>
      <c r="F71" s="181"/>
      <c r="G71" s="182">
        <f>ROUND(E71*F71,2)</f>
        <v>0</v>
      </c>
      <c r="H71" s="181"/>
      <c r="I71" s="182">
        <f>ROUND(E71*H71,2)</f>
        <v>0</v>
      </c>
      <c r="J71" s="181"/>
      <c r="K71" s="182">
        <f>ROUND(E71*J71,2)</f>
        <v>0</v>
      </c>
      <c r="L71" s="182">
        <v>21</v>
      </c>
      <c r="M71" s="182">
        <f>G71*(1+L71/100)</f>
        <v>0</v>
      </c>
      <c r="N71" s="180">
        <v>0</v>
      </c>
      <c r="O71" s="180">
        <f>ROUND(E71*N71,2)</f>
        <v>0</v>
      </c>
      <c r="P71" s="180">
        <v>0</v>
      </c>
      <c r="Q71" s="180">
        <f>ROUND(E71*P71,2)</f>
        <v>0</v>
      </c>
      <c r="R71" s="182"/>
      <c r="S71" s="182" t="s">
        <v>194</v>
      </c>
      <c r="T71" s="183" t="s">
        <v>195</v>
      </c>
      <c r="U71" s="158">
        <v>0.42499999999999999</v>
      </c>
      <c r="V71" s="158">
        <f>ROUND(E71*U71,2)</f>
        <v>0.43</v>
      </c>
      <c r="W71" s="158"/>
      <c r="X71" s="158" t="s">
        <v>196</v>
      </c>
      <c r="Y71" s="158" t="s">
        <v>197</v>
      </c>
      <c r="Z71" s="147"/>
      <c r="AA71" s="147"/>
      <c r="AB71" s="147"/>
      <c r="AC71" s="147"/>
      <c r="AD71" s="147"/>
      <c r="AE71" s="147"/>
      <c r="AF71" s="147"/>
      <c r="AG71" s="147" t="s">
        <v>198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0">
        <v>39</v>
      </c>
      <c r="B72" s="171" t="s">
        <v>286</v>
      </c>
      <c r="C72" s="187" t="s">
        <v>478</v>
      </c>
      <c r="D72" s="172" t="s">
        <v>236</v>
      </c>
      <c r="E72" s="173">
        <v>12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3.9899999999999996E-3</v>
      </c>
      <c r="O72" s="173">
        <f>ROUND(E72*N72,2)</f>
        <v>0.05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0.54290000000000005</v>
      </c>
      <c r="V72" s="158">
        <f>ROUND(E72*U72,2)</f>
        <v>6.51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4" t="s">
        <v>287</v>
      </c>
      <c r="D73" s="295"/>
      <c r="E73" s="295"/>
      <c r="F73" s="295"/>
      <c r="G73" s="29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296" t="s">
        <v>288</v>
      </c>
      <c r="D74" s="297"/>
      <c r="E74" s="297"/>
      <c r="F74" s="297"/>
      <c r="G74" s="29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>
      <c r="A75" s="170">
        <v>40</v>
      </c>
      <c r="B75" s="171" t="s">
        <v>289</v>
      </c>
      <c r="C75" s="187" t="s">
        <v>479</v>
      </c>
      <c r="D75" s="172" t="s">
        <v>236</v>
      </c>
      <c r="E75" s="173">
        <v>22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5.1799999999999997E-3</v>
      </c>
      <c r="O75" s="173">
        <f>ROUND(E75*N75,2)</f>
        <v>0.11</v>
      </c>
      <c r="P75" s="173">
        <v>0</v>
      </c>
      <c r="Q75" s="173">
        <f>ROUND(E75*P75,2)</f>
        <v>0</v>
      </c>
      <c r="R75" s="175"/>
      <c r="S75" s="175" t="s">
        <v>194</v>
      </c>
      <c r="T75" s="176" t="s">
        <v>195</v>
      </c>
      <c r="U75" s="158">
        <v>0.63</v>
      </c>
      <c r="V75" s="158">
        <f>ROUND(E75*U75,2)</f>
        <v>13.86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>
      <c r="A76" s="154"/>
      <c r="B76" s="155"/>
      <c r="C76" s="294" t="s">
        <v>287</v>
      </c>
      <c r="D76" s="295"/>
      <c r="E76" s="295"/>
      <c r="F76" s="295"/>
      <c r="G76" s="295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>
      <c r="A77" s="154"/>
      <c r="B77" s="155"/>
      <c r="C77" s="296" t="s">
        <v>288</v>
      </c>
      <c r="D77" s="297"/>
      <c r="E77" s="297"/>
      <c r="F77" s="297"/>
      <c r="G77" s="29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0">
        <v>41</v>
      </c>
      <c r="B78" s="171" t="s">
        <v>290</v>
      </c>
      <c r="C78" s="187" t="s">
        <v>291</v>
      </c>
      <c r="D78" s="172" t="s">
        <v>236</v>
      </c>
      <c r="E78" s="173">
        <v>11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3.0000000000000001E-5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194</v>
      </c>
      <c r="T78" s="176" t="s">
        <v>195</v>
      </c>
      <c r="U78" s="158">
        <v>0.13</v>
      </c>
      <c r="V78" s="158">
        <f>ROUND(E78*U78,2)</f>
        <v>1.43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>
      <c r="A79" s="154"/>
      <c r="B79" s="155"/>
      <c r="C79" s="294" t="s">
        <v>292</v>
      </c>
      <c r="D79" s="295"/>
      <c r="E79" s="295"/>
      <c r="F79" s="295"/>
      <c r="G79" s="29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0">
        <v>42</v>
      </c>
      <c r="B80" s="171" t="s">
        <v>293</v>
      </c>
      <c r="C80" s="187" t="s">
        <v>294</v>
      </c>
      <c r="D80" s="172" t="s">
        <v>236</v>
      </c>
      <c r="E80" s="173">
        <v>11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4.0000000000000003E-5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194</v>
      </c>
      <c r="T80" s="176" t="s">
        <v>195</v>
      </c>
      <c r="U80" s="158">
        <v>0.129</v>
      </c>
      <c r="V80" s="158">
        <f>ROUND(E80*U80,2)</f>
        <v>1.42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>
      <c r="A81" s="154"/>
      <c r="B81" s="155"/>
      <c r="C81" s="294" t="s">
        <v>292</v>
      </c>
      <c r="D81" s="295"/>
      <c r="E81" s="295"/>
      <c r="F81" s="295"/>
      <c r="G81" s="29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0">
        <v>43</v>
      </c>
      <c r="B82" s="171" t="s">
        <v>295</v>
      </c>
      <c r="C82" s="187" t="s">
        <v>296</v>
      </c>
      <c r="D82" s="172" t="s">
        <v>236</v>
      </c>
      <c r="E82" s="173">
        <v>11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4.0000000000000003E-5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194</v>
      </c>
      <c r="T82" s="176" t="s">
        <v>195</v>
      </c>
      <c r="U82" s="158">
        <v>0.13</v>
      </c>
      <c r="V82" s="158">
        <f>ROUND(E82*U82,2)</f>
        <v>1.43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294" t="s">
        <v>292</v>
      </c>
      <c r="D83" s="295"/>
      <c r="E83" s="295"/>
      <c r="F83" s="295"/>
      <c r="G83" s="29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77">
        <v>44</v>
      </c>
      <c r="B84" s="178" t="s">
        <v>297</v>
      </c>
      <c r="C84" s="189" t="s">
        <v>298</v>
      </c>
      <c r="D84" s="179" t="s">
        <v>248</v>
      </c>
      <c r="E84" s="180">
        <v>2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21</v>
      </c>
      <c r="M84" s="182">
        <f>G84*(1+L84/100)</f>
        <v>0</v>
      </c>
      <c r="N84" s="180">
        <v>4.0000000000000002E-4</v>
      </c>
      <c r="O84" s="180">
        <f>ROUND(E84*N84,2)</f>
        <v>0</v>
      </c>
      <c r="P84" s="180">
        <v>0</v>
      </c>
      <c r="Q84" s="180">
        <f>ROUND(E84*P84,2)</f>
        <v>0</v>
      </c>
      <c r="R84" s="182"/>
      <c r="S84" s="182" t="s">
        <v>194</v>
      </c>
      <c r="T84" s="183" t="s">
        <v>195</v>
      </c>
      <c r="U84" s="158">
        <v>0.20699999999999999</v>
      </c>
      <c r="V84" s="158">
        <f>ROUND(E84*U84,2)</f>
        <v>0.41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>
      <c r="A85" s="177">
        <v>45</v>
      </c>
      <c r="B85" s="178" t="s">
        <v>299</v>
      </c>
      <c r="C85" s="189" t="s">
        <v>300</v>
      </c>
      <c r="D85" s="179" t="s">
        <v>248</v>
      </c>
      <c r="E85" s="180">
        <v>1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0">
        <v>2.5000000000000001E-4</v>
      </c>
      <c r="O85" s="180">
        <f>ROUND(E85*N85,2)</f>
        <v>0</v>
      </c>
      <c r="P85" s="180">
        <v>0</v>
      </c>
      <c r="Q85" s="180">
        <f>ROUND(E85*P85,2)</f>
        <v>0</v>
      </c>
      <c r="R85" s="182"/>
      <c r="S85" s="182" t="s">
        <v>194</v>
      </c>
      <c r="T85" s="183" t="s">
        <v>195</v>
      </c>
      <c r="U85" s="158">
        <v>0.16500000000000001</v>
      </c>
      <c r="V85" s="158">
        <f>ROUND(E85*U85,2)</f>
        <v>0.17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0">
        <v>46</v>
      </c>
      <c r="B86" s="171" t="s">
        <v>301</v>
      </c>
      <c r="C86" s="187" t="s">
        <v>302</v>
      </c>
      <c r="D86" s="172" t="s">
        <v>236</v>
      </c>
      <c r="E86" s="173">
        <v>33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1.0000000000000001E-5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194</v>
      </c>
      <c r="T86" s="176" t="s">
        <v>195</v>
      </c>
      <c r="U86" s="158">
        <v>6.2E-2</v>
      </c>
      <c r="V86" s="158">
        <f>ROUND(E86*U86,2)</f>
        <v>2.0499999999999998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>
      <c r="A87" s="154"/>
      <c r="B87" s="155"/>
      <c r="C87" s="294" t="s">
        <v>303</v>
      </c>
      <c r="D87" s="295"/>
      <c r="E87" s="295"/>
      <c r="F87" s="295"/>
      <c r="G87" s="29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0">
        <v>47</v>
      </c>
      <c r="B88" s="171" t="s">
        <v>304</v>
      </c>
      <c r="C88" s="187" t="s">
        <v>305</v>
      </c>
      <c r="D88" s="172" t="s">
        <v>236</v>
      </c>
      <c r="E88" s="173">
        <v>33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194</v>
      </c>
      <c r="T88" s="176" t="s">
        <v>195</v>
      </c>
      <c r="U88" s="158">
        <v>2.9000000000000001E-2</v>
      </c>
      <c r="V88" s="158">
        <f>ROUND(E88*U88,2)</f>
        <v>0.96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>
      <c r="A89" s="154"/>
      <c r="B89" s="155"/>
      <c r="C89" s="294" t="s">
        <v>306</v>
      </c>
      <c r="D89" s="295"/>
      <c r="E89" s="295"/>
      <c r="F89" s="295"/>
      <c r="G89" s="29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200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7">
        <v>48</v>
      </c>
      <c r="B90" s="178" t="s">
        <v>307</v>
      </c>
      <c r="C90" s="189" t="s">
        <v>308</v>
      </c>
      <c r="D90" s="179" t="s">
        <v>236</v>
      </c>
      <c r="E90" s="180">
        <v>33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80">
        <v>0</v>
      </c>
      <c r="O90" s="180">
        <f>ROUND(E90*N90,2)</f>
        <v>0</v>
      </c>
      <c r="P90" s="180">
        <v>2.1299999999999999E-3</v>
      </c>
      <c r="Q90" s="180">
        <f>ROUND(E90*P90,2)</f>
        <v>7.0000000000000007E-2</v>
      </c>
      <c r="R90" s="182"/>
      <c r="S90" s="182" t="s">
        <v>194</v>
      </c>
      <c r="T90" s="183" t="s">
        <v>195</v>
      </c>
      <c r="U90" s="158">
        <v>0.17299999999999999</v>
      </c>
      <c r="V90" s="158">
        <f>ROUND(E90*U90,2)</f>
        <v>5.71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0">
        <v>49</v>
      </c>
      <c r="B91" s="171" t="s">
        <v>309</v>
      </c>
      <c r="C91" s="187" t="s">
        <v>310</v>
      </c>
      <c r="D91" s="172" t="s">
        <v>248</v>
      </c>
      <c r="E91" s="173">
        <v>2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6.8999999999999997E-4</v>
      </c>
      <c r="Q91" s="173">
        <f>ROUND(E91*P91,2)</f>
        <v>0</v>
      </c>
      <c r="R91" s="175"/>
      <c r="S91" s="175" t="s">
        <v>194</v>
      </c>
      <c r="T91" s="176" t="s">
        <v>195</v>
      </c>
      <c r="U91" s="158">
        <v>4.1000000000000002E-2</v>
      </c>
      <c r="V91" s="158">
        <f>ROUND(E91*U91,2)</f>
        <v>0.08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>
        <v>50</v>
      </c>
      <c r="B92" s="155" t="s">
        <v>311</v>
      </c>
      <c r="C92" s="190" t="s">
        <v>312</v>
      </c>
      <c r="D92" s="156" t="s">
        <v>0</v>
      </c>
      <c r="E92" s="184"/>
      <c r="F92" s="159"/>
      <c r="G92" s="158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194</v>
      </c>
      <c r="T92" s="158" t="s">
        <v>195</v>
      </c>
      <c r="U92" s="158">
        <v>0</v>
      </c>
      <c r="V92" s="158">
        <f>ROUND(E92*U92,2)</f>
        <v>0</v>
      </c>
      <c r="W92" s="158"/>
      <c r="X92" s="158" t="s">
        <v>258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259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>
      <c r="A93" s="163" t="s">
        <v>189</v>
      </c>
      <c r="B93" s="164" t="s">
        <v>128</v>
      </c>
      <c r="C93" s="186" t="s">
        <v>129</v>
      </c>
      <c r="D93" s="165"/>
      <c r="E93" s="166"/>
      <c r="F93" s="167"/>
      <c r="G93" s="167">
        <f>SUMIF(AG94:AG101,"&lt;&gt;NOR",G94:G101)</f>
        <v>0</v>
      </c>
      <c r="H93" s="167"/>
      <c r="I93" s="167">
        <f>SUM(I94:I101)</f>
        <v>0</v>
      </c>
      <c r="J93" s="167"/>
      <c r="K93" s="167">
        <f>SUM(K94:K101)</f>
        <v>0</v>
      </c>
      <c r="L93" s="167"/>
      <c r="M93" s="167">
        <f>SUM(M94:M101)</f>
        <v>0</v>
      </c>
      <c r="N93" s="166"/>
      <c r="O93" s="166">
        <f>SUM(O94:O101)</f>
        <v>0.02</v>
      </c>
      <c r="P93" s="166"/>
      <c r="Q93" s="166">
        <f>SUM(Q94:Q101)</f>
        <v>0.02</v>
      </c>
      <c r="R93" s="167"/>
      <c r="S93" s="167"/>
      <c r="T93" s="168"/>
      <c r="U93" s="162"/>
      <c r="V93" s="162">
        <f>SUM(V94:V101)</f>
        <v>2.77</v>
      </c>
      <c r="W93" s="162"/>
      <c r="X93" s="162"/>
      <c r="Y93" s="162"/>
      <c r="AG93" t="s">
        <v>190</v>
      </c>
    </row>
    <row r="94" spans="1:60" outlineLevel="1">
      <c r="A94" s="177">
        <v>51</v>
      </c>
      <c r="B94" s="178" t="s">
        <v>313</v>
      </c>
      <c r="C94" s="189" t="s">
        <v>314</v>
      </c>
      <c r="D94" s="179" t="s">
        <v>227</v>
      </c>
      <c r="E94" s="180">
        <v>1</v>
      </c>
      <c r="F94" s="181"/>
      <c r="G94" s="182">
        <f t="shared" ref="G94:G101" si="7">ROUND(E94*F94,2)</f>
        <v>0</v>
      </c>
      <c r="H94" s="181"/>
      <c r="I94" s="182">
        <f t="shared" ref="I94:I101" si="8">ROUND(E94*H94,2)</f>
        <v>0</v>
      </c>
      <c r="J94" s="181"/>
      <c r="K94" s="182">
        <f t="shared" ref="K94:K101" si="9">ROUND(E94*J94,2)</f>
        <v>0</v>
      </c>
      <c r="L94" s="182">
        <v>21</v>
      </c>
      <c r="M94" s="182">
        <f t="shared" ref="M94:M101" si="10">G94*(1+L94/100)</f>
        <v>0</v>
      </c>
      <c r="N94" s="180">
        <v>0</v>
      </c>
      <c r="O94" s="180">
        <f t="shared" ref="O94:O101" si="11">ROUND(E94*N94,2)</f>
        <v>0</v>
      </c>
      <c r="P94" s="180">
        <v>0</v>
      </c>
      <c r="Q94" s="180">
        <f t="shared" ref="Q94:Q101" si="12">ROUND(E94*P94,2)</f>
        <v>0</v>
      </c>
      <c r="R94" s="182"/>
      <c r="S94" s="182" t="s">
        <v>228</v>
      </c>
      <c r="T94" s="183" t="s">
        <v>229</v>
      </c>
      <c r="U94" s="158">
        <v>0</v>
      </c>
      <c r="V94" s="158">
        <f t="shared" ref="V94:V101" si="13">ROUND(E94*U94,2)</f>
        <v>0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7">
        <v>52</v>
      </c>
      <c r="B95" s="178" t="s">
        <v>315</v>
      </c>
      <c r="C95" s="189" t="s">
        <v>316</v>
      </c>
      <c r="D95" s="179" t="s">
        <v>317</v>
      </c>
      <c r="E95" s="180">
        <v>2</v>
      </c>
      <c r="F95" s="181"/>
      <c r="G95" s="182">
        <f t="shared" si="7"/>
        <v>0</v>
      </c>
      <c r="H95" s="181"/>
      <c r="I95" s="182">
        <f t="shared" si="8"/>
        <v>0</v>
      </c>
      <c r="J95" s="181"/>
      <c r="K95" s="182">
        <f t="shared" si="9"/>
        <v>0</v>
      </c>
      <c r="L95" s="182">
        <v>21</v>
      </c>
      <c r="M95" s="182">
        <f t="shared" si="10"/>
        <v>0</v>
      </c>
      <c r="N95" s="180">
        <v>2.4000000000000001E-4</v>
      </c>
      <c r="O95" s="180">
        <f t="shared" si="11"/>
        <v>0</v>
      </c>
      <c r="P95" s="180">
        <v>0</v>
      </c>
      <c r="Q95" s="180">
        <f t="shared" si="12"/>
        <v>0</v>
      </c>
      <c r="R95" s="182"/>
      <c r="S95" s="182" t="s">
        <v>194</v>
      </c>
      <c r="T95" s="183" t="s">
        <v>195</v>
      </c>
      <c r="U95" s="158">
        <v>0.12</v>
      </c>
      <c r="V95" s="158">
        <f t="shared" si="13"/>
        <v>0.24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7">
        <v>53</v>
      </c>
      <c r="B96" s="178" t="s">
        <v>318</v>
      </c>
      <c r="C96" s="189" t="s">
        <v>319</v>
      </c>
      <c r="D96" s="179" t="s">
        <v>317</v>
      </c>
      <c r="E96" s="180">
        <v>1</v>
      </c>
      <c r="F96" s="181"/>
      <c r="G96" s="182">
        <f t="shared" si="7"/>
        <v>0</v>
      </c>
      <c r="H96" s="181"/>
      <c r="I96" s="182">
        <f t="shared" si="8"/>
        <v>0</v>
      </c>
      <c r="J96" s="181"/>
      <c r="K96" s="182">
        <f t="shared" si="9"/>
        <v>0</v>
      </c>
      <c r="L96" s="182">
        <v>21</v>
      </c>
      <c r="M96" s="182">
        <f t="shared" si="10"/>
        <v>0</v>
      </c>
      <c r="N96" s="180">
        <v>1.651E-2</v>
      </c>
      <c r="O96" s="180">
        <f t="shared" si="11"/>
        <v>0.02</v>
      </c>
      <c r="P96" s="180">
        <v>0</v>
      </c>
      <c r="Q96" s="180">
        <f t="shared" si="12"/>
        <v>0</v>
      </c>
      <c r="R96" s="182"/>
      <c r="S96" s="182" t="s">
        <v>194</v>
      </c>
      <c r="T96" s="183" t="s">
        <v>195</v>
      </c>
      <c r="U96" s="158">
        <v>1.1890000000000001</v>
      </c>
      <c r="V96" s="158">
        <f t="shared" si="13"/>
        <v>1.19</v>
      </c>
      <c r="W96" s="158"/>
      <c r="X96" s="158" t="s">
        <v>196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198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7">
        <v>54</v>
      </c>
      <c r="B97" s="178" t="s">
        <v>320</v>
      </c>
      <c r="C97" s="189" t="s">
        <v>321</v>
      </c>
      <c r="D97" s="179" t="s">
        <v>248</v>
      </c>
      <c r="E97" s="180">
        <v>1</v>
      </c>
      <c r="F97" s="181"/>
      <c r="G97" s="182">
        <f t="shared" si="7"/>
        <v>0</v>
      </c>
      <c r="H97" s="181"/>
      <c r="I97" s="182">
        <f t="shared" si="8"/>
        <v>0</v>
      </c>
      <c r="J97" s="181"/>
      <c r="K97" s="182">
        <f t="shared" si="9"/>
        <v>0</v>
      </c>
      <c r="L97" s="182">
        <v>21</v>
      </c>
      <c r="M97" s="182">
        <f t="shared" si="10"/>
        <v>0</v>
      </c>
      <c r="N97" s="180">
        <v>0</v>
      </c>
      <c r="O97" s="180">
        <f t="shared" si="11"/>
        <v>0</v>
      </c>
      <c r="P97" s="180">
        <v>0</v>
      </c>
      <c r="Q97" s="180">
        <f t="shared" si="12"/>
        <v>0</v>
      </c>
      <c r="R97" s="182"/>
      <c r="S97" s="182" t="s">
        <v>194</v>
      </c>
      <c r="T97" s="183" t="s">
        <v>195</v>
      </c>
      <c r="U97" s="158">
        <v>0.246</v>
      </c>
      <c r="V97" s="158">
        <f t="shared" si="13"/>
        <v>0.25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>
      <c r="A98" s="177">
        <v>55</v>
      </c>
      <c r="B98" s="178" t="s">
        <v>322</v>
      </c>
      <c r="C98" s="189" t="s">
        <v>323</v>
      </c>
      <c r="D98" s="179" t="s">
        <v>248</v>
      </c>
      <c r="E98" s="180">
        <v>1</v>
      </c>
      <c r="F98" s="181"/>
      <c r="G98" s="182">
        <f t="shared" si="7"/>
        <v>0</v>
      </c>
      <c r="H98" s="181"/>
      <c r="I98" s="182">
        <f t="shared" si="8"/>
        <v>0</v>
      </c>
      <c r="J98" s="181"/>
      <c r="K98" s="182">
        <f t="shared" si="9"/>
        <v>0</v>
      </c>
      <c r="L98" s="182">
        <v>21</v>
      </c>
      <c r="M98" s="182">
        <f t="shared" si="10"/>
        <v>0</v>
      </c>
      <c r="N98" s="180">
        <v>8.4999999999999995E-4</v>
      </c>
      <c r="O98" s="180">
        <f t="shared" si="11"/>
        <v>0</v>
      </c>
      <c r="P98" s="180">
        <v>0</v>
      </c>
      <c r="Q98" s="180">
        <f t="shared" si="12"/>
        <v>0</v>
      </c>
      <c r="R98" s="182"/>
      <c r="S98" s="182" t="s">
        <v>194</v>
      </c>
      <c r="T98" s="183" t="s">
        <v>195</v>
      </c>
      <c r="U98" s="158">
        <v>0.48499999999999999</v>
      </c>
      <c r="V98" s="158">
        <f t="shared" si="13"/>
        <v>0.49</v>
      </c>
      <c r="W98" s="158"/>
      <c r="X98" s="158" t="s">
        <v>196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7">
        <v>56</v>
      </c>
      <c r="B99" s="178" t="s">
        <v>324</v>
      </c>
      <c r="C99" s="189" t="s">
        <v>325</v>
      </c>
      <c r="D99" s="179" t="s">
        <v>317</v>
      </c>
      <c r="E99" s="180">
        <v>1</v>
      </c>
      <c r="F99" s="181"/>
      <c r="G99" s="182">
        <f t="shared" si="7"/>
        <v>0</v>
      </c>
      <c r="H99" s="181"/>
      <c r="I99" s="182">
        <f t="shared" si="8"/>
        <v>0</v>
      </c>
      <c r="J99" s="181"/>
      <c r="K99" s="182">
        <f t="shared" si="9"/>
        <v>0</v>
      </c>
      <c r="L99" s="182">
        <v>21</v>
      </c>
      <c r="M99" s="182">
        <f t="shared" si="10"/>
        <v>0</v>
      </c>
      <c r="N99" s="180">
        <v>0</v>
      </c>
      <c r="O99" s="180">
        <f t="shared" si="11"/>
        <v>0</v>
      </c>
      <c r="P99" s="180">
        <v>1.9460000000000002E-2</v>
      </c>
      <c r="Q99" s="180">
        <f t="shared" si="12"/>
        <v>0.02</v>
      </c>
      <c r="R99" s="182"/>
      <c r="S99" s="182" t="s">
        <v>194</v>
      </c>
      <c r="T99" s="183" t="s">
        <v>195</v>
      </c>
      <c r="U99" s="158">
        <v>0.38200000000000001</v>
      </c>
      <c r="V99" s="158">
        <f t="shared" si="13"/>
        <v>0.38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0">
        <v>57</v>
      </c>
      <c r="B100" s="171" t="s">
        <v>326</v>
      </c>
      <c r="C100" s="187" t="s">
        <v>327</v>
      </c>
      <c r="D100" s="172" t="s">
        <v>317</v>
      </c>
      <c r="E100" s="173">
        <v>1</v>
      </c>
      <c r="F100" s="174"/>
      <c r="G100" s="175">
        <f t="shared" si="7"/>
        <v>0</v>
      </c>
      <c r="H100" s="174"/>
      <c r="I100" s="175">
        <f t="shared" si="8"/>
        <v>0</v>
      </c>
      <c r="J100" s="174"/>
      <c r="K100" s="175">
        <f t="shared" si="9"/>
        <v>0</v>
      </c>
      <c r="L100" s="175">
        <v>21</v>
      </c>
      <c r="M100" s="175">
        <f t="shared" si="10"/>
        <v>0</v>
      </c>
      <c r="N100" s="173">
        <v>0</v>
      </c>
      <c r="O100" s="173">
        <f t="shared" si="11"/>
        <v>0</v>
      </c>
      <c r="P100" s="173">
        <v>1.56E-3</v>
      </c>
      <c r="Q100" s="173">
        <f t="shared" si="12"/>
        <v>0</v>
      </c>
      <c r="R100" s="175"/>
      <c r="S100" s="175" t="s">
        <v>194</v>
      </c>
      <c r="T100" s="176" t="s">
        <v>195</v>
      </c>
      <c r="U100" s="158">
        <v>0.217</v>
      </c>
      <c r="V100" s="158">
        <f t="shared" si="13"/>
        <v>0.22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>
        <v>58</v>
      </c>
      <c r="B101" s="155" t="s">
        <v>328</v>
      </c>
      <c r="C101" s="190" t="s">
        <v>329</v>
      </c>
      <c r="D101" s="156" t="s">
        <v>0</v>
      </c>
      <c r="E101" s="184"/>
      <c r="F101" s="159"/>
      <c r="G101" s="158">
        <f t="shared" si="7"/>
        <v>0</v>
      </c>
      <c r="H101" s="159"/>
      <c r="I101" s="158">
        <f t="shared" si="8"/>
        <v>0</v>
      </c>
      <c r="J101" s="159"/>
      <c r="K101" s="158">
        <f t="shared" si="9"/>
        <v>0</v>
      </c>
      <c r="L101" s="158">
        <v>21</v>
      </c>
      <c r="M101" s="158">
        <f t="shared" si="10"/>
        <v>0</v>
      </c>
      <c r="N101" s="157">
        <v>0</v>
      </c>
      <c r="O101" s="157">
        <f t="shared" si="11"/>
        <v>0</v>
      </c>
      <c r="P101" s="157">
        <v>0</v>
      </c>
      <c r="Q101" s="157">
        <f t="shared" si="12"/>
        <v>0</v>
      </c>
      <c r="R101" s="158"/>
      <c r="S101" s="158" t="s">
        <v>194</v>
      </c>
      <c r="T101" s="158" t="s">
        <v>195</v>
      </c>
      <c r="U101" s="158">
        <v>0</v>
      </c>
      <c r="V101" s="158">
        <f t="shared" si="13"/>
        <v>0</v>
      </c>
      <c r="W101" s="158"/>
      <c r="X101" s="158" t="s">
        <v>258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259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>
      <c r="A102" s="163" t="s">
        <v>189</v>
      </c>
      <c r="B102" s="164" t="s">
        <v>136</v>
      </c>
      <c r="C102" s="186" t="s">
        <v>137</v>
      </c>
      <c r="D102" s="165"/>
      <c r="E102" s="166"/>
      <c r="F102" s="167"/>
      <c r="G102" s="167">
        <f>SUMIF(AG103:AG118,"&lt;&gt;NOR",G103:G118)</f>
        <v>0</v>
      </c>
      <c r="H102" s="167"/>
      <c r="I102" s="167">
        <f>SUM(I103:I118)</f>
        <v>0</v>
      </c>
      <c r="J102" s="167"/>
      <c r="K102" s="167">
        <f>SUM(K103:K118)</f>
        <v>0</v>
      </c>
      <c r="L102" s="167"/>
      <c r="M102" s="167">
        <f>SUM(M103:M118)</f>
        <v>0</v>
      </c>
      <c r="N102" s="166"/>
      <c r="O102" s="166">
        <f>SUM(O103:O118)</f>
        <v>0.1</v>
      </c>
      <c r="P102" s="166"/>
      <c r="Q102" s="166">
        <f>SUM(Q103:Q118)</f>
        <v>2.2000000000000002</v>
      </c>
      <c r="R102" s="167"/>
      <c r="S102" s="167"/>
      <c r="T102" s="168"/>
      <c r="U102" s="162"/>
      <c r="V102" s="162">
        <f>SUM(V103:V118)</f>
        <v>40.119999999999997</v>
      </c>
      <c r="W102" s="162"/>
      <c r="X102" s="162"/>
      <c r="Y102" s="162"/>
      <c r="AG102" t="s">
        <v>190</v>
      </c>
    </row>
    <row r="103" spans="1:60" outlineLevel="1">
      <c r="A103" s="170">
        <v>59</v>
      </c>
      <c r="B103" s="171" t="s">
        <v>480</v>
      </c>
      <c r="C103" s="187" t="s">
        <v>481</v>
      </c>
      <c r="D103" s="172" t="s">
        <v>193</v>
      </c>
      <c r="E103" s="173">
        <v>67.510000000000005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8.0000000000000002E-3</v>
      </c>
      <c r="Q103" s="173">
        <f>ROUND(E103*P103,2)</f>
        <v>0.54</v>
      </c>
      <c r="R103" s="175"/>
      <c r="S103" s="175" t="s">
        <v>194</v>
      </c>
      <c r="T103" s="176" t="s">
        <v>195</v>
      </c>
      <c r="U103" s="158">
        <v>6.6000000000000003E-2</v>
      </c>
      <c r="V103" s="158">
        <f>ROUND(E103*U103,2)</f>
        <v>4.46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>
      <c r="A104" s="154"/>
      <c r="B104" s="155"/>
      <c r="C104" s="188" t="s">
        <v>459</v>
      </c>
      <c r="D104" s="160"/>
      <c r="E104" s="161">
        <v>67.510000000000005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7">
        <v>60</v>
      </c>
      <c r="B105" s="178" t="s">
        <v>482</v>
      </c>
      <c r="C105" s="189" t="s">
        <v>483</v>
      </c>
      <c r="D105" s="179" t="s">
        <v>248</v>
      </c>
      <c r="E105" s="180">
        <v>2</v>
      </c>
      <c r="F105" s="181"/>
      <c r="G105" s="182">
        <f>ROUND(E105*F105,2)</f>
        <v>0</v>
      </c>
      <c r="H105" s="181"/>
      <c r="I105" s="182">
        <f>ROUND(E105*H105,2)</f>
        <v>0</v>
      </c>
      <c r="J105" s="181"/>
      <c r="K105" s="182">
        <f>ROUND(E105*J105,2)</f>
        <v>0</v>
      </c>
      <c r="L105" s="182">
        <v>21</v>
      </c>
      <c r="M105" s="182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2"/>
      <c r="S105" s="182" t="s">
        <v>194</v>
      </c>
      <c r="T105" s="183" t="s">
        <v>195</v>
      </c>
      <c r="U105" s="158">
        <v>1.45</v>
      </c>
      <c r="V105" s="158">
        <f>ROUND(E105*U105,2)</f>
        <v>2.9</v>
      </c>
      <c r="W105" s="158"/>
      <c r="X105" s="158" t="s">
        <v>196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198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0">
        <v>61</v>
      </c>
      <c r="B106" s="171" t="s">
        <v>484</v>
      </c>
      <c r="C106" s="187" t="s">
        <v>485</v>
      </c>
      <c r="D106" s="172" t="s">
        <v>248</v>
      </c>
      <c r="E106" s="173">
        <v>2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0.02</v>
      </c>
      <c r="O106" s="173">
        <f>ROUND(E106*N106,2)</f>
        <v>0.04</v>
      </c>
      <c r="P106" s="173">
        <v>0</v>
      </c>
      <c r="Q106" s="173">
        <f>ROUND(E106*P106,2)</f>
        <v>0</v>
      </c>
      <c r="R106" s="175" t="s">
        <v>334</v>
      </c>
      <c r="S106" s="175" t="s">
        <v>194</v>
      </c>
      <c r="T106" s="176" t="s">
        <v>195</v>
      </c>
      <c r="U106" s="158">
        <v>0</v>
      </c>
      <c r="V106" s="158">
        <f>ROUND(E106*U106,2)</f>
        <v>0</v>
      </c>
      <c r="W106" s="158"/>
      <c r="X106" s="158" t="s">
        <v>335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336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>
      <c r="A107" s="154"/>
      <c r="B107" s="155"/>
      <c r="C107" s="188" t="s">
        <v>486</v>
      </c>
      <c r="D107" s="160"/>
      <c r="E107" s="161">
        <v>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7">
        <v>62</v>
      </c>
      <c r="B108" s="178" t="s">
        <v>330</v>
      </c>
      <c r="C108" s="189" t="s">
        <v>331</v>
      </c>
      <c r="D108" s="179" t="s">
        <v>248</v>
      </c>
      <c r="E108" s="180">
        <v>1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80">
        <v>0</v>
      </c>
      <c r="O108" s="180">
        <f>ROUND(E108*N108,2)</f>
        <v>0</v>
      </c>
      <c r="P108" s="180">
        <v>0</v>
      </c>
      <c r="Q108" s="180">
        <f>ROUND(E108*P108,2)</f>
        <v>0</v>
      </c>
      <c r="R108" s="182"/>
      <c r="S108" s="182" t="s">
        <v>194</v>
      </c>
      <c r="T108" s="183" t="s">
        <v>195</v>
      </c>
      <c r="U108" s="158">
        <v>1.5</v>
      </c>
      <c r="V108" s="158">
        <f>ROUND(E108*U108,2)</f>
        <v>1.5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>
      <c r="A109" s="177">
        <v>63</v>
      </c>
      <c r="B109" s="178" t="s">
        <v>332</v>
      </c>
      <c r="C109" s="189" t="s">
        <v>333</v>
      </c>
      <c r="D109" s="179" t="s">
        <v>248</v>
      </c>
      <c r="E109" s="180">
        <v>1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2.1999999999999999E-2</v>
      </c>
      <c r="O109" s="180">
        <f>ROUND(E109*N109,2)</f>
        <v>0.02</v>
      </c>
      <c r="P109" s="180">
        <v>0</v>
      </c>
      <c r="Q109" s="180">
        <f>ROUND(E109*P109,2)</f>
        <v>0</v>
      </c>
      <c r="R109" s="182" t="s">
        <v>334</v>
      </c>
      <c r="S109" s="182" t="s">
        <v>194</v>
      </c>
      <c r="T109" s="183" t="s">
        <v>195</v>
      </c>
      <c r="U109" s="158">
        <v>0</v>
      </c>
      <c r="V109" s="158">
        <f>ROUND(E109*U109,2)</f>
        <v>0</v>
      </c>
      <c r="W109" s="158"/>
      <c r="X109" s="158" t="s">
        <v>335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336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7">
        <v>64</v>
      </c>
      <c r="B110" s="178" t="s">
        <v>337</v>
      </c>
      <c r="C110" s="189" t="s">
        <v>338</v>
      </c>
      <c r="D110" s="179" t="s">
        <v>248</v>
      </c>
      <c r="E110" s="180">
        <v>3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194</v>
      </c>
      <c r="T110" s="183" t="s">
        <v>195</v>
      </c>
      <c r="U110" s="158">
        <v>0.77500000000000002</v>
      </c>
      <c r="V110" s="158">
        <f>ROUND(E110*U110,2)</f>
        <v>2.33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7">
        <v>65</v>
      </c>
      <c r="B111" s="178" t="s">
        <v>339</v>
      </c>
      <c r="C111" s="189" t="s">
        <v>340</v>
      </c>
      <c r="D111" s="179" t="s">
        <v>248</v>
      </c>
      <c r="E111" s="180">
        <v>3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0">
        <v>8.0000000000000004E-4</v>
      </c>
      <c r="O111" s="180">
        <f>ROUND(E111*N111,2)</f>
        <v>0</v>
      </c>
      <c r="P111" s="180">
        <v>0</v>
      </c>
      <c r="Q111" s="180">
        <f>ROUND(E111*P111,2)</f>
        <v>0</v>
      </c>
      <c r="R111" s="182" t="s">
        <v>334</v>
      </c>
      <c r="S111" s="182" t="s">
        <v>194</v>
      </c>
      <c r="T111" s="183" t="s">
        <v>195</v>
      </c>
      <c r="U111" s="158">
        <v>0</v>
      </c>
      <c r="V111" s="158">
        <f>ROUND(E111*U111,2)</f>
        <v>0</v>
      </c>
      <c r="W111" s="158"/>
      <c r="X111" s="158" t="s">
        <v>335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336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>
      <c r="A112" s="170">
        <v>66</v>
      </c>
      <c r="B112" s="171" t="s">
        <v>341</v>
      </c>
      <c r="C112" s="187" t="s">
        <v>342</v>
      </c>
      <c r="D112" s="172" t="s">
        <v>236</v>
      </c>
      <c r="E112" s="173">
        <v>32.14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/>
      <c r="S112" s="175" t="s">
        <v>194</v>
      </c>
      <c r="T112" s="176" t="s">
        <v>195</v>
      </c>
      <c r="U112" s="158">
        <v>0.27</v>
      </c>
      <c r="V112" s="158">
        <f>ROUND(E112*U112,2)</f>
        <v>8.68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>
      <c r="A113" s="154"/>
      <c r="B113" s="155"/>
      <c r="C113" s="188" t="s">
        <v>487</v>
      </c>
      <c r="D113" s="160"/>
      <c r="E113" s="161">
        <v>32.14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0">
        <v>67</v>
      </c>
      <c r="B114" s="171" t="s">
        <v>344</v>
      </c>
      <c r="C114" s="187" t="s">
        <v>345</v>
      </c>
      <c r="D114" s="172" t="s">
        <v>236</v>
      </c>
      <c r="E114" s="173">
        <v>35.353999999999999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1E-3</v>
      </c>
      <c r="O114" s="173">
        <f>ROUND(E114*N114,2)</f>
        <v>0.04</v>
      </c>
      <c r="P114" s="173">
        <v>0</v>
      </c>
      <c r="Q114" s="173">
        <f>ROUND(E114*P114,2)</f>
        <v>0</v>
      </c>
      <c r="R114" s="175" t="s">
        <v>334</v>
      </c>
      <c r="S114" s="175" t="s">
        <v>194</v>
      </c>
      <c r="T114" s="176" t="s">
        <v>195</v>
      </c>
      <c r="U114" s="158">
        <v>0</v>
      </c>
      <c r="V114" s="158">
        <f>ROUND(E114*U114,2)</f>
        <v>0</v>
      </c>
      <c r="W114" s="158"/>
      <c r="X114" s="158" t="s">
        <v>335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336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88" t="s">
        <v>488</v>
      </c>
      <c r="D115" s="160"/>
      <c r="E115" s="161">
        <v>35.353999999999999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0">
        <v>68</v>
      </c>
      <c r="B116" s="171" t="s">
        <v>489</v>
      </c>
      <c r="C116" s="187" t="s">
        <v>490</v>
      </c>
      <c r="D116" s="172" t="s">
        <v>193</v>
      </c>
      <c r="E116" s="173">
        <v>67.510000000000005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2.4649999999999998E-2</v>
      </c>
      <c r="Q116" s="173">
        <f>ROUND(E116*P116,2)</f>
        <v>1.66</v>
      </c>
      <c r="R116" s="175"/>
      <c r="S116" s="175" t="s">
        <v>194</v>
      </c>
      <c r="T116" s="176" t="s">
        <v>195</v>
      </c>
      <c r="U116" s="158">
        <v>0.3</v>
      </c>
      <c r="V116" s="158">
        <f>ROUND(E116*U116,2)</f>
        <v>20.25</v>
      </c>
      <c r="W116" s="158"/>
      <c r="X116" s="158" t="s">
        <v>196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>
      <c r="A117" s="154"/>
      <c r="B117" s="155"/>
      <c r="C117" s="188" t="s">
        <v>491</v>
      </c>
      <c r="D117" s="160"/>
      <c r="E117" s="161">
        <v>67.510000000000005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202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54">
        <v>69</v>
      </c>
      <c r="B118" s="155" t="s">
        <v>347</v>
      </c>
      <c r="C118" s="190" t="s">
        <v>348</v>
      </c>
      <c r="D118" s="156" t="s">
        <v>0</v>
      </c>
      <c r="E118" s="184"/>
      <c r="F118" s="159"/>
      <c r="G118" s="158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194</v>
      </c>
      <c r="T118" s="158" t="s">
        <v>195</v>
      </c>
      <c r="U118" s="158">
        <v>0</v>
      </c>
      <c r="V118" s="158">
        <f>ROUND(E118*U118,2)</f>
        <v>0</v>
      </c>
      <c r="W118" s="158"/>
      <c r="X118" s="158" t="s">
        <v>258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259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>
      <c r="A119" s="163" t="s">
        <v>189</v>
      </c>
      <c r="B119" s="164" t="s">
        <v>138</v>
      </c>
      <c r="C119" s="186" t="s">
        <v>139</v>
      </c>
      <c r="D119" s="165"/>
      <c r="E119" s="166"/>
      <c r="F119" s="167"/>
      <c r="G119" s="167">
        <f>SUMIF(AG120:AG122,"&lt;&gt;NOR",G120:G122)</f>
        <v>0</v>
      </c>
      <c r="H119" s="167"/>
      <c r="I119" s="167">
        <f>SUM(I120:I122)</f>
        <v>0</v>
      </c>
      <c r="J119" s="167"/>
      <c r="K119" s="167">
        <f>SUM(K120:K122)</f>
        <v>0</v>
      </c>
      <c r="L119" s="167"/>
      <c r="M119" s="167">
        <f>SUM(M120:M122)</f>
        <v>0</v>
      </c>
      <c r="N119" s="166"/>
      <c r="O119" s="166">
        <f>SUM(O120:O122)</f>
        <v>0.63</v>
      </c>
      <c r="P119" s="166"/>
      <c r="Q119" s="166">
        <f>SUM(Q120:Q122)</f>
        <v>0</v>
      </c>
      <c r="R119" s="167"/>
      <c r="S119" s="167"/>
      <c r="T119" s="168"/>
      <c r="U119" s="162"/>
      <c r="V119" s="162">
        <f>SUM(V120:V122)</f>
        <v>32.410000000000004</v>
      </c>
      <c r="W119" s="162"/>
      <c r="X119" s="162"/>
      <c r="Y119" s="162"/>
      <c r="AG119" t="s">
        <v>190</v>
      </c>
    </row>
    <row r="120" spans="1:60" ht="20.399999999999999" outlineLevel="1">
      <c r="A120" s="177">
        <v>70</v>
      </c>
      <c r="B120" s="178" t="s">
        <v>349</v>
      </c>
      <c r="C120" s="189" t="s">
        <v>350</v>
      </c>
      <c r="D120" s="179" t="s">
        <v>193</v>
      </c>
      <c r="E120" s="180">
        <v>53.86</v>
      </c>
      <c r="F120" s="181"/>
      <c r="G120" s="182">
        <f>ROUND(E120*F120,2)</f>
        <v>0</v>
      </c>
      <c r="H120" s="181"/>
      <c r="I120" s="182">
        <f>ROUND(E120*H120,2)</f>
        <v>0</v>
      </c>
      <c r="J120" s="181"/>
      <c r="K120" s="182">
        <f>ROUND(E120*J120,2)</f>
        <v>0</v>
      </c>
      <c r="L120" s="182">
        <v>21</v>
      </c>
      <c r="M120" s="182">
        <f>G120*(1+L120/100)</f>
        <v>0</v>
      </c>
      <c r="N120" s="180">
        <v>1.103E-2</v>
      </c>
      <c r="O120" s="180">
        <f>ROUND(E120*N120,2)</f>
        <v>0.59</v>
      </c>
      <c r="P120" s="180">
        <v>0</v>
      </c>
      <c r="Q120" s="180">
        <f>ROUND(E120*P120,2)</f>
        <v>0</v>
      </c>
      <c r="R120" s="182"/>
      <c r="S120" s="182" t="s">
        <v>228</v>
      </c>
      <c r="T120" s="183" t="s">
        <v>229</v>
      </c>
      <c r="U120" s="158">
        <v>0.48499999999999999</v>
      </c>
      <c r="V120" s="158">
        <f>ROUND(E120*U120,2)</f>
        <v>26.12</v>
      </c>
      <c r="W120" s="158"/>
      <c r="X120" s="158" t="s">
        <v>196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198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>
      <c r="A121" s="170">
        <v>71</v>
      </c>
      <c r="B121" s="171" t="s">
        <v>351</v>
      </c>
      <c r="C121" s="187" t="s">
        <v>352</v>
      </c>
      <c r="D121" s="172" t="s">
        <v>193</v>
      </c>
      <c r="E121" s="173">
        <v>12.96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3.47E-3</v>
      </c>
      <c r="O121" s="173">
        <f>ROUND(E121*N121,2)</f>
        <v>0.04</v>
      </c>
      <c r="P121" s="173">
        <v>0</v>
      </c>
      <c r="Q121" s="173">
        <f>ROUND(E121*P121,2)</f>
        <v>0</v>
      </c>
      <c r="R121" s="175"/>
      <c r="S121" s="175" t="s">
        <v>228</v>
      </c>
      <c r="T121" s="176" t="s">
        <v>229</v>
      </c>
      <c r="U121" s="158">
        <v>0.48499999999999999</v>
      </c>
      <c r="V121" s="158">
        <f>ROUND(E121*U121,2)</f>
        <v>6.29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>
        <v>72</v>
      </c>
      <c r="B122" s="155" t="s">
        <v>353</v>
      </c>
      <c r="C122" s="190" t="s">
        <v>354</v>
      </c>
      <c r="D122" s="156" t="s">
        <v>0</v>
      </c>
      <c r="E122" s="184"/>
      <c r="F122" s="159"/>
      <c r="G122" s="158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194</v>
      </c>
      <c r="T122" s="158" t="s">
        <v>195</v>
      </c>
      <c r="U122" s="158">
        <v>0</v>
      </c>
      <c r="V122" s="158">
        <f>ROUND(E122*U122,2)</f>
        <v>0</v>
      </c>
      <c r="W122" s="158"/>
      <c r="X122" s="158" t="s">
        <v>258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259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>
      <c r="A123" s="163" t="s">
        <v>189</v>
      </c>
      <c r="B123" s="164" t="s">
        <v>144</v>
      </c>
      <c r="C123" s="186" t="s">
        <v>145</v>
      </c>
      <c r="D123" s="165"/>
      <c r="E123" s="166"/>
      <c r="F123" s="167"/>
      <c r="G123" s="167">
        <f>SUMIF(AG124:AG146,"&lt;&gt;NOR",G124:G146)</f>
        <v>0</v>
      </c>
      <c r="H123" s="167"/>
      <c r="I123" s="167">
        <f>SUM(I124:I146)</f>
        <v>0</v>
      </c>
      <c r="J123" s="167"/>
      <c r="K123" s="167">
        <f>SUM(K124:K146)</f>
        <v>0</v>
      </c>
      <c r="L123" s="167"/>
      <c r="M123" s="167">
        <f>SUM(M124:M146)</f>
        <v>0</v>
      </c>
      <c r="N123" s="166"/>
      <c r="O123" s="166">
        <f>SUM(O124:O146)</f>
        <v>0.26</v>
      </c>
      <c r="P123" s="166"/>
      <c r="Q123" s="166">
        <f>SUM(Q124:Q146)</f>
        <v>7.0000000000000007E-2</v>
      </c>
      <c r="R123" s="167"/>
      <c r="S123" s="167"/>
      <c r="T123" s="168"/>
      <c r="U123" s="162"/>
      <c r="V123" s="162">
        <f>SUM(V124:V146)</f>
        <v>45.89</v>
      </c>
      <c r="W123" s="162"/>
      <c r="X123" s="162"/>
      <c r="Y123" s="162"/>
      <c r="AG123" t="s">
        <v>190</v>
      </c>
    </row>
    <row r="124" spans="1:60" outlineLevel="1">
      <c r="A124" s="170">
        <v>73</v>
      </c>
      <c r="B124" s="171" t="s">
        <v>492</v>
      </c>
      <c r="C124" s="187" t="s">
        <v>493</v>
      </c>
      <c r="D124" s="172" t="s">
        <v>236</v>
      </c>
      <c r="E124" s="173">
        <v>33.74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8.0000000000000007E-5</v>
      </c>
      <c r="Q124" s="173">
        <f>ROUND(E124*P124,2)</f>
        <v>0</v>
      </c>
      <c r="R124" s="175"/>
      <c r="S124" s="175" t="s">
        <v>194</v>
      </c>
      <c r="T124" s="176" t="s">
        <v>195</v>
      </c>
      <c r="U124" s="158">
        <v>3.5000000000000003E-2</v>
      </c>
      <c r="V124" s="158">
        <f>ROUND(E124*U124,2)</f>
        <v>1.18</v>
      </c>
      <c r="W124" s="158"/>
      <c r="X124" s="158" t="s">
        <v>196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198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>
      <c r="A125" s="154"/>
      <c r="B125" s="155"/>
      <c r="C125" s="188" t="s">
        <v>494</v>
      </c>
      <c r="D125" s="160"/>
      <c r="E125" s="161">
        <v>33.74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70">
        <v>74</v>
      </c>
      <c r="B126" s="171" t="s">
        <v>495</v>
      </c>
      <c r="C126" s="187" t="s">
        <v>496</v>
      </c>
      <c r="D126" s="172" t="s">
        <v>193</v>
      </c>
      <c r="E126" s="173">
        <v>67.510000000000005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1E-3</v>
      </c>
      <c r="Q126" s="173">
        <f>ROUND(E126*P126,2)</f>
        <v>7.0000000000000007E-2</v>
      </c>
      <c r="R126" s="175"/>
      <c r="S126" s="175" t="s">
        <v>194</v>
      </c>
      <c r="T126" s="176" t="s">
        <v>195</v>
      </c>
      <c r="U126" s="158">
        <v>0.105</v>
      </c>
      <c r="V126" s="158">
        <f>ROUND(E126*U126,2)</f>
        <v>7.09</v>
      </c>
      <c r="W126" s="158"/>
      <c r="X126" s="158" t="s">
        <v>196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88" t="s">
        <v>459</v>
      </c>
      <c r="D127" s="160"/>
      <c r="E127" s="161">
        <v>67.510000000000005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0">
        <v>75</v>
      </c>
      <c r="B128" s="171" t="s">
        <v>497</v>
      </c>
      <c r="C128" s="187" t="s">
        <v>498</v>
      </c>
      <c r="D128" s="172" t="s">
        <v>193</v>
      </c>
      <c r="E128" s="173">
        <v>67.510000000000005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194</v>
      </c>
      <c r="T128" s="176" t="s">
        <v>195</v>
      </c>
      <c r="U128" s="158">
        <v>0.02</v>
      </c>
      <c r="V128" s="158">
        <f>ROUND(E128*U128,2)</f>
        <v>1.35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499</v>
      </c>
      <c r="D129" s="160"/>
      <c r="E129" s="161">
        <v>67.510000000000005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0">
        <v>76</v>
      </c>
      <c r="B130" s="171" t="s">
        <v>500</v>
      </c>
      <c r="C130" s="187" t="s">
        <v>501</v>
      </c>
      <c r="D130" s="172" t="s">
        <v>193</v>
      </c>
      <c r="E130" s="173">
        <v>67.510000000000005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194</v>
      </c>
      <c r="T130" s="176" t="s">
        <v>195</v>
      </c>
      <c r="U130" s="158">
        <v>0.05</v>
      </c>
      <c r="V130" s="158">
        <f>ROUND(E130*U130,2)</f>
        <v>3.38</v>
      </c>
      <c r="W130" s="158"/>
      <c r="X130" s="158" t="s">
        <v>196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>
      <c r="A131" s="154"/>
      <c r="B131" s="155"/>
      <c r="C131" s="188" t="s">
        <v>499</v>
      </c>
      <c r="D131" s="160"/>
      <c r="E131" s="161">
        <v>67.510000000000005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202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0.399999999999999" outlineLevel="1">
      <c r="A132" s="170">
        <v>77</v>
      </c>
      <c r="B132" s="171" t="s">
        <v>502</v>
      </c>
      <c r="C132" s="187" t="s">
        <v>503</v>
      </c>
      <c r="D132" s="172" t="s">
        <v>193</v>
      </c>
      <c r="E132" s="173">
        <v>67.510000000000005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2.5000000000000001E-4</v>
      </c>
      <c r="O132" s="173">
        <f>ROUND(E132*N132,2)</f>
        <v>0.02</v>
      </c>
      <c r="P132" s="173">
        <v>0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0.38</v>
      </c>
      <c r="V132" s="158">
        <f>ROUND(E132*U132,2)</f>
        <v>25.65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188" t="s">
        <v>499</v>
      </c>
      <c r="D133" s="160"/>
      <c r="E133" s="161">
        <v>67.510000000000005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0">
        <v>78</v>
      </c>
      <c r="B134" s="171" t="s">
        <v>504</v>
      </c>
      <c r="C134" s="187" t="s">
        <v>505</v>
      </c>
      <c r="D134" s="172" t="s">
        <v>193</v>
      </c>
      <c r="E134" s="173">
        <v>74.260999999999996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3.15E-3</v>
      </c>
      <c r="O134" s="173">
        <f>ROUND(E134*N134,2)</f>
        <v>0.23</v>
      </c>
      <c r="P134" s="173">
        <v>0</v>
      </c>
      <c r="Q134" s="173">
        <f>ROUND(E134*P134,2)</f>
        <v>0</v>
      </c>
      <c r="R134" s="175" t="s">
        <v>334</v>
      </c>
      <c r="S134" s="175" t="s">
        <v>194</v>
      </c>
      <c r="T134" s="176" t="s">
        <v>195</v>
      </c>
      <c r="U134" s="158">
        <v>0</v>
      </c>
      <c r="V134" s="158">
        <f>ROUND(E134*U134,2)</f>
        <v>0</v>
      </c>
      <c r="W134" s="158"/>
      <c r="X134" s="158" t="s">
        <v>335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336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188" t="s">
        <v>506</v>
      </c>
      <c r="D135" s="160"/>
      <c r="E135" s="161">
        <v>74.260999999999996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202</v>
      </c>
      <c r="AH135" s="147">
        <v>5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>
      <c r="A136" s="170">
        <v>79</v>
      </c>
      <c r="B136" s="171" t="s">
        <v>507</v>
      </c>
      <c r="C136" s="187" t="s">
        <v>508</v>
      </c>
      <c r="D136" s="172" t="s">
        <v>236</v>
      </c>
      <c r="E136" s="173">
        <v>33.74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8.0000000000000007E-5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0.13719999999999999</v>
      </c>
      <c r="V136" s="158">
        <f>ROUND(E136*U136,2)</f>
        <v>4.63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188" t="s">
        <v>509</v>
      </c>
      <c r="D137" s="160"/>
      <c r="E137" s="161">
        <v>33.74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202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0">
        <v>80</v>
      </c>
      <c r="B138" s="171" t="s">
        <v>510</v>
      </c>
      <c r="C138" s="187" t="s">
        <v>511</v>
      </c>
      <c r="D138" s="172" t="s">
        <v>236</v>
      </c>
      <c r="E138" s="173">
        <v>2.5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194</v>
      </c>
      <c r="T138" s="176" t="s">
        <v>195</v>
      </c>
      <c r="U138" s="158">
        <v>0.28000000000000003</v>
      </c>
      <c r="V138" s="158">
        <f>ROUND(E138*U138,2)</f>
        <v>0.7</v>
      </c>
      <c r="W138" s="158"/>
      <c r="X138" s="158" t="s">
        <v>196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>
      <c r="A139" s="154"/>
      <c r="B139" s="155"/>
      <c r="C139" s="294" t="s">
        <v>512</v>
      </c>
      <c r="D139" s="295"/>
      <c r="E139" s="295"/>
      <c r="F139" s="295"/>
      <c r="G139" s="295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513</v>
      </c>
      <c r="D140" s="160"/>
      <c r="E140" s="161">
        <v>2.5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>
      <c r="A141" s="177">
        <v>81</v>
      </c>
      <c r="B141" s="178" t="s">
        <v>514</v>
      </c>
      <c r="C141" s="189" t="s">
        <v>515</v>
      </c>
      <c r="D141" s="179" t="s">
        <v>248</v>
      </c>
      <c r="E141" s="180">
        <v>3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80">
        <v>1.7000000000000001E-4</v>
      </c>
      <c r="O141" s="180">
        <f>ROUND(E141*N141,2)</f>
        <v>0</v>
      </c>
      <c r="P141" s="180">
        <v>0</v>
      </c>
      <c r="Q141" s="180">
        <f>ROUND(E141*P141,2)</f>
        <v>0</v>
      </c>
      <c r="R141" s="182" t="s">
        <v>334</v>
      </c>
      <c r="S141" s="182" t="s">
        <v>194</v>
      </c>
      <c r="T141" s="183" t="s">
        <v>195</v>
      </c>
      <c r="U141" s="158">
        <v>0</v>
      </c>
      <c r="V141" s="158">
        <f>ROUND(E141*U141,2)</f>
        <v>0</v>
      </c>
      <c r="W141" s="158"/>
      <c r="X141" s="158" t="s">
        <v>335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336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70">
        <v>82</v>
      </c>
      <c r="B142" s="171" t="s">
        <v>370</v>
      </c>
      <c r="C142" s="187" t="s">
        <v>371</v>
      </c>
      <c r="D142" s="172" t="s">
        <v>193</v>
      </c>
      <c r="E142" s="173">
        <v>11.6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3">
        <v>2.0000000000000002E-5</v>
      </c>
      <c r="O142" s="173">
        <f>ROUND(E142*N142,2)</f>
        <v>0</v>
      </c>
      <c r="P142" s="173">
        <v>0</v>
      </c>
      <c r="Q142" s="173">
        <f>ROUND(E142*P142,2)</f>
        <v>0</v>
      </c>
      <c r="R142" s="175"/>
      <c r="S142" s="175" t="s">
        <v>194</v>
      </c>
      <c r="T142" s="176" t="s">
        <v>195</v>
      </c>
      <c r="U142" s="158">
        <v>0.16500000000000001</v>
      </c>
      <c r="V142" s="158">
        <f>ROUND(E142*U142,2)</f>
        <v>1.91</v>
      </c>
      <c r="W142" s="158"/>
      <c r="X142" s="158" t="s">
        <v>196</v>
      </c>
      <c r="Y142" s="158" t="s">
        <v>197</v>
      </c>
      <c r="Z142" s="147"/>
      <c r="AA142" s="147"/>
      <c r="AB142" s="147"/>
      <c r="AC142" s="147"/>
      <c r="AD142" s="147"/>
      <c r="AE142" s="147"/>
      <c r="AF142" s="147"/>
      <c r="AG142" s="147" t="s">
        <v>198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>
      <c r="A143" s="154"/>
      <c r="B143" s="155"/>
      <c r="C143" s="188" t="s">
        <v>372</v>
      </c>
      <c r="D143" s="160"/>
      <c r="E143" s="161">
        <v>11.6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202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70">
        <v>83</v>
      </c>
      <c r="B144" s="171" t="s">
        <v>373</v>
      </c>
      <c r="C144" s="187" t="s">
        <v>374</v>
      </c>
      <c r="D144" s="172" t="s">
        <v>193</v>
      </c>
      <c r="E144" s="173">
        <v>12.18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1.0399999999999999E-3</v>
      </c>
      <c r="O144" s="173">
        <f>ROUND(E144*N144,2)</f>
        <v>0.01</v>
      </c>
      <c r="P144" s="173">
        <v>0</v>
      </c>
      <c r="Q144" s="173">
        <f>ROUND(E144*P144,2)</f>
        <v>0</v>
      </c>
      <c r="R144" s="175" t="s">
        <v>334</v>
      </c>
      <c r="S144" s="175" t="s">
        <v>240</v>
      </c>
      <c r="T144" s="176" t="s">
        <v>195</v>
      </c>
      <c r="U144" s="158">
        <v>0</v>
      </c>
      <c r="V144" s="158">
        <f>ROUND(E144*U144,2)</f>
        <v>0</v>
      </c>
      <c r="W144" s="158"/>
      <c r="X144" s="158" t="s">
        <v>335</v>
      </c>
      <c r="Y144" s="158" t="s">
        <v>197</v>
      </c>
      <c r="Z144" s="147"/>
      <c r="AA144" s="147"/>
      <c r="AB144" s="147"/>
      <c r="AC144" s="147"/>
      <c r="AD144" s="147"/>
      <c r="AE144" s="147"/>
      <c r="AF144" s="147"/>
      <c r="AG144" s="147" t="s">
        <v>336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>
      <c r="A145" s="154"/>
      <c r="B145" s="155"/>
      <c r="C145" s="188" t="s">
        <v>516</v>
      </c>
      <c r="D145" s="160"/>
      <c r="E145" s="161">
        <v>12.18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202</v>
      </c>
      <c r="AH145" s="147">
        <v>5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54">
        <v>84</v>
      </c>
      <c r="B146" s="155" t="s">
        <v>517</v>
      </c>
      <c r="C146" s="190" t="s">
        <v>518</v>
      </c>
      <c r="D146" s="156" t="s">
        <v>0</v>
      </c>
      <c r="E146" s="184"/>
      <c r="F146" s="159"/>
      <c r="G146" s="158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8"/>
      <c r="S146" s="158" t="s">
        <v>194</v>
      </c>
      <c r="T146" s="158" t="s">
        <v>195</v>
      </c>
      <c r="U146" s="158">
        <v>0</v>
      </c>
      <c r="V146" s="158">
        <f>ROUND(E146*U146,2)</f>
        <v>0</v>
      </c>
      <c r="W146" s="158"/>
      <c r="X146" s="158" t="s">
        <v>258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259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>
      <c r="A147" s="163" t="s">
        <v>189</v>
      </c>
      <c r="B147" s="164" t="s">
        <v>146</v>
      </c>
      <c r="C147" s="186" t="s">
        <v>147</v>
      </c>
      <c r="D147" s="165"/>
      <c r="E147" s="166"/>
      <c r="F147" s="167"/>
      <c r="G147" s="167">
        <f>SUMIF(AG148:AG157,"&lt;&gt;NOR",G148:G157)</f>
        <v>0</v>
      </c>
      <c r="H147" s="167"/>
      <c r="I147" s="167">
        <f>SUM(I148:I157)</f>
        <v>0</v>
      </c>
      <c r="J147" s="167"/>
      <c r="K147" s="167">
        <f>SUM(K148:K157)</f>
        <v>0</v>
      </c>
      <c r="L147" s="167"/>
      <c r="M147" s="167">
        <f>SUM(M148:M157)</f>
        <v>0</v>
      </c>
      <c r="N147" s="166"/>
      <c r="O147" s="166">
        <f>SUM(O148:O157)</f>
        <v>0.09</v>
      </c>
      <c r="P147" s="166"/>
      <c r="Q147" s="166">
        <f>SUM(Q148:Q157)</f>
        <v>0</v>
      </c>
      <c r="R147" s="167"/>
      <c r="S147" s="167"/>
      <c r="T147" s="168"/>
      <c r="U147" s="162"/>
      <c r="V147" s="162">
        <f>SUM(V148:V157)</f>
        <v>5.7399999999999993</v>
      </c>
      <c r="W147" s="162"/>
      <c r="X147" s="162"/>
      <c r="Y147" s="162"/>
      <c r="AG147" t="s">
        <v>190</v>
      </c>
    </row>
    <row r="148" spans="1:60" outlineLevel="1">
      <c r="A148" s="170">
        <v>85</v>
      </c>
      <c r="B148" s="171" t="s">
        <v>376</v>
      </c>
      <c r="C148" s="187" t="s">
        <v>377</v>
      </c>
      <c r="D148" s="172" t="s">
        <v>193</v>
      </c>
      <c r="E148" s="173">
        <v>3.0750000000000002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2.1000000000000001E-4</v>
      </c>
      <c r="O148" s="173">
        <f>ROUND(E148*N148,2)</f>
        <v>0</v>
      </c>
      <c r="P148" s="173">
        <v>0</v>
      </c>
      <c r="Q148" s="173">
        <f>ROUND(E148*P148,2)</f>
        <v>0</v>
      </c>
      <c r="R148" s="175"/>
      <c r="S148" s="175" t="s">
        <v>194</v>
      </c>
      <c r="T148" s="176" t="s">
        <v>195</v>
      </c>
      <c r="U148" s="158">
        <v>0.05</v>
      </c>
      <c r="V148" s="158">
        <f>ROUND(E148*U148,2)</f>
        <v>0.15</v>
      </c>
      <c r="W148" s="158"/>
      <c r="X148" s="158" t="s">
        <v>196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198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>
      <c r="A149" s="154"/>
      <c r="B149" s="155"/>
      <c r="C149" s="294" t="s">
        <v>378</v>
      </c>
      <c r="D149" s="295"/>
      <c r="E149" s="295"/>
      <c r="F149" s="295"/>
      <c r="G149" s="295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188" t="s">
        <v>519</v>
      </c>
      <c r="D150" s="160"/>
      <c r="E150" s="161">
        <v>3.0750000000000002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202</v>
      </c>
      <c r="AH150" s="147">
        <v>5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0">
        <v>86</v>
      </c>
      <c r="B151" s="171" t="s">
        <v>380</v>
      </c>
      <c r="C151" s="187" t="s">
        <v>381</v>
      </c>
      <c r="D151" s="172" t="s">
        <v>193</v>
      </c>
      <c r="E151" s="173">
        <v>3.0750000000000002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194</v>
      </c>
      <c r="T151" s="176" t="s">
        <v>195</v>
      </c>
      <c r="U151" s="158">
        <v>0.24</v>
      </c>
      <c r="V151" s="158">
        <f>ROUND(E151*U151,2)</f>
        <v>0.74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88" t="s">
        <v>519</v>
      </c>
      <c r="D152" s="160"/>
      <c r="E152" s="161">
        <v>3.0750000000000002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202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0">
        <v>87</v>
      </c>
      <c r="B153" s="171" t="s">
        <v>383</v>
      </c>
      <c r="C153" s="187" t="s">
        <v>384</v>
      </c>
      <c r="D153" s="172" t="s">
        <v>193</v>
      </c>
      <c r="E153" s="173">
        <v>3.0750000000000002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2.8400000000000001E-3</v>
      </c>
      <c r="O153" s="173">
        <f>ROUND(E153*N153,2)</f>
        <v>0.01</v>
      </c>
      <c r="P153" s="173">
        <v>0</v>
      </c>
      <c r="Q153" s="173">
        <f>ROUND(E153*P153,2)</f>
        <v>0</v>
      </c>
      <c r="R153" s="175"/>
      <c r="S153" s="175" t="s">
        <v>194</v>
      </c>
      <c r="T153" s="176" t="s">
        <v>195</v>
      </c>
      <c r="U153" s="158">
        <v>1.5780000000000001</v>
      </c>
      <c r="V153" s="158">
        <f>ROUND(E153*U153,2)</f>
        <v>4.8499999999999996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>
      <c r="A154" s="154"/>
      <c r="B154" s="155"/>
      <c r="C154" s="188" t="s">
        <v>520</v>
      </c>
      <c r="D154" s="160"/>
      <c r="E154" s="161">
        <v>3.0750000000000002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0">
        <v>88</v>
      </c>
      <c r="B155" s="171" t="s">
        <v>385</v>
      </c>
      <c r="C155" s="187" t="s">
        <v>386</v>
      </c>
      <c r="D155" s="172" t="s">
        <v>193</v>
      </c>
      <c r="E155" s="173">
        <v>3.69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2.188E-2</v>
      </c>
      <c r="O155" s="173">
        <f>ROUND(E155*N155,2)</f>
        <v>0.08</v>
      </c>
      <c r="P155" s="173">
        <v>0</v>
      </c>
      <c r="Q155" s="173">
        <f>ROUND(E155*P155,2)</f>
        <v>0</v>
      </c>
      <c r="R155" s="175" t="s">
        <v>334</v>
      </c>
      <c r="S155" s="175" t="s">
        <v>194</v>
      </c>
      <c r="T155" s="176" t="s">
        <v>195</v>
      </c>
      <c r="U155" s="158">
        <v>0</v>
      </c>
      <c r="V155" s="158">
        <f>ROUND(E155*U155,2)</f>
        <v>0</v>
      </c>
      <c r="W155" s="158"/>
      <c r="X155" s="158" t="s">
        <v>335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336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521</v>
      </c>
      <c r="D156" s="160"/>
      <c r="E156" s="161">
        <v>3.69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>
        <v>89</v>
      </c>
      <c r="B157" s="155" t="s">
        <v>388</v>
      </c>
      <c r="C157" s="190" t="s">
        <v>389</v>
      </c>
      <c r="D157" s="156" t="s">
        <v>0</v>
      </c>
      <c r="E157" s="184"/>
      <c r="F157" s="159"/>
      <c r="G157" s="158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0</v>
      </c>
      <c r="O157" s="157">
        <f>ROUND(E157*N157,2)</f>
        <v>0</v>
      </c>
      <c r="P157" s="157">
        <v>0</v>
      </c>
      <c r="Q157" s="157">
        <f>ROUND(E157*P157,2)</f>
        <v>0</v>
      </c>
      <c r="R157" s="158"/>
      <c r="S157" s="158" t="s">
        <v>194</v>
      </c>
      <c r="T157" s="158" t="s">
        <v>195</v>
      </c>
      <c r="U157" s="158">
        <v>0</v>
      </c>
      <c r="V157" s="158">
        <f>ROUND(E157*U157,2)</f>
        <v>0</v>
      </c>
      <c r="W157" s="158"/>
      <c r="X157" s="158" t="s">
        <v>258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259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>
      <c r="A158" s="163" t="s">
        <v>189</v>
      </c>
      <c r="B158" s="164" t="s">
        <v>148</v>
      </c>
      <c r="C158" s="186" t="s">
        <v>149</v>
      </c>
      <c r="D158" s="165"/>
      <c r="E158" s="166"/>
      <c r="F158" s="167"/>
      <c r="G158" s="167">
        <f>SUMIF(AG159:AG172,"&lt;&gt;NOR",G159:G172)</f>
        <v>0</v>
      </c>
      <c r="H158" s="167"/>
      <c r="I158" s="167">
        <f>SUM(I159:I172)</f>
        <v>0</v>
      </c>
      <c r="J158" s="167"/>
      <c r="K158" s="167">
        <f>SUM(K159:K172)</f>
        <v>0</v>
      </c>
      <c r="L158" s="167"/>
      <c r="M158" s="167">
        <f>SUM(M159:M172)</f>
        <v>0</v>
      </c>
      <c r="N158" s="166"/>
      <c r="O158" s="166">
        <f>SUM(O159:O172)</f>
        <v>0</v>
      </c>
      <c r="P158" s="166"/>
      <c r="Q158" s="166">
        <f>SUM(Q159:Q172)</f>
        <v>0</v>
      </c>
      <c r="R158" s="167"/>
      <c r="S158" s="167"/>
      <c r="T158" s="168"/>
      <c r="U158" s="162"/>
      <c r="V158" s="162">
        <f>SUM(V159:V172)</f>
        <v>13.170000000000002</v>
      </c>
      <c r="W158" s="162"/>
      <c r="X158" s="162"/>
      <c r="Y158" s="162"/>
      <c r="AG158" t="s">
        <v>190</v>
      </c>
    </row>
    <row r="159" spans="1:60" outlineLevel="1">
      <c r="A159" s="170">
        <v>90</v>
      </c>
      <c r="B159" s="171" t="s">
        <v>522</v>
      </c>
      <c r="C159" s="187" t="s">
        <v>523</v>
      </c>
      <c r="D159" s="172" t="s">
        <v>193</v>
      </c>
      <c r="E159" s="173">
        <v>112.24639999999999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1.0000000000000001E-5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194</v>
      </c>
      <c r="T159" s="176" t="s">
        <v>195</v>
      </c>
      <c r="U159" s="158">
        <v>6.8000000000000005E-2</v>
      </c>
      <c r="V159" s="158">
        <f>ROUND(E159*U159,2)</f>
        <v>7.63</v>
      </c>
      <c r="W159" s="158"/>
      <c r="X159" s="158" t="s">
        <v>196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198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>
      <c r="A160" s="154"/>
      <c r="B160" s="155"/>
      <c r="C160" s="188" t="s">
        <v>524</v>
      </c>
      <c r="D160" s="160"/>
      <c r="E160" s="161">
        <v>112.24639999999999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202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70">
        <v>91</v>
      </c>
      <c r="B161" s="171" t="s">
        <v>390</v>
      </c>
      <c r="C161" s="187" t="s">
        <v>391</v>
      </c>
      <c r="D161" s="172" t="s">
        <v>193</v>
      </c>
      <c r="E161" s="173">
        <v>3.15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4.8999999999999998E-4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194</v>
      </c>
      <c r="T161" s="176" t="s">
        <v>195</v>
      </c>
      <c r="U161" s="158">
        <v>0.24299999999999999</v>
      </c>
      <c r="V161" s="158">
        <f>ROUND(E161*U161,2)</f>
        <v>0.77</v>
      </c>
      <c r="W161" s="158"/>
      <c r="X161" s="158" t="s">
        <v>196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>
      <c r="A162" s="154"/>
      <c r="B162" s="155"/>
      <c r="C162" s="188" t="s">
        <v>525</v>
      </c>
      <c r="D162" s="160"/>
      <c r="E162" s="161">
        <v>3.15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77">
        <v>92</v>
      </c>
      <c r="B163" s="178" t="s">
        <v>393</v>
      </c>
      <c r="C163" s="189" t="s">
        <v>394</v>
      </c>
      <c r="D163" s="179" t="s">
        <v>236</v>
      </c>
      <c r="E163" s="180">
        <v>25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6.9999999999999994E-5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194</v>
      </c>
      <c r="T163" s="183" t="s">
        <v>195</v>
      </c>
      <c r="U163" s="158">
        <v>8.8999999999999996E-2</v>
      </c>
      <c r="V163" s="158">
        <f>ROUND(E163*U163,2)</f>
        <v>2.23</v>
      </c>
      <c r="W163" s="158"/>
      <c r="X163" s="158" t="s">
        <v>196</v>
      </c>
      <c r="Y163" s="158" t="s">
        <v>197</v>
      </c>
      <c r="Z163" s="147"/>
      <c r="AA163" s="147"/>
      <c r="AB163" s="147"/>
      <c r="AC163" s="147"/>
      <c r="AD163" s="147"/>
      <c r="AE163" s="147"/>
      <c r="AF163" s="147"/>
      <c r="AG163" s="147" t="s">
        <v>198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7">
        <v>93</v>
      </c>
      <c r="B164" s="178" t="s">
        <v>395</v>
      </c>
      <c r="C164" s="189" t="s">
        <v>396</v>
      </c>
      <c r="D164" s="179" t="s">
        <v>236</v>
      </c>
      <c r="E164" s="180">
        <v>25</v>
      </c>
      <c r="F164" s="181"/>
      <c r="G164" s="182">
        <f>ROUND(E164*F164,2)</f>
        <v>0</v>
      </c>
      <c r="H164" s="181"/>
      <c r="I164" s="182">
        <f>ROUND(E164*H164,2)</f>
        <v>0</v>
      </c>
      <c r="J164" s="181"/>
      <c r="K164" s="182">
        <f>ROUND(E164*J164,2)</f>
        <v>0</v>
      </c>
      <c r="L164" s="182">
        <v>21</v>
      </c>
      <c r="M164" s="182">
        <f>G164*(1+L164/100)</f>
        <v>0</v>
      </c>
      <c r="N164" s="180">
        <v>0</v>
      </c>
      <c r="O164" s="180">
        <f>ROUND(E164*N164,2)</f>
        <v>0</v>
      </c>
      <c r="P164" s="180">
        <v>0</v>
      </c>
      <c r="Q164" s="180">
        <f>ROUND(E164*P164,2)</f>
        <v>0</v>
      </c>
      <c r="R164" s="182"/>
      <c r="S164" s="182" t="s">
        <v>194</v>
      </c>
      <c r="T164" s="183" t="s">
        <v>195</v>
      </c>
      <c r="U164" s="158">
        <v>8.9999999999999993E-3</v>
      </c>
      <c r="V164" s="158">
        <f>ROUND(E164*U164,2)</f>
        <v>0.23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7">
        <v>94</v>
      </c>
      <c r="B165" s="178" t="s">
        <v>397</v>
      </c>
      <c r="C165" s="189" t="s">
        <v>398</v>
      </c>
      <c r="D165" s="179" t="s">
        <v>193</v>
      </c>
      <c r="E165" s="180">
        <v>2.9</v>
      </c>
      <c r="F165" s="181"/>
      <c r="G165" s="182">
        <f>ROUND(E165*F165,2)</f>
        <v>0</v>
      </c>
      <c r="H165" s="181"/>
      <c r="I165" s="182">
        <f>ROUND(E165*H165,2)</f>
        <v>0</v>
      </c>
      <c r="J165" s="181"/>
      <c r="K165" s="182">
        <f>ROUND(E165*J165,2)</f>
        <v>0</v>
      </c>
      <c r="L165" s="182">
        <v>21</v>
      </c>
      <c r="M165" s="182">
        <f>G165*(1+L165/100)</f>
        <v>0</v>
      </c>
      <c r="N165" s="180">
        <v>5.0000000000000002E-5</v>
      </c>
      <c r="O165" s="180">
        <f>ROUND(E165*N165,2)</f>
        <v>0</v>
      </c>
      <c r="P165" s="180">
        <v>0</v>
      </c>
      <c r="Q165" s="180">
        <f>ROUND(E165*P165,2)</f>
        <v>0</v>
      </c>
      <c r="R165" s="182"/>
      <c r="S165" s="182" t="s">
        <v>194</v>
      </c>
      <c r="T165" s="183" t="s">
        <v>195</v>
      </c>
      <c r="U165" s="158">
        <v>6.3E-2</v>
      </c>
      <c r="V165" s="158">
        <f>ROUND(E165*U165,2)</f>
        <v>0.18</v>
      </c>
      <c r="W165" s="158"/>
      <c r="X165" s="158" t="s">
        <v>196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198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0">
        <v>95</v>
      </c>
      <c r="B166" s="171" t="s">
        <v>526</v>
      </c>
      <c r="C166" s="187" t="s">
        <v>527</v>
      </c>
      <c r="D166" s="172" t="s">
        <v>193</v>
      </c>
      <c r="E166" s="173">
        <v>2.9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8.0000000000000007E-5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195</v>
      </c>
      <c r="U166" s="158">
        <v>0.156</v>
      </c>
      <c r="V166" s="158">
        <f>ROUND(E166*U166,2)</f>
        <v>0.45</v>
      </c>
      <c r="W166" s="158"/>
      <c r="X166" s="158" t="s">
        <v>196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188" t="s">
        <v>528</v>
      </c>
      <c r="D167" s="160"/>
      <c r="E167" s="161">
        <v>2.9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96</v>
      </c>
      <c r="B168" s="171" t="s">
        <v>529</v>
      </c>
      <c r="C168" s="187" t="s">
        <v>530</v>
      </c>
      <c r="D168" s="172" t="s">
        <v>193</v>
      </c>
      <c r="E168" s="173">
        <v>2.9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2.7999999999999998E-4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195</v>
      </c>
      <c r="U168" s="158">
        <v>0.307</v>
      </c>
      <c r="V168" s="158">
        <f>ROUND(E168*U168,2)</f>
        <v>0.89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294" t="s">
        <v>531</v>
      </c>
      <c r="D169" s="295"/>
      <c r="E169" s="295"/>
      <c r="F169" s="295"/>
      <c r="G169" s="295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>
      <c r="A170" s="154"/>
      <c r="B170" s="155"/>
      <c r="C170" s="188" t="s">
        <v>532</v>
      </c>
      <c r="D170" s="160"/>
      <c r="E170" s="161">
        <v>2.9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202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70">
        <v>97</v>
      </c>
      <c r="B171" s="171" t="s">
        <v>533</v>
      </c>
      <c r="C171" s="187" t="s">
        <v>534</v>
      </c>
      <c r="D171" s="172" t="s">
        <v>193</v>
      </c>
      <c r="E171" s="173">
        <v>1.92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3.1E-4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194</v>
      </c>
      <c r="T171" s="176" t="s">
        <v>195</v>
      </c>
      <c r="U171" s="158">
        <v>0.41199999999999998</v>
      </c>
      <c r="V171" s="158">
        <f>ROUND(E171*U171,2)</f>
        <v>0.79</v>
      </c>
      <c r="W171" s="158"/>
      <c r="X171" s="158" t="s">
        <v>196</v>
      </c>
      <c r="Y171" s="158" t="s">
        <v>197</v>
      </c>
      <c r="Z171" s="147"/>
      <c r="AA171" s="147"/>
      <c r="AB171" s="147"/>
      <c r="AC171" s="147"/>
      <c r="AD171" s="147"/>
      <c r="AE171" s="147"/>
      <c r="AF171" s="147"/>
      <c r="AG171" s="147" t="s">
        <v>198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>
      <c r="A172" s="154"/>
      <c r="B172" s="155"/>
      <c r="C172" s="188" t="s">
        <v>535</v>
      </c>
      <c r="D172" s="160"/>
      <c r="E172" s="161">
        <v>1.92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>
      <c r="A173" s="163" t="s">
        <v>189</v>
      </c>
      <c r="B173" s="164" t="s">
        <v>150</v>
      </c>
      <c r="C173" s="186" t="s">
        <v>151</v>
      </c>
      <c r="D173" s="165"/>
      <c r="E173" s="166"/>
      <c r="F173" s="167"/>
      <c r="G173" s="167">
        <f>SUMIF(AG174:AG184,"&lt;&gt;NOR",G174:G184)</f>
        <v>0</v>
      </c>
      <c r="H173" s="167"/>
      <c r="I173" s="167">
        <f>SUM(I174:I184)</f>
        <v>0</v>
      </c>
      <c r="J173" s="167"/>
      <c r="K173" s="167">
        <f>SUM(K174:K184)</f>
        <v>0</v>
      </c>
      <c r="L173" s="167"/>
      <c r="M173" s="167">
        <f>SUM(M174:M184)</f>
        <v>0</v>
      </c>
      <c r="N173" s="166"/>
      <c r="O173" s="166">
        <f>SUM(O174:O184)</f>
        <v>0.13999999999999999</v>
      </c>
      <c r="P173" s="166"/>
      <c r="Q173" s="166">
        <f>SUM(Q174:Q184)</f>
        <v>0</v>
      </c>
      <c r="R173" s="167"/>
      <c r="S173" s="167"/>
      <c r="T173" s="168"/>
      <c r="U173" s="162"/>
      <c r="V173" s="162">
        <f>SUM(V174:V184)</f>
        <v>37.019999999999996</v>
      </c>
      <c r="W173" s="162"/>
      <c r="X173" s="162"/>
      <c r="Y173" s="162"/>
      <c r="AG173" t="s">
        <v>190</v>
      </c>
    </row>
    <row r="174" spans="1:60" outlineLevel="1">
      <c r="A174" s="170">
        <v>98</v>
      </c>
      <c r="B174" s="171" t="s">
        <v>399</v>
      </c>
      <c r="C174" s="187" t="s">
        <v>400</v>
      </c>
      <c r="D174" s="172" t="s">
        <v>193</v>
      </c>
      <c r="E174" s="173">
        <v>126.4384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5"/>
      <c r="S174" s="175" t="s">
        <v>194</v>
      </c>
      <c r="T174" s="176" t="s">
        <v>195</v>
      </c>
      <c r="U174" s="158">
        <v>6.9709999999999994E-2</v>
      </c>
      <c r="V174" s="158">
        <f>ROUND(E174*U174,2)</f>
        <v>8.81</v>
      </c>
      <c r="W174" s="158"/>
      <c r="X174" s="158" t="s">
        <v>196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198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>
      <c r="A175" s="154"/>
      <c r="B175" s="155"/>
      <c r="C175" s="188" t="s">
        <v>536</v>
      </c>
      <c r="D175" s="160"/>
      <c r="E175" s="161">
        <v>126.4384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70">
        <v>99</v>
      </c>
      <c r="B176" s="171" t="s">
        <v>401</v>
      </c>
      <c r="C176" s="187" t="s">
        <v>402</v>
      </c>
      <c r="D176" s="172" t="s">
        <v>193</v>
      </c>
      <c r="E176" s="173">
        <v>193.2544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1.4999999999999999E-4</v>
      </c>
      <c r="O176" s="173">
        <f>ROUND(E176*N176,2)</f>
        <v>0.03</v>
      </c>
      <c r="P176" s="173">
        <v>0</v>
      </c>
      <c r="Q176" s="173">
        <f>ROUND(E176*P176,2)</f>
        <v>0</v>
      </c>
      <c r="R176" s="175"/>
      <c r="S176" s="175" t="s">
        <v>194</v>
      </c>
      <c r="T176" s="176" t="s">
        <v>195</v>
      </c>
      <c r="U176" s="158">
        <v>3.2480000000000002E-2</v>
      </c>
      <c r="V176" s="158">
        <f>ROUND(E176*U176,2)</f>
        <v>6.28</v>
      </c>
      <c r="W176" s="158"/>
      <c r="X176" s="158" t="s">
        <v>196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198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188" t="s">
        <v>537</v>
      </c>
      <c r="D177" s="160"/>
      <c r="E177" s="161">
        <v>126.4384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202</v>
      </c>
      <c r="AH177" s="147">
        <v>5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>
      <c r="A178" s="154"/>
      <c r="B178" s="155"/>
      <c r="C178" s="188" t="s">
        <v>538</v>
      </c>
      <c r="D178" s="160"/>
      <c r="E178" s="161">
        <v>66.816000000000003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202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0">
        <v>100</v>
      </c>
      <c r="B179" s="171" t="s">
        <v>404</v>
      </c>
      <c r="C179" s="187" t="s">
        <v>405</v>
      </c>
      <c r="D179" s="172" t="s">
        <v>193</v>
      </c>
      <c r="E179" s="173">
        <v>193.2544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3">
        <v>4.6000000000000001E-4</v>
      </c>
      <c r="O179" s="173">
        <f>ROUND(E179*N179,2)</f>
        <v>0.09</v>
      </c>
      <c r="P179" s="173">
        <v>0</v>
      </c>
      <c r="Q179" s="173">
        <f>ROUND(E179*P179,2)</f>
        <v>0</v>
      </c>
      <c r="R179" s="175"/>
      <c r="S179" s="175" t="s">
        <v>194</v>
      </c>
      <c r="T179" s="176" t="s">
        <v>195</v>
      </c>
      <c r="U179" s="158">
        <v>0.10191</v>
      </c>
      <c r="V179" s="158">
        <f>ROUND(E179*U179,2)</f>
        <v>19.690000000000001</v>
      </c>
      <c r="W179" s="158"/>
      <c r="X179" s="158" t="s">
        <v>196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198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>
      <c r="A180" s="154"/>
      <c r="B180" s="155"/>
      <c r="C180" s="188" t="s">
        <v>539</v>
      </c>
      <c r="D180" s="160"/>
      <c r="E180" s="161">
        <v>193.2544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202</v>
      </c>
      <c r="AH180" s="147">
        <v>5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>
      <c r="A181" s="177">
        <v>101</v>
      </c>
      <c r="B181" s="178" t="s">
        <v>406</v>
      </c>
      <c r="C181" s="189" t="s">
        <v>407</v>
      </c>
      <c r="D181" s="179" t="s">
        <v>236</v>
      </c>
      <c r="E181" s="180">
        <v>50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194</v>
      </c>
      <c r="T181" s="183" t="s">
        <v>195</v>
      </c>
      <c r="U181" s="158">
        <v>2.375E-2</v>
      </c>
      <c r="V181" s="158">
        <f>ROUND(E181*U181,2)</f>
        <v>1.19</v>
      </c>
      <c r="W181" s="158"/>
      <c r="X181" s="158" t="s">
        <v>196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198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0">
        <v>102</v>
      </c>
      <c r="B182" s="171" t="s">
        <v>408</v>
      </c>
      <c r="C182" s="187" t="s">
        <v>409</v>
      </c>
      <c r="D182" s="172" t="s">
        <v>193</v>
      </c>
      <c r="E182" s="173">
        <v>66.816000000000003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3.5E-4</v>
      </c>
      <c r="O182" s="173">
        <f>ROUND(E182*N182,2)</f>
        <v>0.02</v>
      </c>
      <c r="P182" s="173">
        <v>0</v>
      </c>
      <c r="Q182" s="173">
        <f>ROUND(E182*P182,2)</f>
        <v>0</v>
      </c>
      <c r="R182" s="175"/>
      <c r="S182" s="175" t="s">
        <v>194</v>
      </c>
      <c r="T182" s="176" t="s">
        <v>195</v>
      </c>
      <c r="U182" s="158">
        <v>1.35E-2</v>
      </c>
      <c r="V182" s="158">
        <f>ROUND(E182*U182,2)</f>
        <v>0.9</v>
      </c>
      <c r="W182" s="158"/>
      <c r="X182" s="158" t="s">
        <v>196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198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>
      <c r="A183" s="154"/>
      <c r="B183" s="155"/>
      <c r="C183" s="188" t="s">
        <v>538</v>
      </c>
      <c r="D183" s="160"/>
      <c r="E183" s="161">
        <v>66.816000000000003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.399999999999999" outlineLevel="1">
      <c r="A184" s="177">
        <v>103</v>
      </c>
      <c r="B184" s="178" t="s">
        <v>410</v>
      </c>
      <c r="C184" s="189" t="s">
        <v>411</v>
      </c>
      <c r="D184" s="179" t="s">
        <v>193</v>
      </c>
      <c r="E184" s="180">
        <v>5</v>
      </c>
      <c r="F184" s="181"/>
      <c r="G184" s="182">
        <f>ROUND(E184*F184,2)</f>
        <v>0</v>
      </c>
      <c r="H184" s="181"/>
      <c r="I184" s="182">
        <f>ROUND(E184*H184,2)</f>
        <v>0</v>
      </c>
      <c r="J184" s="181"/>
      <c r="K184" s="182">
        <f>ROUND(E184*J184,2)</f>
        <v>0</v>
      </c>
      <c r="L184" s="182">
        <v>21</v>
      </c>
      <c r="M184" s="182">
        <f>G184*(1+L184/100)</f>
        <v>0</v>
      </c>
      <c r="N184" s="180">
        <v>2.0000000000000002E-5</v>
      </c>
      <c r="O184" s="180">
        <f>ROUND(E184*N184,2)</f>
        <v>0</v>
      </c>
      <c r="P184" s="180">
        <v>0</v>
      </c>
      <c r="Q184" s="180">
        <f>ROUND(E184*P184,2)</f>
        <v>0</v>
      </c>
      <c r="R184" s="182"/>
      <c r="S184" s="182" t="s">
        <v>194</v>
      </c>
      <c r="T184" s="183" t="s">
        <v>195</v>
      </c>
      <c r="U184" s="158">
        <v>2.9000000000000001E-2</v>
      </c>
      <c r="V184" s="158">
        <f>ROUND(E184*U184,2)</f>
        <v>0.15</v>
      </c>
      <c r="W184" s="158"/>
      <c r="X184" s="158" t="s">
        <v>196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198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>
      <c r="A185" s="163" t="s">
        <v>189</v>
      </c>
      <c r="B185" s="164" t="s">
        <v>156</v>
      </c>
      <c r="C185" s="186" t="s">
        <v>157</v>
      </c>
      <c r="D185" s="165"/>
      <c r="E185" s="166"/>
      <c r="F185" s="167"/>
      <c r="G185" s="167">
        <f>SUMIF(AG186:AG187,"&lt;&gt;NOR",G186:G187)</f>
        <v>0</v>
      </c>
      <c r="H185" s="167"/>
      <c r="I185" s="167">
        <f>SUM(I186:I187)</f>
        <v>0</v>
      </c>
      <c r="J185" s="167"/>
      <c r="K185" s="167">
        <f>SUM(K186:K187)</f>
        <v>0</v>
      </c>
      <c r="L185" s="167"/>
      <c r="M185" s="167">
        <f>SUM(M186:M187)</f>
        <v>0</v>
      </c>
      <c r="N185" s="166"/>
      <c r="O185" s="166">
        <f>SUM(O186:O187)</f>
        <v>0</v>
      </c>
      <c r="P185" s="166"/>
      <c r="Q185" s="166">
        <f>SUM(Q186:Q187)</f>
        <v>0</v>
      </c>
      <c r="R185" s="167"/>
      <c r="S185" s="167"/>
      <c r="T185" s="168"/>
      <c r="U185" s="162"/>
      <c r="V185" s="162">
        <f>SUM(V186:V187)</f>
        <v>2.7</v>
      </c>
      <c r="W185" s="162"/>
      <c r="X185" s="162"/>
      <c r="Y185" s="162"/>
      <c r="AG185" t="s">
        <v>190</v>
      </c>
    </row>
    <row r="186" spans="1:60" outlineLevel="1">
      <c r="A186" s="177">
        <v>104</v>
      </c>
      <c r="B186" s="178" t="s">
        <v>412</v>
      </c>
      <c r="C186" s="189" t="s">
        <v>413</v>
      </c>
      <c r="D186" s="179" t="s">
        <v>227</v>
      </c>
      <c r="E186" s="180">
        <v>1</v>
      </c>
      <c r="F186" s="181">
        <f>'02.Rek.el.'!C24</f>
        <v>0</v>
      </c>
      <c r="G186" s="182">
        <f>ROUND(E186*F186,2)</f>
        <v>0</v>
      </c>
      <c r="H186" s="181"/>
      <c r="I186" s="182">
        <f>ROUND(E186*H186,2)</f>
        <v>0</v>
      </c>
      <c r="J186" s="181"/>
      <c r="K186" s="182">
        <f>ROUND(E186*J186,2)</f>
        <v>0</v>
      </c>
      <c r="L186" s="182">
        <v>21</v>
      </c>
      <c r="M186" s="182">
        <f>G186*(1+L186/100)</f>
        <v>0</v>
      </c>
      <c r="N186" s="180">
        <v>0</v>
      </c>
      <c r="O186" s="180">
        <f>ROUND(E186*N186,2)</f>
        <v>0</v>
      </c>
      <c r="P186" s="180">
        <v>0</v>
      </c>
      <c r="Q186" s="180">
        <f>ROUND(E186*P186,2)</f>
        <v>0</v>
      </c>
      <c r="R186" s="182"/>
      <c r="S186" s="182" t="s">
        <v>228</v>
      </c>
      <c r="T186" s="183" t="s">
        <v>229</v>
      </c>
      <c r="U186" s="158">
        <v>0</v>
      </c>
      <c r="V186" s="158">
        <f>ROUND(E186*U186,2)</f>
        <v>0</v>
      </c>
      <c r="W186" s="158"/>
      <c r="X186" s="158" t="s">
        <v>196</v>
      </c>
      <c r="Y186" s="158" t="s">
        <v>197</v>
      </c>
      <c r="Z186" s="147"/>
      <c r="AA186" s="147"/>
      <c r="AB186" s="147"/>
      <c r="AC186" s="147"/>
      <c r="AD186" s="147"/>
      <c r="AE186" s="147"/>
      <c r="AF186" s="147"/>
      <c r="AG186" s="147" t="s">
        <v>198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77">
        <v>105</v>
      </c>
      <c r="B187" s="178" t="s">
        <v>540</v>
      </c>
      <c r="C187" s="189" t="s">
        <v>541</v>
      </c>
      <c r="D187" s="179" t="s">
        <v>248</v>
      </c>
      <c r="E187" s="180">
        <v>10</v>
      </c>
      <c r="F187" s="181"/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2" t="s">
        <v>194</v>
      </c>
      <c r="T187" s="183" t="s">
        <v>195</v>
      </c>
      <c r="U187" s="158">
        <v>0.27</v>
      </c>
      <c r="V187" s="158">
        <f>ROUND(E187*U187,2)</f>
        <v>2.7</v>
      </c>
      <c r="W187" s="158"/>
      <c r="X187" s="158" t="s">
        <v>196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198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>
      <c r="A188" s="163" t="s">
        <v>189</v>
      </c>
      <c r="B188" s="164" t="s">
        <v>158</v>
      </c>
      <c r="C188" s="186" t="s">
        <v>159</v>
      </c>
      <c r="D188" s="165"/>
      <c r="E188" s="166"/>
      <c r="F188" s="167"/>
      <c r="G188" s="167">
        <f>SUMIF(AG189:AG195,"&lt;&gt;NOR",G189:G195)</f>
        <v>0</v>
      </c>
      <c r="H188" s="167"/>
      <c r="I188" s="167">
        <f>SUM(I189:I195)</f>
        <v>0</v>
      </c>
      <c r="J188" s="167"/>
      <c r="K188" s="167">
        <f>SUM(K189:K195)</f>
        <v>0</v>
      </c>
      <c r="L188" s="167"/>
      <c r="M188" s="167">
        <f>SUM(M189:M195)</f>
        <v>0</v>
      </c>
      <c r="N188" s="166"/>
      <c r="O188" s="166">
        <f>SUM(O189:O195)</f>
        <v>0</v>
      </c>
      <c r="P188" s="166"/>
      <c r="Q188" s="166">
        <f>SUM(Q189:Q195)</f>
        <v>0</v>
      </c>
      <c r="R188" s="167"/>
      <c r="S188" s="167"/>
      <c r="T188" s="168"/>
      <c r="U188" s="162"/>
      <c r="V188" s="162">
        <f>SUM(V189:V195)</f>
        <v>31.58</v>
      </c>
      <c r="W188" s="162"/>
      <c r="X188" s="162"/>
      <c r="Y188" s="162"/>
      <c r="AG188" t="s">
        <v>190</v>
      </c>
    </row>
    <row r="189" spans="1:60" outlineLevel="1">
      <c r="A189" s="177">
        <v>106</v>
      </c>
      <c r="B189" s="178" t="s">
        <v>414</v>
      </c>
      <c r="C189" s="189" t="s">
        <v>415</v>
      </c>
      <c r="D189" s="179" t="s">
        <v>257</v>
      </c>
      <c r="E189" s="180">
        <v>5.7347000000000001</v>
      </c>
      <c r="F189" s="181"/>
      <c r="G189" s="182">
        <f>ROUND(E189*F189,2)</f>
        <v>0</v>
      </c>
      <c r="H189" s="181"/>
      <c r="I189" s="182">
        <f>ROUND(E189*H189,2)</f>
        <v>0</v>
      </c>
      <c r="J189" s="181"/>
      <c r="K189" s="182">
        <f>ROUND(E189*J189,2)</f>
        <v>0</v>
      </c>
      <c r="L189" s="182">
        <v>21</v>
      </c>
      <c r="M189" s="182">
        <f>G189*(1+L189/100)</f>
        <v>0</v>
      </c>
      <c r="N189" s="180">
        <v>0</v>
      </c>
      <c r="O189" s="180">
        <f>ROUND(E189*N189,2)</f>
        <v>0</v>
      </c>
      <c r="P189" s="180">
        <v>0</v>
      </c>
      <c r="Q189" s="180">
        <f>ROUND(E189*P189,2)</f>
        <v>0</v>
      </c>
      <c r="R189" s="182"/>
      <c r="S189" s="182" t="s">
        <v>194</v>
      </c>
      <c r="T189" s="183" t="s">
        <v>195</v>
      </c>
      <c r="U189" s="158">
        <v>2.0089999999999999</v>
      </c>
      <c r="V189" s="158">
        <f>ROUND(E189*U189,2)</f>
        <v>11.52</v>
      </c>
      <c r="W189" s="158"/>
      <c r="X189" s="158" t="s">
        <v>416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417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0">
        <v>107</v>
      </c>
      <c r="B190" s="171" t="s">
        <v>418</v>
      </c>
      <c r="C190" s="187" t="s">
        <v>419</v>
      </c>
      <c r="D190" s="172" t="s">
        <v>257</v>
      </c>
      <c r="E190" s="173">
        <v>5.7347000000000001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5"/>
      <c r="S190" s="175" t="s">
        <v>194</v>
      </c>
      <c r="T190" s="176" t="s">
        <v>195</v>
      </c>
      <c r="U190" s="158">
        <v>0.49</v>
      </c>
      <c r="V190" s="158">
        <f>ROUND(E190*U190,2)</f>
        <v>2.81</v>
      </c>
      <c r="W190" s="158"/>
      <c r="X190" s="158" t="s">
        <v>416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417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>
      <c r="A191" s="154"/>
      <c r="B191" s="155"/>
      <c r="C191" s="294" t="s">
        <v>420</v>
      </c>
      <c r="D191" s="295"/>
      <c r="E191" s="295"/>
      <c r="F191" s="295"/>
      <c r="G191" s="295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200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77">
        <v>108</v>
      </c>
      <c r="B192" s="178" t="s">
        <v>421</v>
      </c>
      <c r="C192" s="189" t="s">
        <v>422</v>
      </c>
      <c r="D192" s="179" t="s">
        <v>257</v>
      </c>
      <c r="E192" s="180">
        <v>17.2041</v>
      </c>
      <c r="F192" s="181"/>
      <c r="G192" s="182">
        <f>ROUND(E192*F192,2)</f>
        <v>0</v>
      </c>
      <c r="H192" s="181"/>
      <c r="I192" s="182">
        <f>ROUND(E192*H192,2)</f>
        <v>0</v>
      </c>
      <c r="J192" s="181"/>
      <c r="K192" s="182">
        <f>ROUND(E192*J192,2)</f>
        <v>0</v>
      </c>
      <c r="L192" s="182">
        <v>21</v>
      </c>
      <c r="M192" s="182">
        <f>G192*(1+L192/100)</f>
        <v>0</v>
      </c>
      <c r="N192" s="180">
        <v>0</v>
      </c>
      <c r="O192" s="180">
        <f>ROUND(E192*N192,2)</f>
        <v>0</v>
      </c>
      <c r="P192" s="180">
        <v>0</v>
      </c>
      <c r="Q192" s="180">
        <f>ROUND(E192*P192,2)</f>
        <v>0</v>
      </c>
      <c r="R192" s="182"/>
      <c r="S192" s="182" t="s">
        <v>194</v>
      </c>
      <c r="T192" s="183" t="s">
        <v>195</v>
      </c>
      <c r="U192" s="158">
        <v>0</v>
      </c>
      <c r="V192" s="158">
        <f>ROUND(E192*U192,2)</f>
        <v>0</v>
      </c>
      <c r="W192" s="158"/>
      <c r="X192" s="158" t="s">
        <v>416</v>
      </c>
      <c r="Y192" s="158" t="s">
        <v>197</v>
      </c>
      <c r="Z192" s="147"/>
      <c r="AA192" s="147"/>
      <c r="AB192" s="147"/>
      <c r="AC192" s="147"/>
      <c r="AD192" s="147"/>
      <c r="AE192" s="147"/>
      <c r="AF192" s="147"/>
      <c r="AG192" s="147" t="s">
        <v>417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70">
        <v>109</v>
      </c>
      <c r="B193" s="171" t="s">
        <v>423</v>
      </c>
      <c r="C193" s="187" t="s">
        <v>424</v>
      </c>
      <c r="D193" s="172" t="s">
        <v>257</v>
      </c>
      <c r="E193" s="173">
        <v>22.938800000000001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5"/>
      <c r="S193" s="175" t="s">
        <v>194</v>
      </c>
      <c r="T193" s="176" t="s">
        <v>195</v>
      </c>
      <c r="U193" s="158">
        <v>0.752</v>
      </c>
      <c r="V193" s="158">
        <f>ROUND(E193*U193,2)</f>
        <v>17.25</v>
      </c>
      <c r="W193" s="158"/>
      <c r="X193" s="158" t="s">
        <v>416</v>
      </c>
      <c r="Y193" s="158" t="s">
        <v>197</v>
      </c>
      <c r="Z193" s="147"/>
      <c r="AA193" s="147"/>
      <c r="AB193" s="147"/>
      <c r="AC193" s="147"/>
      <c r="AD193" s="147"/>
      <c r="AE193" s="147"/>
      <c r="AF193" s="147"/>
      <c r="AG193" s="147" t="s">
        <v>417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1" outlineLevel="2">
      <c r="A194" s="154"/>
      <c r="B194" s="155"/>
      <c r="C194" s="294" t="s">
        <v>425</v>
      </c>
      <c r="D194" s="295"/>
      <c r="E194" s="295"/>
      <c r="F194" s="295"/>
      <c r="G194" s="295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200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85" t="str">
        <f>C194</f>
        <v>S naložením suti nebo vybouraných hmot do dopravního prostředku a na jejich vyložením, popřípadě přeložením na normální dopravní prostředek.</v>
      </c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1">
      <c r="A195" s="177">
        <v>110</v>
      </c>
      <c r="B195" s="178" t="s">
        <v>426</v>
      </c>
      <c r="C195" s="189" t="s">
        <v>427</v>
      </c>
      <c r="D195" s="179" t="s">
        <v>257</v>
      </c>
      <c r="E195" s="180">
        <v>5.7347000000000001</v>
      </c>
      <c r="F195" s="181"/>
      <c r="G195" s="182">
        <f>ROUND(E195*F195,2)</f>
        <v>0</v>
      </c>
      <c r="H195" s="181"/>
      <c r="I195" s="182">
        <f>ROUND(E195*H195,2)</f>
        <v>0</v>
      </c>
      <c r="J195" s="181"/>
      <c r="K195" s="182">
        <f>ROUND(E195*J195,2)</f>
        <v>0</v>
      </c>
      <c r="L195" s="182">
        <v>21</v>
      </c>
      <c r="M195" s="182">
        <f>G195*(1+L195/100)</f>
        <v>0</v>
      </c>
      <c r="N195" s="180">
        <v>0</v>
      </c>
      <c r="O195" s="180">
        <f>ROUND(E195*N195,2)</f>
        <v>0</v>
      </c>
      <c r="P195" s="180">
        <v>0</v>
      </c>
      <c r="Q195" s="180">
        <f>ROUND(E195*P195,2)</f>
        <v>0</v>
      </c>
      <c r="R195" s="182"/>
      <c r="S195" s="182" t="s">
        <v>194</v>
      </c>
      <c r="T195" s="183" t="s">
        <v>195</v>
      </c>
      <c r="U195" s="158">
        <v>0</v>
      </c>
      <c r="V195" s="158">
        <f>ROUND(E195*U195,2)</f>
        <v>0</v>
      </c>
      <c r="W195" s="158"/>
      <c r="X195" s="158" t="s">
        <v>416</v>
      </c>
      <c r="Y195" s="158" t="s">
        <v>197</v>
      </c>
      <c r="Z195" s="147"/>
      <c r="AA195" s="147"/>
      <c r="AB195" s="147"/>
      <c r="AC195" s="147"/>
      <c r="AD195" s="147"/>
      <c r="AE195" s="147"/>
      <c r="AF195" s="147"/>
      <c r="AG195" s="147" t="s">
        <v>417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>
      <c r="A196" s="163" t="s">
        <v>189</v>
      </c>
      <c r="B196" s="164" t="s">
        <v>161</v>
      </c>
      <c r="C196" s="186" t="s">
        <v>29</v>
      </c>
      <c r="D196" s="165"/>
      <c r="E196" s="166"/>
      <c r="F196" s="167"/>
      <c r="G196" s="167">
        <f>SUMIF(AG197:AG200,"&lt;&gt;NOR",G197:G200)</f>
        <v>0</v>
      </c>
      <c r="H196" s="167"/>
      <c r="I196" s="167">
        <f>SUM(I197:I200)</f>
        <v>0</v>
      </c>
      <c r="J196" s="167"/>
      <c r="K196" s="167">
        <f>SUM(K197:K200)</f>
        <v>0</v>
      </c>
      <c r="L196" s="167"/>
      <c r="M196" s="167">
        <f>SUM(M197:M200)</f>
        <v>0</v>
      </c>
      <c r="N196" s="166"/>
      <c r="O196" s="166">
        <f>SUM(O197:O200)</f>
        <v>0</v>
      </c>
      <c r="P196" s="166"/>
      <c r="Q196" s="166">
        <f>SUM(Q197:Q200)</f>
        <v>0</v>
      </c>
      <c r="R196" s="167"/>
      <c r="S196" s="167"/>
      <c r="T196" s="168"/>
      <c r="U196" s="162"/>
      <c r="V196" s="162">
        <f>SUM(V197:V200)</f>
        <v>0</v>
      </c>
      <c r="W196" s="162"/>
      <c r="X196" s="162"/>
      <c r="Y196" s="162"/>
      <c r="AG196" t="s">
        <v>190</v>
      </c>
    </row>
    <row r="197" spans="1:60" outlineLevel="1">
      <c r="A197" s="170">
        <v>111</v>
      </c>
      <c r="B197" s="171" t="s">
        <v>428</v>
      </c>
      <c r="C197" s="187" t="s">
        <v>429</v>
      </c>
      <c r="D197" s="172" t="s">
        <v>430</v>
      </c>
      <c r="E197" s="173">
        <v>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194</v>
      </c>
      <c r="T197" s="176" t="s">
        <v>229</v>
      </c>
      <c r="U197" s="158">
        <v>0</v>
      </c>
      <c r="V197" s="158">
        <f>ROUND(E197*U197,2)</f>
        <v>0</v>
      </c>
      <c r="W197" s="158"/>
      <c r="X197" s="158" t="s">
        <v>431</v>
      </c>
      <c r="Y197" s="158" t="s">
        <v>197</v>
      </c>
      <c r="Z197" s="147"/>
      <c r="AA197" s="147"/>
      <c r="AB197" s="147"/>
      <c r="AC197" s="147"/>
      <c r="AD197" s="147"/>
      <c r="AE197" s="147"/>
      <c r="AF197" s="147"/>
      <c r="AG197" s="147" t="s">
        <v>432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>
      <c r="A198" s="154"/>
      <c r="B198" s="155"/>
      <c r="C198" s="294" t="s">
        <v>433</v>
      </c>
      <c r="D198" s="295"/>
      <c r="E198" s="295"/>
      <c r="F198" s="295"/>
      <c r="G198" s="295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200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0">
        <v>112</v>
      </c>
      <c r="B199" s="171" t="s">
        <v>434</v>
      </c>
      <c r="C199" s="187" t="s">
        <v>435</v>
      </c>
      <c r="D199" s="172" t="s">
        <v>430</v>
      </c>
      <c r="E199" s="173">
        <v>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194</v>
      </c>
      <c r="T199" s="176" t="s">
        <v>229</v>
      </c>
      <c r="U199" s="158">
        <v>0</v>
      </c>
      <c r="V199" s="158">
        <f>ROUND(E199*U199,2)</f>
        <v>0</v>
      </c>
      <c r="W199" s="158"/>
      <c r="X199" s="158" t="s">
        <v>431</v>
      </c>
      <c r="Y199" s="158" t="s">
        <v>197</v>
      </c>
      <c r="Z199" s="147"/>
      <c r="AA199" s="147"/>
      <c r="AB199" s="147"/>
      <c r="AC199" s="147"/>
      <c r="AD199" s="147"/>
      <c r="AE199" s="147"/>
      <c r="AF199" s="147"/>
      <c r="AG199" s="147" t="s">
        <v>432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1.2" outlineLevel="2">
      <c r="A200" s="154"/>
      <c r="B200" s="155"/>
      <c r="C200" s="294" t="s">
        <v>436</v>
      </c>
      <c r="D200" s="295"/>
      <c r="E200" s="295"/>
      <c r="F200" s="295"/>
      <c r="G200" s="295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85" t="str">
        <f>C200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0" s="147"/>
      <c r="BC200" s="147"/>
      <c r="BD200" s="147"/>
      <c r="BE200" s="147"/>
      <c r="BF200" s="147"/>
      <c r="BG200" s="147"/>
      <c r="BH200" s="147"/>
    </row>
    <row r="201" spans="1:60">
      <c r="A201" s="163" t="s">
        <v>189</v>
      </c>
      <c r="B201" s="164" t="s">
        <v>162</v>
      </c>
      <c r="C201" s="186" t="s">
        <v>30</v>
      </c>
      <c r="D201" s="165"/>
      <c r="E201" s="166"/>
      <c r="F201" s="167"/>
      <c r="G201" s="167">
        <f>SUMIF(AG202:AG205,"&lt;&gt;NOR",G202:G205)</f>
        <v>0</v>
      </c>
      <c r="H201" s="167"/>
      <c r="I201" s="167">
        <f>SUM(I202:I205)</f>
        <v>0</v>
      </c>
      <c r="J201" s="167"/>
      <c r="K201" s="167">
        <f>SUM(K202:K205)</f>
        <v>0</v>
      </c>
      <c r="L201" s="167"/>
      <c r="M201" s="167">
        <f>SUM(M202:M205)</f>
        <v>0</v>
      </c>
      <c r="N201" s="166"/>
      <c r="O201" s="166">
        <f>SUM(O202:O205)</f>
        <v>0</v>
      </c>
      <c r="P201" s="166"/>
      <c r="Q201" s="166">
        <f>SUM(Q202:Q205)</f>
        <v>0</v>
      </c>
      <c r="R201" s="167"/>
      <c r="S201" s="167"/>
      <c r="T201" s="168"/>
      <c r="U201" s="162"/>
      <c r="V201" s="162">
        <f>SUM(V202:V205)</f>
        <v>0</v>
      </c>
      <c r="W201" s="162"/>
      <c r="X201" s="162"/>
      <c r="Y201" s="162"/>
      <c r="AG201" t="s">
        <v>190</v>
      </c>
    </row>
    <row r="202" spans="1:60" ht="102" outlineLevel="1">
      <c r="A202" s="170">
        <v>113</v>
      </c>
      <c r="B202" s="171" t="s">
        <v>313</v>
      </c>
      <c r="C202" s="187" t="s">
        <v>1237</v>
      </c>
      <c r="D202" s="172" t="s">
        <v>430</v>
      </c>
      <c r="E202" s="173">
        <v>1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0</v>
      </c>
      <c r="Q202" s="173">
        <f>ROUND(E202*P202,2)</f>
        <v>0</v>
      </c>
      <c r="R202" s="175"/>
      <c r="S202" s="175" t="s">
        <v>194</v>
      </c>
      <c r="T202" s="176" t="s">
        <v>229</v>
      </c>
      <c r="U202" s="158">
        <v>0</v>
      </c>
      <c r="V202" s="158">
        <f>ROUND(E202*U202,2)</f>
        <v>0</v>
      </c>
      <c r="W202" s="158"/>
      <c r="X202" s="158" t="s">
        <v>431</v>
      </c>
      <c r="Y202" s="158" t="s">
        <v>197</v>
      </c>
      <c r="Z202" s="147"/>
      <c r="AA202" s="147"/>
      <c r="AB202" s="147"/>
      <c r="AC202" s="147"/>
      <c r="AD202" s="147"/>
      <c r="AE202" s="147"/>
      <c r="AF202" s="147"/>
      <c r="AG202" s="147" t="s">
        <v>432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>
      <c r="A203" s="154"/>
      <c r="B203" s="155"/>
      <c r="C203" s="294"/>
      <c r="D203" s="295"/>
      <c r="E203" s="295"/>
      <c r="F203" s="295"/>
      <c r="G203" s="295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200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85">
        <f>C203</f>
        <v>0</v>
      </c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70">
        <v>114</v>
      </c>
      <c r="B204" s="171" t="s">
        <v>437</v>
      </c>
      <c r="C204" s="187" t="s">
        <v>438</v>
      </c>
      <c r="D204" s="172" t="s">
        <v>430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/>
      <c r="S204" s="175" t="s">
        <v>194</v>
      </c>
      <c r="T204" s="176" t="s">
        <v>229</v>
      </c>
      <c r="U204" s="158">
        <v>0</v>
      </c>
      <c r="V204" s="158">
        <f>ROUND(E204*U204,2)</f>
        <v>0</v>
      </c>
      <c r="W204" s="158"/>
      <c r="X204" s="158" t="s">
        <v>431</v>
      </c>
      <c r="Y204" s="158" t="s">
        <v>197</v>
      </c>
      <c r="Z204" s="147"/>
      <c r="AA204" s="147"/>
      <c r="AB204" s="147"/>
      <c r="AC204" s="147"/>
      <c r="AD204" s="147"/>
      <c r="AE204" s="147"/>
      <c r="AF204" s="147"/>
      <c r="AG204" s="147" t="s">
        <v>432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customHeight="1" outlineLevel="2">
      <c r="A205" s="154"/>
      <c r="B205" s="155"/>
      <c r="C205" s="294" t="s">
        <v>439</v>
      </c>
      <c r="D205" s="295"/>
      <c r="E205" s="295"/>
      <c r="F205" s="295"/>
      <c r="G205" s="295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85" t="str">
        <f>C205</f>
        <v>Náklady na vyhotovení dokumentace skutečného provedení stavby a její předání objednateli v požadované formě a požadovaném počtu.</v>
      </c>
      <c r="BB205" s="147"/>
      <c r="BC205" s="147"/>
      <c r="BD205" s="147"/>
      <c r="BE205" s="147"/>
      <c r="BF205" s="147"/>
      <c r="BG205" s="147"/>
      <c r="BH205" s="147"/>
    </row>
    <row r="206" spans="1:60">
      <c r="A206" s="3"/>
      <c r="B206" s="4"/>
      <c r="C206" s="191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v>15</v>
      </c>
      <c r="AF206">
        <v>21</v>
      </c>
      <c r="AG206" t="s">
        <v>175</v>
      </c>
    </row>
    <row r="207" spans="1:60">
      <c r="A207" s="150"/>
      <c r="B207" s="151" t="s">
        <v>31</v>
      </c>
      <c r="C207" s="192"/>
      <c r="D207" s="152"/>
      <c r="E207" s="153"/>
      <c r="F207" s="153"/>
      <c r="G207" s="169">
        <f>G8+G19+G24+G26+G30+G33+G53+G55+G58+G68+G93+G102+G119+G123+G147+G158+G173+G185+G188+G196+G201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f>SUMIF(L7:L205,AE206,G7:G205)</f>
        <v>0</v>
      </c>
      <c r="AF207">
        <f>SUMIF(L7:L205,AF206,G7:G205)</f>
        <v>0</v>
      </c>
      <c r="AG207" t="s">
        <v>440</v>
      </c>
    </row>
    <row r="208" spans="1:60">
      <c r="A208" s="3"/>
      <c r="B208" s="4"/>
      <c r="C208" s="19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3"/>
      <c r="B209" s="4"/>
      <c r="C209" s="191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292" t="s">
        <v>441</v>
      </c>
      <c r="B210" s="292"/>
      <c r="C210" s="29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>
      <c r="A211" s="298"/>
      <c r="B211" s="299"/>
      <c r="C211" s="300"/>
      <c r="D211" s="299"/>
      <c r="E211" s="299"/>
      <c r="F211" s="299"/>
      <c r="G211" s="30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G211" t="s">
        <v>442</v>
      </c>
    </row>
    <row r="212" spans="1:33">
      <c r="A212" s="302"/>
      <c r="B212" s="303"/>
      <c r="C212" s="304"/>
      <c r="D212" s="303"/>
      <c r="E212" s="303"/>
      <c r="F212" s="303"/>
      <c r="G212" s="30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302"/>
      <c r="B213" s="303"/>
      <c r="C213" s="304"/>
      <c r="D213" s="303"/>
      <c r="E213" s="303"/>
      <c r="F213" s="303"/>
      <c r="G213" s="30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302"/>
      <c r="B214" s="303"/>
      <c r="C214" s="304"/>
      <c r="D214" s="303"/>
      <c r="E214" s="303"/>
      <c r="F214" s="303"/>
      <c r="G214" s="30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306"/>
      <c r="B215" s="307"/>
      <c r="C215" s="308"/>
      <c r="D215" s="307"/>
      <c r="E215" s="307"/>
      <c r="F215" s="307"/>
      <c r="G215" s="30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A216" s="3"/>
      <c r="B216" s="4"/>
      <c r="C216" s="191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>
      <c r="C217" s="193"/>
      <c r="D217" s="10"/>
      <c r="AG217" t="s">
        <v>443</v>
      </c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xyJW8voMLsAUzVpPOSs98PZe+8WIQRvvEjAlmvnwBD8ESCOP0dTIFSEWaCGZcCO8r+jbi/o1OQ195tLFptH5IA==" saltValue="S1lnrA/5bV2a3b3F9pQ/vw==" spinCount="100000" sheet="1" formatRows="0"/>
  <mergeCells count="27">
    <mergeCell ref="A211:G215"/>
    <mergeCell ref="C12:G12"/>
    <mergeCell ref="C63:G63"/>
    <mergeCell ref="C65:G65"/>
    <mergeCell ref="C73:G73"/>
    <mergeCell ref="C169:G169"/>
    <mergeCell ref="C194:G194"/>
    <mergeCell ref="C198:G198"/>
    <mergeCell ref="C200:G200"/>
    <mergeCell ref="C203:G203"/>
    <mergeCell ref="C205:G205"/>
    <mergeCell ref="A1:G1"/>
    <mergeCell ref="C2:G2"/>
    <mergeCell ref="C3:G3"/>
    <mergeCell ref="C4:G4"/>
    <mergeCell ref="A210:C210"/>
    <mergeCell ref="C191:G191"/>
    <mergeCell ref="C74:G74"/>
    <mergeCell ref="C76:G76"/>
    <mergeCell ref="C77:G77"/>
    <mergeCell ref="C79:G79"/>
    <mergeCell ref="C81:G81"/>
    <mergeCell ref="C83:G83"/>
    <mergeCell ref="C87:G87"/>
    <mergeCell ref="C89:G89"/>
    <mergeCell ref="C139:G139"/>
    <mergeCell ref="C149:G14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E35" sqref="E35"/>
    </sheetView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'02.Par.el.'!B16 / 100</f>
        <v>0</v>
      </c>
      <c r="C4" s="201">
        <f>B3 * '02.Par.el.'!B17 / 100</f>
        <v>0</v>
      </c>
      <c r="D4" s="196"/>
    </row>
    <row r="5" spans="1:4">
      <c r="A5" s="200" t="s">
        <v>991</v>
      </c>
      <c r="B5" s="201"/>
      <c r="C5" s="201">
        <f>('02.Roz.el.'!F71) + 0</f>
        <v>0</v>
      </c>
      <c r="D5" s="196"/>
    </row>
    <row r="6" spans="1:4">
      <c r="A6" s="200" t="s">
        <v>992</v>
      </c>
      <c r="B6" s="201"/>
      <c r="C6" s="201">
        <f>0 + ('02.Roz.el.'!H71)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'02.Par.el.'!B18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('02.Roz.el.'!F90) + ('02.Roz.el.'!H90)</f>
        <v>0</v>
      </c>
      <c r="D10" s="196"/>
    </row>
    <row r="11" spans="1:4">
      <c r="A11" s="200" t="s">
        <v>996</v>
      </c>
      <c r="B11" s="201"/>
      <c r="C11" s="201">
        <f>(C9 + C10) * '02.Par.el.'!B19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'02.Par.el.'!B20 / 100</f>
        <v>0</v>
      </c>
      <c r="D13" s="196"/>
    </row>
    <row r="14" spans="1:4">
      <c r="A14" s="200" t="s">
        <v>999</v>
      </c>
      <c r="B14" s="201"/>
      <c r="C14" s="201">
        <f>(B12 + C12) * '02.Par.el.'!B21 / 100</f>
        <v>0</v>
      </c>
      <c r="D14" s="196"/>
    </row>
    <row r="15" spans="1:4">
      <c r="A15" s="200" t="s">
        <v>1000</v>
      </c>
      <c r="B15" s="201"/>
      <c r="C15" s="201">
        <f>(B7 + C7) * '02.Par.el.'!B22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'02.Par.el.'!B23 / 100</f>
        <v>0</v>
      </c>
      <c r="D19" s="196"/>
    </row>
    <row r="20" spans="1:4">
      <c r="A20" s="200" t="s">
        <v>1004</v>
      </c>
      <c r="B20" s="201"/>
      <c r="C20" s="201">
        <f>C12 * '02.Par.el.'!B24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'02.Par.el.'!B25 * '02.Par.el.'!B28 * (C16 * '02.Par.el.'!B27)^'02.Par.el.'!B26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(SUM('02.Roz.el.'!F7:F11,'02.Roz.el.'!F13:F68,'02.Roz.el.'!F70)+SUM('02.Roz.el.'!F77:F86)) + (SUM('02.Roz.el.'!H7:H11,'02.Roz.el.'!H13:H68)+SUM('02.Roz.el.'!H77:H86)) + B4 + C4 + C8 + C11 + C13 + C14 + C15 + C21 + C22</f>
        <v>0</v>
      </c>
      <c r="C25" s="201">
        <f>B25 * '02.Par.el.'!B31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'02.Par.el.'!B29 / 100</f>
        <v>0</v>
      </c>
      <c r="D28" s="196"/>
    </row>
    <row r="29" spans="1:4">
      <c r="A29" s="200" t="s">
        <v>1010</v>
      </c>
      <c r="B29" s="201"/>
      <c r="C29" s="201">
        <f>C24 * '02.Par.el.'!B30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('02.Roz.el.'!F71)</f>
        <v>0</v>
      </c>
      <c r="C31" s="201">
        <f>('02.Roz.el.'!H71)</f>
        <v>0</v>
      </c>
      <c r="D31" s="196"/>
    </row>
    <row r="32" spans="1:4">
      <c r="A32" s="200" t="s">
        <v>995</v>
      </c>
      <c r="B32" s="201">
        <f>('02.Roz.el.'!F90)</f>
        <v>0</v>
      </c>
      <c r="C32" s="201">
        <f>('02.Roz.el.'!H90)</f>
        <v>0</v>
      </c>
      <c r="D32" s="196"/>
    </row>
    <row r="33" spans="1:4">
      <c r="A33" s="200" t="s">
        <v>1014</v>
      </c>
      <c r="B33" s="201">
        <f>('02.Roz.el.'!F88)</f>
        <v>0</v>
      </c>
      <c r="C33" s="201">
        <f>('02.Roz.el.'!H88)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jQQdlkRQsmxRg94TUNQwDSYIjwfsFt5DeS8scL2/QhZEPyRdPiMYReNgMPtgPSji8FuYyJ/Aq2gwYxF3RJqlqw==" saltValue="Fz6zY5BCThyyKmY+JSYOG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1"/>
  <sheetViews>
    <sheetView topLeftCell="A27" workbookViewId="0">
      <selection activeCell="H40" sqref="H40"/>
    </sheetView>
  </sheetViews>
  <sheetFormatPr defaultRowHeight="14.4"/>
  <cols>
    <col min="1" max="1" width="6.109375" style="207" bestFit="1" customWidth="1"/>
    <col min="2" max="2" width="85.21875" style="207" customWidth="1"/>
    <col min="3" max="3" width="4" style="207" bestFit="1" customWidth="1"/>
    <col min="4" max="4" width="6.44140625" style="208" bestFit="1" customWidth="1"/>
    <col min="5" max="5" width="10.44140625" style="208" customWidth="1"/>
    <col min="6" max="6" width="13.44140625" style="208" bestFit="1" customWidth="1"/>
    <col min="7" max="7" width="10.5546875" style="208" customWidth="1"/>
    <col min="8" max="8" width="12.5546875" style="208" bestFit="1" customWidth="1"/>
    <col min="9" max="9" width="10.664062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02.Par.el.'!B33/100*F8+'02.Par.el.'!B33/100*F10+'02.Par.el.'!B33/100*F11+'02.Par.el.'!B33/100*F20+'02.Par.el.'!B33/100*F24+'02.Par.el.'!B33/100*F25+'02.Par.el.'!B33/100*F27+'02.Par.el.'!B33/100*F29+'02.Par.el.'!B33/100*F31+'02.Par.el.'!B33/100*F33+'02.Par.el.'!B33/100*F35+'02.Par.el.'!B33/100*F37+'02.Par.el.'!B33/100*F39+'02.Par.el.'!B33/100*F41+'02.Par.el.'!B33/100*F43+'02.Par.el.'!B33/100*F44+'02.Par.el.'!B33/100*F45+'02.Par.el.'!B33/100*F47+'02.Par.el.'!B33/100*F49+'02.Par.el.'!B33/100*F50+'02.Par.el.'!B33/100*F52+'02.Par.el.'!B33/100*F54+'02.Par.el.'!B33/100*F55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6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11" t="s">
        <v>1002</v>
      </c>
      <c r="B7" s="211" t="s">
        <v>1024</v>
      </c>
      <c r="C7" s="211" t="s">
        <v>1002</v>
      </c>
      <c r="D7" s="212"/>
      <c r="E7" s="224"/>
      <c r="F7" s="212"/>
      <c r="G7" s="224"/>
      <c r="H7" s="212"/>
      <c r="I7" s="212"/>
      <c r="J7" s="212"/>
      <c r="K7" s="196"/>
      <c r="L7" s="196"/>
    </row>
    <row r="8" spans="1:13">
      <c r="A8" s="200" t="s">
        <v>59</v>
      </c>
      <c r="B8" s="200" t="s">
        <v>1025</v>
      </c>
      <c r="C8" s="200" t="s">
        <v>262</v>
      </c>
      <c r="D8" s="201">
        <v>12</v>
      </c>
      <c r="E8" s="221"/>
      <c r="F8" s="201">
        <f>D8*E8</f>
        <v>0</v>
      </c>
      <c r="G8" s="221"/>
      <c r="H8" s="201">
        <f>D8*G8</f>
        <v>0</v>
      </c>
      <c r="I8" s="201">
        <f>E8+G8</f>
        <v>0</v>
      </c>
      <c r="J8" s="201">
        <f>F8+H8</f>
        <v>0</v>
      </c>
      <c r="K8" s="196"/>
      <c r="L8" s="196"/>
    </row>
    <row r="9" spans="1:13">
      <c r="A9" s="211" t="s">
        <v>1002</v>
      </c>
      <c r="B9" s="211" t="s">
        <v>1026</v>
      </c>
      <c r="C9" s="211" t="s">
        <v>1002</v>
      </c>
      <c r="D9" s="212"/>
      <c r="E9" s="224"/>
      <c r="F9" s="212"/>
      <c r="G9" s="224"/>
      <c r="H9" s="212"/>
      <c r="I9" s="212"/>
      <c r="J9" s="212"/>
      <c r="K9" s="196"/>
      <c r="L9" s="196"/>
    </row>
    <row r="10" spans="1:13">
      <c r="A10" s="200" t="s">
        <v>1027</v>
      </c>
      <c r="B10" s="200" t="s">
        <v>1028</v>
      </c>
      <c r="C10" s="200" t="s">
        <v>262</v>
      </c>
      <c r="D10" s="201">
        <v>2</v>
      </c>
      <c r="E10" s="221"/>
      <c r="F10" s="201">
        <f>D10*E10</f>
        <v>0</v>
      </c>
      <c r="G10" s="221"/>
      <c r="H10" s="201">
        <f>D10*G10</f>
        <v>0</v>
      </c>
      <c r="I10" s="201">
        <f t="shared" ref="I10:J12" si="1">E10+G10</f>
        <v>0</v>
      </c>
      <c r="J10" s="201">
        <f t="shared" si="1"/>
        <v>0</v>
      </c>
      <c r="K10" s="196"/>
      <c r="L10" s="196"/>
    </row>
    <row r="11" spans="1:13">
      <c r="A11" s="200" t="s">
        <v>98</v>
      </c>
      <c r="B11" s="200" t="s">
        <v>1029</v>
      </c>
      <c r="C11" s="200" t="s">
        <v>262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si="1"/>
        <v>0</v>
      </c>
      <c r="J11" s="201">
        <f t="shared" si="1"/>
        <v>0</v>
      </c>
      <c r="K11" s="196"/>
      <c r="L11" s="196"/>
    </row>
    <row r="12" spans="1:13">
      <c r="A12" s="200" t="s">
        <v>1002</v>
      </c>
      <c r="B12" s="200" t="s">
        <v>1002</v>
      </c>
      <c r="C12" s="200" t="s">
        <v>1002</v>
      </c>
      <c r="D12" s="201"/>
      <c r="E12" s="221"/>
      <c r="F12" s="201"/>
      <c r="G12" s="221"/>
      <c r="H12" s="201"/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11" t="s">
        <v>1002</v>
      </c>
      <c r="B13" s="211" t="s">
        <v>1030</v>
      </c>
      <c r="C13" s="211" t="s">
        <v>1002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00" t="s">
        <v>1031</v>
      </c>
      <c r="B14" s="200" t="s">
        <v>1034</v>
      </c>
      <c r="C14" s="200" t="s">
        <v>262</v>
      </c>
      <c r="D14" s="201">
        <v>1</v>
      </c>
      <c r="E14" s="221"/>
      <c r="F14" s="201">
        <f>D14*E14</f>
        <v>0</v>
      </c>
      <c r="G14" s="221"/>
      <c r="H14" s="201">
        <f>D14*G14</f>
        <v>0</v>
      </c>
      <c r="I14" s="201">
        <f>E14+G14</f>
        <v>0</v>
      </c>
      <c r="J14" s="201">
        <f>F14+H14</f>
        <v>0</v>
      </c>
      <c r="K14" s="196"/>
      <c r="L14" s="196"/>
    </row>
    <row r="15" spans="1:13">
      <c r="A15" s="200" t="s">
        <v>1033</v>
      </c>
      <c r="B15" s="200" t="s">
        <v>1032</v>
      </c>
      <c r="C15" s="200" t="s">
        <v>262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1002</v>
      </c>
      <c r="B16" s="211" t="s">
        <v>1035</v>
      </c>
      <c r="C16" s="211" t="s">
        <v>1002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11" t="s">
        <v>1002</v>
      </c>
      <c r="B17" s="211" t="s">
        <v>1036</v>
      </c>
      <c r="C17" s="211" t="s">
        <v>1002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1002</v>
      </c>
      <c r="B18" s="211" t="s">
        <v>1037</v>
      </c>
      <c r="C18" s="211" t="s">
        <v>1002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1002</v>
      </c>
      <c r="B19" s="211" t="s">
        <v>1038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1039</v>
      </c>
      <c r="B20" s="200" t="s">
        <v>1040</v>
      </c>
      <c r="C20" s="200" t="s">
        <v>227</v>
      </c>
      <c r="D20" s="201">
        <v>1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11" t="s">
        <v>1002</v>
      </c>
      <c r="B21" s="211" t="s">
        <v>1041</v>
      </c>
      <c r="C21" s="211" t="s">
        <v>1002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00" t="s">
        <v>1042</v>
      </c>
      <c r="B22" s="200" t="s">
        <v>1043</v>
      </c>
      <c r="C22" s="200" t="s">
        <v>1044</v>
      </c>
      <c r="D22" s="201">
        <v>8</v>
      </c>
      <c r="E22" s="221"/>
      <c r="F22" s="201">
        <f>D22*E22</f>
        <v>0</v>
      </c>
      <c r="G22" s="221"/>
      <c r="H22" s="201">
        <f>D22*G22</f>
        <v>0</v>
      </c>
      <c r="I22" s="201">
        <f>E22+G22</f>
        <v>0</v>
      </c>
      <c r="J22" s="201">
        <f>F22+H22</f>
        <v>0</v>
      </c>
      <c r="K22" s="196"/>
      <c r="L22" s="196"/>
    </row>
    <row r="23" spans="1:12">
      <c r="A23" s="211" t="s">
        <v>1002</v>
      </c>
      <c r="B23" s="211" t="s">
        <v>1045</v>
      </c>
      <c r="C23" s="211" t="s">
        <v>1002</v>
      </c>
      <c r="D23" s="212"/>
      <c r="E23" s="224"/>
      <c r="F23" s="212"/>
      <c r="G23" s="224"/>
      <c r="H23" s="212"/>
      <c r="I23" s="212"/>
      <c r="J23" s="212"/>
      <c r="K23" s="196"/>
      <c r="L23" s="196"/>
    </row>
    <row r="24" spans="1:12">
      <c r="A24" s="200" t="s">
        <v>1046</v>
      </c>
      <c r="B24" s="200" t="s">
        <v>1047</v>
      </c>
      <c r="C24" s="200" t="s">
        <v>236</v>
      </c>
      <c r="D24" s="201">
        <v>126</v>
      </c>
      <c r="E24" s="221"/>
      <c r="F24" s="201">
        <f>D24*E24</f>
        <v>0</v>
      </c>
      <c r="G24" s="221"/>
      <c r="H24" s="201">
        <f>D24*G24</f>
        <v>0</v>
      </c>
      <c r="I24" s="201">
        <f>E24+G24</f>
        <v>0</v>
      </c>
      <c r="J24" s="201">
        <f>F24+H24</f>
        <v>0</v>
      </c>
      <c r="K24" s="196"/>
      <c r="L24" s="196"/>
    </row>
    <row r="25" spans="1:12">
      <c r="A25" s="200" t="s">
        <v>1048</v>
      </c>
      <c r="B25" s="200" t="s">
        <v>1049</v>
      </c>
      <c r="C25" s="200" t="s">
        <v>236</v>
      </c>
      <c r="D25" s="201">
        <v>162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1002</v>
      </c>
      <c r="B26" s="211" t="s">
        <v>1050</v>
      </c>
      <c r="C26" s="211" t="s">
        <v>1002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1051</v>
      </c>
      <c r="B27" s="200" t="s">
        <v>1052</v>
      </c>
      <c r="C27" s="200" t="s">
        <v>262</v>
      </c>
      <c r="D27" s="201">
        <v>36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1002</v>
      </c>
      <c r="B28" s="211" t="s">
        <v>1053</v>
      </c>
      <c r="C28" s="211" t="s">
        <v>1002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1054</v>
      </c>
      <c r="B29" s="200" t="s">
        <v>1055</v>
      </c>
      <c r="C29" s="200" t="s">
        <v>262</v>
      </c>
      <c r="D29" s="201">
        <v>6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1002</v>
      </c>
      <c r="B30" s="211" t="s">
        <v>1056</v>
      </c>
      <c r="C30" s="211" t="s">
        <v>1002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1057</v>
      </c>
      <c r="B31" s="200" t="s">
        <v>1058</v>
      </c>
      <c r="C31" s="200" t="s">
        <v>236</v>
      </c>
      <c r="D31" s="201">
        <v>32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11" t="s">
        <v>1002</v>
      </c>
      <c r="B32" s="211" t="s">
        <v>1059</v>
      </c>
      <c r="C32" s="211" t="s">
        <v>1002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00" t="s">
        <v>1060</v>
      </c>
      <c r="B33" s="200" t="s">
        <v>1061</v>
      </c>
      <c r="C33" s="200" t="s">
        <v>236</v>
      </c>
      <c r="D33" s="201">
        <v>21</v>
      </c>
      <c r="E33" s="221"/>
      <c r="F33" s="201">
        <f>D33*E33</f>
        <v>0</v>
      </c>
      <c r="G33" s="221"/>
      <c r="H33" s="201">
        <f>D33*G33</f>
        <v>0</v>
      </c>
      <c r="I33" s="201">
        <f>E33+G33</f>
        <v>0</v>
      </c>
      <c r="J33" s="201">
        <f>F33+H33</f>
        <v>0</v>
      </c>
      <c r="K33" s="196"/>
      <c r="L33" s="196"/>
    </row>
    <row r="34" spans="1:12">
      <c r="A34" s="211" t="s">
        <v>1002</v>
      </c>
      <c r="B34" s="211" t="s">
        <v>1062</v>
      </c>
      <c r="C34" s="211" t="s">
        <v>1002</v>
      </c>
      <c r="D34" s="212"/>
      <c r="E34" s="224"/>
      <c r="F34" s="212"/>
      <c r="G34" s="224"/>
      <c r="H34" s="212"/>
      <c r="I34" s="212"/>
      <c r="J34" s="212"/>
      <c r="K34" s="196"/>
      <c r="L34" s="196"/>
    </row>
    <row r="35" spans="1:12">
      <c r="A35" s="200" t="s">
        <v>1063</v>
      </c>
      <c r="B35" s="200" t="s">
        <v>1064</v>
      </c>
      <c r="C35" s="200" t="s">
        <v>262</v>
      </c>
      <c r="D35" s="201">
        <v>4</v>
      </c>
      <c r="E35" s="221"/>
      <c r="F35" s="201">
        <f>D35*E35</f>
        <v>0</v>
      </c>
      <c r="G35" s="221"/>
      <c r="H35" s="201">
        <f>D35*G35</f>
        <v>0</v>
      </c>
      <c r="I35" s="201">
        <f>E35+G35</f>
        <v>0</v>
      </c>
      <c r="J35" s="201">
        <f>F35+H35</f>
        <v>0</v>
      </c>
      <c r="K35" s="196"/>
      <c r="L35" s="196"/>
    </row>
    <row r="36" spans="1:12">
      <c r="A36" s="211" t="s">
        <v>1002</v>
      </c>
      <c r="B36" s="211" t="s">
        <v>1065</v>
      </c>
      <c r="C36" s="211" t="s">
        <v>1002</v>
      </c>
      <c r="D36" s="212"/>
      <c r="E36" s="224"/>
      <c r="F36" s="212"/>
      <c r="G36" s="224"/>
      <c r="H36" s="212"/>
      <c r="I36" s="212"/>
      <c r="J36" s="212"/>
      <c r="K36" s="196"/>
      <c r="L36" s="196"/>
    </row>
    <row r="37" spans="1:12">
      <c r="A37" s="200" t="s">
        <v>1066</v>
      </c>
      <c r="B37" s="200" t="s">
        <v>1067</v>
      </c>
      <c r="C37" s="200" t="s">
        <v>262</v>
      </c>
      <c r="D37" s="201">
        <v>4</v>
      </c>
      <c r="E37" s="221"/>
      <c r="F37" s="201">
        <f>D37*E37</f>
        <v>0</v>
      </c>
      <c r="G37" s="221"/>
      <c r="H37" s="201">
        <f>D37*G37</f>
        <v>0</v>
      </c>
      <c r="I37" s="201">
        <f>E37+G37</f>
        <v>0</v>
      </c>
      <c r="J37" s="201">
        <f>F37+H37</f>
        <v>0</v>
      </c>
      <c r="K37" s="196"/>
      <c r="L37" s="196"/>
    </row>
    <row r="38" spans="1:12">
      <c r="A38" s="211" t="s">
        <v>1002</v>
      </c>
      <c r="B38" s="211" t="s">
        <v>1068</v>
      </c>
      <c r="C38" s="211" t="s">
        <v>1002</v>
      </c>
      <c r="D38" s="212"/>
      <c r="E38" s="224"/>
      <c r="F38" s="212"/>
      <c r="G38" s="224"/>
      <c r="H38" s="212"/>
      <c r="I38" s="212"/>
      <c r="J38" s="212"/>
      <c r="K38" s="196"/>
      <c r="L38" s="196"/>
    </row>
    <row r="39" spans="1:12">
      <c r="A39" s="200" t="s">
        <v>1069</v>
      </c>
      <c r="B39" s="200" t="s">
        <v>1070</v>
      </c>
      <c r="C39" s="200" t="s">
        <v>262</v>
      </c>
      <c r="D39" s="201">
        <v>6</v>
      </c>
      <c r="E39" s="221"/>
      <c r="F39" s="201">
        <f>D39*E39</f>
        <v>0</v>
      </c>
      <c r="G39" s="221"/>
      <c r="H39" s="201">
        <f>D39*G39</f>
        <v>0</v>
      </c>
      <c r="I39" s="201">
        <f>E39+G39</f>
        <v>0</v>
      </c>
      <c r="J39" s="201">
        <f>F39+H39</f>
        <v>0</v>
      </c>
      <c r="K39" s="196"/>
      <c r="L39" s="196"/>
    </row>
    <row r="40" spans="1:12">
      <c r="A40" s="211" t="s">
        <v>1002</v>
      </c>
      <c r="B40" s="211" t="s">
        <v>1071</v>
      </c>
      <c r="C40" s="211" t="s">
        <v>1002</v>
      </c>
      <c r="D40" s="212"/>
      <c r="E40" s="224"/>
      <c r="F40" s="212"/>
      <c r="G40" s="224"/>
      <c r="H40" s="212"/>
      <c r="I40" s="212"/>
      <c r="J40" s="212"/>
      <c r="K40" s="196"/>
      <c r="L40" s="196"/>
    </row>
    <row r="41" spans="1:12" ht="24">
      <c r="A41" s="200" t="s">
        <v>1072</v>
      </c>
      <c r="B41" s="310" t="s">
        <v>1073</v>
      </c>
      <c r="C41" s="200" t="s">
        <v>262</v>
      </c>
      <c r="D41" s="201">
        <v>1</v>
      </c>
      <c r="E41" s="221"/>
      <c r="F41" s="201">
        <f>D41*E41</f>
        <v>0</v>
      </c>
      <c r="G41" s="221"/>
      <c r="H41" s="201">
        <f>D41*G41</f>
        <v>0</v>
      </c>
      <c r="I41" s="201">
        <f>E41+G41</f>
        <v>0</v>
      </c>
      <c r="J41" s="201">
        <f>F41+H41</f>
        <v>0</v>
      </c>
      <c r="K41" s="196"/>
      <c r="L41" s="196"/>
    </row>
    <row r="42" spans="1:12">
      <c r="A42" s="211" t="s">
        <v>1002</v>
      </c>
      <c r="B42" s="211" t="s">
        <v>1074</v>
      </c>
      <c r="C42" s="211" t="s">
        <v>1002</v>
      </c>
      <c r="D42" s="212"/>
      <c r="E42" s="224"/>
      <c r="F42" s="212"/>
      <c r="G42" s="224"/>
      <c r="H42" s="212"/>
      <c r="I42" s="212"/>
      <c r="J42" s="212"/>
      <c r="K42" s="196"/>
      <c r="L42" s="196"/>
    </row>
    <row r="43" spans="1:12">
      <c r="A43" s="200" t="s">
        <v>1075</v>
      </c>
      <c r="B43" s="200" t="s">
        <v>1076</v>
      </c>
      <c r="C43" s="200" t="s">
        <v>262</v>
      </c>
      <c r="D43" s="201">
        <v>5</v>
      </c>
      <c r="E43" s="221"/>
      <c r="F43" s="201">
        <f>D43*E43</f>
        <v>0</v>
      </c>
      <c r="G43" s="221"/>
      <c r="H43" s="201">
        <f>D43*G43</f>
        <v>0</v>
      </c>
      <c r="I43" s="201">
        <f t="shared" ref="I43:J45" si="2">E43+G43</f>
        <v>0</v>
      </c>
      <c r="J43" s="201">
        <f t="shared" si="2"/>
        <v>0</v>
      </c>
      <c r="K43" s="196"/>
      <c r="L43" s="196"/>
    </row>
    <row r="44" spans="1:12">
      <c r="A44" s="200" t="s">
        <v>1077</v>
      </c>
      <c r="B44" s="200" t="s">
        <v>1078</v>
      </c>
      <c r="C44" s="200" t="s">
        <v>262</v>
      </c>
      <c r="D44" s="201">
        <v>1</v>
      </c>
      <c r="E44" s="221"/>
      <c r="F44" s="201">
        <f>D44*E44</f>
        <v>0</v>
      </c>
      <c r="G44" s="221"/>
      <c r="H44" s="201">
        <f>D44*G44</f>
        <v>0</v>
      </c>
      <c r="I44" s="201">
        <f t="shared" si="2"/>
        <v>0</v>
      </c>
      <c r="J44" s="201">
        <f t="shared" si="2"/>
        <v>0</v>
      </c>
      <c r="K44" s="196"/>
      <c r="L44" s="196"/>
    </row>
    <row r="45" spans="1:12">
      <c r="A45" s="200" t="s">
        <v>1079</v>
      </c>
      <c r="B45" s="200" t="s">
        <v>1185</v>
      </c>
      <c r="C45" s="200" t="s">
        <v>262</v>
      </c>
      <c r="D45" s="201">
        <v>1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11" t="s">
        <v>1002</v>
      </c>
      <c r="B46" s="211" t="s">
        <v>1081</v>
      </c>
      <c r="C46" s="211" t="s">
        <v>1002</v>
      </c>
      <c r="D46" s="212"/>
      <c r="E46" s="224"/>
      <c r="F46" s="212"/>
      <c r="G46" s="224"/>
      <c r="H46" s="212"/>
      <c r="I46" s="212"/>
      <c r="J46" s="212"/>
      <c r="K46" s="196"/>
      <c r="L46" s="196"/>
    </row>
    <row r="47" spans="1:12">
      <c r="A47" s="200" t="s">
        <v>1082</v>
      </c>
      <c r="B47" s="200" t="s">
        <v>1083</v>
      </c>
      <c r="C47" s="200" t="s">
        <v>262</v>
      </c>
      <c r="D47" s="201">
        <v>11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1002</v>
      </c>
      <c r="B48" s="211" t="s">
        <v>1084</v>
      </c>
      <c r="C48" s="211" t="s">
        <v>1002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1085</v>
      </c>
      <c r="B49" s="200" t="s">
        <v>1086</v>
      </c>
      <c r="C49" s="200" t="s">
        <v>262</v>
      </c>
      <c r="D49" s="201">
        <v>12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00" t="s">
        <v>1087</v>
      </c>
      <c r="B50" s="200" t="s">
        <v>1088</v>
      </c>
      <c r="C50" s="200" t="s">
        <v>262</v>
      </c>
      <c r="D50" s="201">
        <v>24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11" t="s">
        <v>1002</v>
      </c>
      <c r="B51" s="211" t="s">
        <v>1089</v>
      </c>
      <c r="C51" s="211" t="s">
        <v>1002</v>
      </c>
      <c r="D51" s="212"/>
      <c r="E51" s="224"/>
      <c r="F51" s="212"/>
      <c r="G51" s="224"/>
      <c r="H51" s="212"/>
      <c r="I51" s="212"/>
      <c r="J51" s="212"/>
      <c r="K51" s="196"/>
      <c r="L51" s="196"/>
    </row>
    <row r="52" spans="1:12">
      <c r="A52" s="200" t="s">
        <v>1090</v>
      </c>
      <c r="B52" s="200" t="s">
        <v>1091</v>
      </c>
      <c r="C52" s="200" t="s">
        <v>262</v>
      </c>
      <c r="D52" s="201">
        <v>1</v>
      </c>
      <c r="E52" s="221"/>
      <c r="F52" s="201">
        <f>D52*E52</f>
        <v>0</v>
      </c>
      <c r="G52" s="221"/>
      <c r="H52" s="201">
        <f>D52*G52</f>
        <v>0</v>
      </c>
      <c r="I52" s="201">
        <f>E52+G52</f>
        <v>0</v>
      </c>
      <c r="J52" s="201">
        <f>F52+H52</f>
        <v>0</v>
      </c>
      <c r="K52" s="196"/>
      <c r="L52" s="196"/>
    </row>
    <row r="53" spans="1:12">
      <c r="A53" s="211" t="s">
        <v>1002</v>
      </c>
      <c r="B53" s="211" t="s">
        <v>1041</v>
      </c>
      <c r="C53" s="211" t="s">
        <v>1002</v>
      </c>
      <c r="D53" s="212"/>
      <c r="E53" s="224"/>
      <c r="F53" s="212"/>
      <c r="G53" s="224"/>
      <c r="H53" s="212"/>
      <c r="I53" s="212"/>
      <c r="J53" s="212"/>
      <c r="K53" s="196"/>
      <c r="L53" s="196"/>
    </row>
    <row r="54" spans="1:12">
      <c r="A54" s="200" t="s">
        <v>1092</v>
      </c>
      <c r="B54" s="200" t="s">
        <v>1093</v>
      </c>
      <c r="C54" s="200" t="s">
        <v>1044</v>
      </c>
      <c r="D54" s="201">
        <v>16</v>
      </c>
      <c r="E54" s="221"/>
      <c r="F54" s="201">
        <f>D54*E54</f>
        <v>0</v>
      </c>
      <c r="G54" s="221"/>
      <c r="H54" s="201">
        <f>D54*G54</f>
        <v>0</v>
      </c>
      <c r="I54" s="201">
        <f t="shared" ref="I54:J58" si="3">E54+G54</f>
        <v>0</v>
      </c>
      <c r="J54" s="201">
        <f t="shared" si="3"/>
        <v>0</v>
      </c>
      <c r="K54" s="196"/>
      <c r="L54" s="196"/>
    </row>
    <row r="55" spans="1:12">
      <c r="A55" s="200" t="s">
        <v>1094</v>
      </c>
      <c r="B55" s="200" t="s">
        <v>1095</v>
      </c>
      <c r="C55" s="200" t="s">
        <v>1044</v>
      </c>
      <c r="D55" s="201">
        <v>4</v>
      </c>
      <c r="E55" s="221"/>
      <c r="F55" s="201">
        <f>D55*E55</f>
        <v>0</v>
      </c>
      <c r="G55" s="221"/>
      <c r="H55" s="201">
        <f>D55*G55</f>
        <v>0</v>
      </c>
      <c r="I55" s="201">
        <f t="shared" si="3"/>
        <v>0</v>
      </c>
      <c r="J55" s="201">
        <f t="shared" si="3"/>
        <v>0</v>
      </c>
      <c r="K55" s="196"/>
      <c r="L55" s="196"/>
    </row>
    <row r="56" spans="1:12">
      <c r="A56" s="200" t="s">
        <v>1096</v>
      </c>
      <c r="B56" s="200" t="s">
        <v>1097</v>
      </c>
      <c r="C56" s="200" t="s">
        <v>1044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1098</v>
      </c>
      <c r="B57" s="200" t="s">
        <v>1099</v>
      </c>
      <c r="C57" s="200" t="s">
        <v>1044</v>
      </c>
      <c r="D57" s="201">
        <v>4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1100</v>
      </c>
      <c r="B58" s="200" t="s">
        <v>1101</v>
      </c>
      <c r="C58" s="200" t="s">
        <v>1044</v>
      </c>
      <c r="D58" s="201">
        <v>18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11" t="s">
        <v>1002</v>
      </c>
      <c r="B59" s="211" t="s">
        <v>1102</v>
      </c>
      <c r="C59" s="211" t="s">
        <v>1002</v>
      </c>
      <c r="D59" s="212"/>
      <c r="E59" s="224"/>
      <c r="F59" s="212"/>
      <c r="G59" s="224"/>
      <c r="H59" s="212"/>
      <c r="I59" s="212"/>
      <c r="J59" s="212"/>
      <c r="K59" s="196"/>
      <c r="L59" s="196"/>
    </row>
    <row r="60" spans="1:12">
      <c r="A60" s="200" t="s">
        <v>1103</v>
      </c>
      <c r="B60" s="200" t="s">
        <v>1104</v>
      </c>
      <c r="C60" s="200" t="s">
        <v>1044</v>
      </c>
      <c r="D60" s="201">
        <v>4</v>
      </c>
      <c r="E60" s="221"/>
      <c r="F60" s="201">
        <f>D60*E60</f>
        <v>0</v>
      </c>
      <c r="G60" s="221"/>
      <c r="H60" s="201">
        <f>D60*G60</f>
        <v>0</v>
      </c>
      <c r="I60" s="201">
        <f>E60+G60</f>
        <v>0</v>
      </c>
      <c r="J60" s="201">
        <f>F60+H60</f>
        <v>0</v>
      </c>
      <c r="K60" s="196"/>
      <c r="L60" s="196"/>
    </row>
    <row r="61" spans="1:12">
      <c r="A61" s="211" t="s">
        <v>1002</v>
      </c>
      <c r="B61" s="211" t="s">
        <v>1105</v>
      </c>
      <c r="C61" s="211" t="s">
        <v>1002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1106</v>
      </c>
      <c r="B62" s="200" t="s">
        <v>1107</v>
      </c>
      <c r="C62" s="200" t="s">
        <v>1044</v>
      </c>
      <c r="D62" s="201">
        <v>6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11" t="s">
        <v>1002</v>
      </c>
      <c r="B63" s="211" t="s">
        <v>1108</v>
      </c>
      <c r="C63" s="211" t="s">
        <v>1002</v>
      </c>
      <c r="D63" s="212"/>
      <c r="E63" s="224"/>
      <c r="F63" s="212"/>
      <c r="G63" s="224"/>
      <c r="H63" s="212"/>
      <c r="I63" s="212"/>
      <c r="J63" s="212"/>
      <c r="K63" s="196"/>
      <c r="L63" s="196"/>
    </row>
    <row r="64" spans="1:12">
      <c r="A64" s="211" t="s">
        <v>1002</v>
      </c>
      <c r="B64" s="211" t="s">
        <v>1109</v>
      </c>
      <c r="C64" s="211" t="s">
        <v>1002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00" t="s">
        <v>1110</v>
      </c>
      <c r="B65" s="200" t="s">
        <v>1111</v>
      </c>
      <c r="C65" s="200" t="s">
        <v>1044</v>
      </c>
      <c r="D65" s="201">
        <v>12</v>
      </c>
      <c r="E65" s="221"/>
      <c r="F65" s="201">
        <f>D65*E65</f>
        <v>0</v>
      </c>
      <c r="G65" s="221"/>
      <c r="H65" s="201">
        <f>D65*G65</f>
        <v>0</v>
      </c>
      <c r="I65" s="201">
        <f>E65+G65</f>
        <v>0</v>
      </c>
      <c r="J65" s="201">
        <f>F65+H65</f>
        <v>0</v>
      </c>
      <c r="K65" s="196"/>
      <c r="L65" s="196"/>
    </row>
    <row r="66" spans="1:12">
      <c r="A66" s="200" t="s">
        <v>1112</v>
      </c>
      <c r="B66" s="200" t="s">
        <v>1113</v>
      </c>
      <c r="C66" s="200" t="s">
        <v>1044</v>
      </c>
      <c r="D66" s="201">
        <v>3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11" t="s">
        <v>1002</v>
      </c>
      <c r="B67" s="211" t="s">
        <v>1114</v>
      </c>
      <c r="C67" s="211" t="s">
        <v>1002</v>
      </c>
      <c r="D67" s="212"/>
      <c r="E67" s="224"/>
      <c r="F67" s="212"/>
      <c r="G67" s="224"/>
      <c r="H67" s="212"/>
      <c r="I67" s="212"/>
      <c r="J67" s="212"/>
      <c r="K67" s="196"/>
      <c r="L67" s="196"/>
    </row>
    <row r="68" spans="1:12">
      <c r="A68" s="200" t="s">
        <v>1115</v>
      </c>
      <c r="B68" s="200" t="s">
        <v>1116</v>
      </c>
      <c r="C68" s="200" t="s">
        <v>227</v>
      </c>
      <c r="D68" s="201">
        <v>1</v>
      </c>
      <c r="E68" s="221"/>
      <c r="F68" s="201">
        <f>D68*E68</f>
        <v>0</v>
      </c>
      <c r="G68" s="221"/>
      <c r="H68" s="201">
        <f>D68*G68</f>
        <v>0</v>
      </c>
      <c r="I68" s="201">
        <f t="shared" ref="I68:J70" si="4">E68+G68</f>
        <v>0</v>
      </c>
      <c r="J68" s="201">
        <f t="shared" si="4"/>
        <v>0</v>
      </c>
      <c r="K68" s="196"/>
      <c r="L68" s="196"/>
    </row>
    <row r="69" spans="1:12">
      <c r="A69" s="200" t="s">
        <v>1002</v>
      </c>
      <c r="B69" s="200" t="s">
        <v>1002</v>
      </c>
      <c r="C69" s="200" t="s">
        <v>1002</v>
      </c>
      <c r="D69" s="201"/>
      <c r="E69" s="221"/>
      <c r="F69" s="201"/>
      <c r="G69" s="221"/>
      <c r="H69" s="201"/>
      <c r="I69" s="201">
        <f t="shared" si="4"/>
        <v>0</v>
      </c>
      <c r="J69" s="201">
        <f t="shared" si="4"/>
        <v>0</v>
      </c>
      <c r="K69" s="196"/>
      <c r="L69" s="196"/>
    </row>
    <row r="70" spans="1:12">
      <c r="A70" s="200" t="s">
        <v>1117</v>
      </c>
      <c r="B70" s="200" t="s">
        <v>1118</v>
      </c>
      <c r="C70" s="200" t="s">
        <v>1002</v>
      </c>
      <c r="D70" s="201"/>
      <c r="E70" s="221"/>
      <c r="F70" s="201">
        <f>M1+'02.Par.el.'!B33/100*F56+'02.Par.el.'!B33/100*F57+'02.Par.el.'!B33/100*F58+'02.Par.el.'!B33/100*F60+'02.Par.el.'!B33/100*F62+'02.Par.el.'!B33/100*F65+'02.Par.el.'!B33/100*F66+'02.Par.el.'!B33/100*F68</f>
        <v>0</v>
      </c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4" t="s">
        <v>1002</v>
      </c>
      <c r="B71" s="204" t="s">
        <v>1119</v>
      </c>
      <c r="C71" s="204" t="s">
        <v>1002</v>
      </c>
      <c r="D71" s="205"/>
      <c r="E71" s="222"/>
      <c r="F71" s="205">
        <f>SUM(F3:F70)</f>
        <v>0</v>
      </c>
      <c r="G71" s="222"/>
      <c r="H71" s="205">
        <f>SUM(H3:H70)</f>
        <v>0</v>
      </c>
      <c r="I71" s="205"/>
      <c r="J71" s="205">
        <f>SUM(J3:J70)</f>
        <v>0</v>
      </c>
      <c r="K71" s="196"/>
      <c r="L71" s="196"/>
    </row>
    <row r="72" spans="1:12">
      <c r="A72" s="213" t="s">
        <v>1002</v>
      </c>
      <c r="B72" s="213" t="s">
        <v>1002</v>
      </c>
      <c r="C72" s="213" t="s">
        <v>1002</v>
      </c>
      <c r="D72" s="214"/>
      <c r="E72" s="225"/>
      <c r="F72" s="214"/>
      <c r="G72" s="225"/>
      <c r="H72" s="214"/>
      <c r="I72" s="214">
        <f>E72+G72</f>
        <v>0</v>
      </c>
      <c r="J72" s="214">
        <f>F72+H72</f>
        <v>0</v>
      </c>
      <c r="K72" s="196"/>
      <c r="L72" s="196"/>
    </row>
    <row r="73" spans="1:12">
      <c r="A73" s="204" t="s">
        <v>1002</v>
      </c>
      <c r="B73" s="204" t="s">
        <v>995</v>
      </c>
      <c r="C73" s="204" t="s">
        <v>1002</v>
      </c>
      <c r="D73" s="205"/>
      <c r="E73" s="222"/>
      <c r="F73" s="205"/>
      <c r="G73" s="222"/>
      <c r="H73" s="205"/>
      <c r="I73" s="205"/>
      <c r="J73" s="205"/>
      <c r="K73" s="196"/>
      <c r="L73" s="196"/>
    </row>
    <row r="74" spans="1:12">
      <c r="A74" s="200" t="s">
        <v>1002</v>
      </c>
      <c r="B74" s="200" t="s">
        <v>1002</v>
      </c>
      <c r="C74" s="200" t="s">
        <v>1002</v>
      </c>
      <c r="D74" s="201"/>
      <c r="E74" s="221"/>
      <c r="F74" s="201"/>
      <c r="G74" s="221"/>
      <c r="H74" s="201"/>
      <c r="I74" s="201">
        <f>E74+G74</f>
        <v>0</v>
      </c>
      <c r="J74" s="201">
        <f>F74+H74</f>
        <v>0</v>
      </c>
      <c r="K74" s="196"/>
      <c r="L74" s="196"/>
    </row>
    <row r="75" spans="1:12">
      <c r="A75" s="198" t="s">
        <v>1002</v>
      </c>
      <c r="B75" s="198" t="s">
        <v>1120</v>
      </c>
      <c r="C75" s="198" t="s">
        <v>1002</v>
      </c>
      <c r="D75" s="199"/>
      <c r="E75" s="220"/>
      <c r="F75" s="199"/>
      <c r="G75" s="220"/>
      <c r="H75" s="199"/>
      <c r="I75" s="199"/>
      <c r="J75" s="199"/>
      <c r="K75" s="196"/>
      <c r="L75" s="196"/>
    </row>
    <row r="76" spans="1:12">
      <c r="A76" s="200" t="s">
        <v>1002</v>
      </c>
      <c r="B76" s="200" t="s">
        <v>1002</v>
      </c>
      <c r="C76" s="200" t="s">
        <v>1002</v>
      </c>
      <c r="D76" s="201"/>
      <c r="E76" s="221"/>
      <c r="F76" s="201"/>
      <c r="G76" s="221"/>
      <c r="H76" s="201"/>
      <c r="I76" s="201">
        <f>E76+G76</f>
        <v>0</v>
      </c>
      <c r="J76" s="201">
        <f>F76+H76</f>
        <v>0</v>
      </c>
      <c r="K76" s="196"/>
      <c r="L76" s="196"/>
    </row>
    <row r="77" spans="1:12">
      <c r="A77" s="211" t="s">
        <v>1002</v>
      </c>
      <c r="B77" s="211" t="s">
        <v>1121</v>
      </c>
      <c r="C77" s="211" t="s">
        <v>1002</v>
      </c>
      <c r="D77" s="212"/>
      <c r="E77" s="224"/>
      <c r="F77" s="212"/>
      <c r="G77" s="224"/>
      <c r="H77" s="212"/>
      <c r="I77" s="212"/>
      <c r="J77" s="212"/>
      <c r="K77" s="196"/>
      <c r="L77" s="196"/>
    </row>
    <row r="78" spans="1:12">
      <c r="A78" s="211" t="s">
        <v>1002</v>
      </c>
      <c r="B78" s="211" t="s">
        <v>1122</v>
      </c>
      <c r="C78" s="211" t="s">
        <v>1002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00" t="s">
        <v>1123</v>
      </c>
      <c r="B79" s="200" t="s">
        <v>1124</v>
      </c>
      <c r="C79" s="200" t="s">
        <v>262</v>
      </c>
      <c r="D79" s="201">
        <v>1</v>
      </c>
      <c r="E79" s="221"/>
      <c r="F79" s="201">
        <f>D79*E79</f>
        <v>0</v>
      </c>
      <c r="G79" s="221"/>
      <c r="H79" s="201">
        <f>D79*G79</f>
        <v>0</v>
      </c>
      <c r="I79" s="201">
        <f>E79+G79</f>
        <v>0</v>
      </c>
      <c r="J79" s="201">
        <f>F79+H79</f>
        <v>0</v>
      </c>
      <c r="K79" s="196"/>
      <c r="L79" s="196"/>
    </row>
    <row r="80" spans="1:12">
      <c r="A80" s="200" t="s">
        <v>1125</v>
      </c>
      <c r="B80" s="200" t="s">
        <v>1126</v>
      </c>
      <c r="C80" s="200" t="s">
        <v>262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11" t="s">
        <v>1002</v>
      </c>
      <c r="B81" s="211" t="s">
        <v>1127</v>
      </c>
      <c r="C81" s="211" t="s">
        <v>1002</v>
      </c>
      <c r="D81" s="212"/>
      <c r="E81" s="224"/>
      <c r="F81" s="212"/>
      <c r="G81" s="224"/>
      <c r="H81" s="212"/>
      <c r="I81" s="212"/>
      <c r="J81" s="212"/>
      <c r="K81" s="196"/>
      <c r="L81" s="196"/>
    </row>
    <row r="82" spans="1:12">
      <c r="A82" s="211" t="s">
        <v>1002</v>
      </c>
      <c r="B82" s="211" t="s">
        <v>1128</v>
      </c>
      <c r="C82" s="211" t="s">
        <v>1002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00" t="s">
        <v>1129</v>
      </c>
      <c r="B83" s="200" t="s">
        <v>1130</v>
      </c>
      <c r="C83" s="200" t="s">
        <v>262</v>
      </c>
      <c r="D83" s="201">
        <v>14</v>
      </c>
      <c r="E83" s="221"/>
      <c r="F83" s="201">
        <f>D83*E83</f>
        <v>0</v>
      </c>
      <c r="G83" s="22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11" t="s">
        <v>1002</v>
      </c>
      <c r="B84" s="211" t="s">
        <v>1131</v>
      </c>
      <c r="C84" s="211" t="s">
        <v>1002</v>
      </c>
      <c r="D84" s="212"/>
      <c r="E84" s="224"/>
      <c r="F84" s="212"/>
      <c r="G84" s="224"/>
      <c r="H84" s="212"/>
      <c r="I84" s="212"/>
      <c r="J84" s="212"/>
      <c r="K84" s="196"/>
      <c r="L84" s="196"/>
    </row>
    <row r="85" spans="1:12">
      <c r="A85" s="211" t="s">
        <v>1002</v>
      </c>
      <c r="B85" s="211" t="s">
        <v>1132</v>
      </c>
      <c r="C85" s="211" t="s">
        <v>1002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00" t="s">
        <v>1133</v>
      </c>
      <c r="B86" s="200" t="s">
        <v>1134</v>
      </c>
      <c r="C86" s="200" t="s">
        <v>236</v>
      </c>
      <c r="D86" s="201">
        <v>45</v>
      </c>
      <c r="E86" s="221"/>
      <c r="F86" s="201">
        <f>D86*E86</f>
        <v>0</v>
      </c>
      <c r="G86" s="221"/>
      <c r="H86" s="201">
        <f>D86*G86</f>
        <v>0</v>
      </c>
      <c r="I86" s="201">
        <f>E86+G86</f>
        <v>0</v>
      </c>
      <c r="J86" s="201">
        <f>F86+H86</f>
        <v>0</v>
      </c>
      <c r="K86" s="196"/>
      <c r="L86" s="196"/>
    </row>
    <row r="87" spans="1:12">
      <c r="A87" s="200" t="s">
        <v>1002</v>
      </c>
      <c r="B87" s="200" t="s">
        <v>1002</v>
      </c>
      <c r="C87" s="200" t="s">
        <v>1002</v>
      </c>
      <c r="D87" s="201"/>
      <c r="E87" s="221"/>
      <c r="F87" s="201"/>
      <c r="G87" s="221"/>
      <c r="H87" s="201"/>
      <c r="I87" s="201">
        <f>E87+G87</f>
        <v>0</v>
      </c>
      <c r="J87" s="201">
        <f>F87+H87</f>
        <v>0</v>
      </c>
      <c r="K87" s="196"/>
      <c r="L87" s="196"/>
    </row>
    <row r="88" spans="1:12">
      <c r="A88" s="198" t="s">
        <v>1002</v>
      </c>
      <c r="B88" s="198" t="s">
        <v>1135</v>
      </c>
      <c r="C88" s="198" t="s">
        <v>1002</v>
      </c>
      <c r="D88" s="199"/>
      <c r="E88" s="220"/>
      <c r="F88" s="199">
        <f>SUM(F76:F87)</f>
        <v>0</v>
      </c>
      <c r="G88" s="220"/>
      <c r="H88" s="199">
        <f>SUM(H76:H87)</f>
        <v>0</v>
      </c>
      <c r="I88" s="199"/>
      <c r="J88" s="199">
        <f>SUM(J76:J87)</f>
        <v>0</v>
      </c>
      <c r="K88" s="196"/>
      <c r="L88" s="196"/>
    </row>
    <row r="89" spans="1:12">
      <c r="A89" s="200" t="s">
        <v>1002</v>
      </c>
      <c r="B89" s="200" t="s">
        <v>1002</v>
      </c>
      <c r="C89" s="200" t="s">
        <v>1002</v>
      </c>
      <c r="D89" s="201"/>
      <c r="E89" s="221"/>
      <c r="F89" s="201"/>
      <c r="G89" s="221"/>
      <c r="H89" s="201"/>
      <c r="I89" s="201">
        <f>E89+G89</f>
        <v>0</v>
      </c>
      <c r="J89" s="201">
        <f>F89+H89</f>
        <v>0</v>
      </c>
      <c r="K89" s="196"/>
      <c r="L89" s="196"/>
    </row>
    <row r="90" spans="1:12">
      <c r="A90" s="204" t="s">
        <v>1002</v>
      </c>
      <c r="B90" s="204" t="s">
        <v>1136</v>
      </c>
      <c r="C90" s="204" t="s">
        <v>1002</v>
      </c>
      <c r="D90" s="205"/>
      <c r="E90" s="222"/>
      <c r="F90" s="205">
        <f>SUM(F74,F76:F87,F89:F89)</f>
        <v>0</v>
      </c>
      <c r="G90" s="222"/>
      <c r="H90" s="205">
        <f>SUM(H74,H76:H87,H89:H89)</f>
        <v>0</v>
      </c>
      <c r="I90" s="205"/>
      <c r="J90" s="205">
        <f>SUM(J74,J76:J87,J89:J89)</f>
        <v>0</v>
      </c>
      <c r="K90" s="196"/>
      <c r="L90" s="196"/>
    </row>
    <row r="91" spans="1:12">
      <c r="A91" s="200" t="s">
        <v>1002</v>
      </c>
      <c r="B91" s="200" t="s">
        <v>1002</v>
      </c>
      <c r="C91" s="200" t="s">
        <v>1002</v>
      </c>
      <c r="D91" s="201"/>
      <c r="E91" s="201"/>
      <c r="F91" s="201"/>
      <c r="G91" s="201"/>
      <c r="H91" s="201"/>
      <c r="I91" s="201">
        <f>E91+G91</f>
        <v>0</v>
      </c>
      <c r="J91" s="201">
        <f>F91+H91</f>
        <v>0</v>
      </c>
      <c r="K91" s="196"/>
      <c r="L91" s="196"/>
    </row>
  </sheetData>
  <sheetProtection algorithmName="SHA-512" hashValue="MuAyYfQNI+zzmh019r9O21g0B1ZU3RxBuHoIjDS6MMZfFUT3ipzHkEvEh8epDQ3XCNZTVq/P1Sk3BTPAW01vRw==" saltValue="QdszrWqkMM28+2jeJ7zcDg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3"/>
  <sheetViews>
    <sheetView workbookViewId="0">
      <selection activeCell="E35" sqref="E35"/>
    </sheetView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1186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1187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1188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1189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1190</v>
      </c>
      <c r="B33" s="207">
        <v>21</v>
      </c>
    </row>
  </sheetData>
  <sheetProtection algorithmName="SHA-512" hashValue="YeWzOgdtLzfnh1Fxgx7QxDzhzjtqGaamwZhAGpmZmZ14uB7/rxicU8nxuXs7FDzcL91cOhQr6PCsQi1iTqRT4Q==" saltValue="Pj79z2nACOpC2a4b0jBp9Q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topLeftCell="A159" workbookViewId="0">
      <selection activeCell="C171" sqref="C171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63</v>
      </c>
      <c r="C3" s="286" t="s">
        <v>64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3.02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74.400000000000006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209</v>
      </c>
      <c r="C9" s="187" t="s">
        <v>210</v>
      </c>
      <c r="D9" s="172" t="s">
        <v>193</v>
      </c>
      <c r="E9" s="173">
        <v>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5.4969999999999998E-2</v>
      </c>
      <c r="O9" s="173">
        <f>ROUND(E9*N9,2)</f>
        <v>0.33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1.7428999999999999</v>
      </c>
      <c r="V9" s="158">
        <f>ROUND(E9*U9,2)</f>
        <v>10.46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542</v>
      </c>
      <c r="D10" s="160"/>
      <c r="E10" s="161">
        <v>3.8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>
      <c r="A11" s="154"/>
      <c r="B11" s="155"/>
      <c r="C11" s="188" t="s">
        <v>543</v>
      </c>
      <c r="D11" s="160"/>
      <c r="E11" s="161">
        <v>2.2000000000000002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>
      <c r="A12" s="170">
        <v>2</v>
      </c>
      <c r="B12" s="171" t="s">
        <v>191</v>
      </c>
      <c r="C12" s="187" t="s">
        <v>192</v>
      </c>
      <c r="D12" s="172" t="s">
        <v>193</v>
      </c>
      <c r="E12" s="173">
        <v>107.46080000000001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1.554E-2</v>
      </c>
      <c r="O12" s="173">
        <f>ROUND(E12*N12,2)</f>
        <v>1.67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0.23580000000000001</v>
      </c>
      <c r="V12" s="158">
        <f>ROUND(E12*U12,2)</f>
        <v>25.34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4" t="s">
        <v>199</v>
      </c>
      <c r="D13" s="295"/>
      <c r="E13" s="295"/>
      <c r="F13" s="295"/>
      <c r="G13" s="29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544</v>
      </c>
      <c r="D14" s="160"/>
      <c r="E14" s="161">
        <v>107.46080000000001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0">
        <v>3</v>
      </c>
      <c r="B15" s="171" t="s">
        <v>206</v>
      </c>
      <c r="C15" s="187" t="s">
        <v>207</v>
      </c>
      <c r="D15" s="172" t="s">
        <v>193</v>
      </c>
      <c r="E15" s="173">
        <v>107.46080000000001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8.5100000000000002E-3</v>
      </c>
      <c r="O15" s="173">
        <f>ROUND(E15*N15,2)</f>
        <v>0.91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0.32500000000000001</v>
      </c>
      <c r="V15" s="158">
        <f>ROUND(E15*U15,2)</f>
        <v>34.92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88" t="s">
        <v>545</v>
      </c>
      <c r="D16" s="160"/>
      <c r="E16" s="161">
        <v>107.46080000000001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>
      <c r="A17" s="170">
        <v>4</v>
      </c>
      <c r="B17" s="171" t="s">
        <v>447</v>
      </c>
      <c r="C17" s="187" t="s">
        <v>448</v>
      </c>
      <c r="D17" s="172" t="s">
        <v>193</v>
      </c>
      <c r="E17" s="173">
        <v>3.105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3.4909999999999997E-2</v>
      </c>
      <c r="O17" s="173">
        <f>ROUND(E17*N17,2)</f>
        <v>0.11</v>
      </c>
      <c r="P17" s="173">
        <v>0</v>
      </c>
      <c r="Q17" s="173">
        <f>ROUND(E17*P17,2)</f>
        <v>0</v>
      </c>
      <c r="R17" s="175"/>
      <c r="S17" s="175" t="s">
        <v>194</v>
      </c>
      <c r="T17" s="176" t="s">
        <v>195</v>
      </c>
      <c r="U17" s="158">
        <v>1.1841699999999999</v>
      </c>
      <c r="V17" s="158">
        <f>ROUND(E17*U17,2)</f>
        <v>3.68</v>
      </c>
      <c r="W17" s="158"/>
      <c r="X17" s="158" t="s">
        <v>196</v>
      </c>
      <c r="Y17" s="158" t="s">
        <v>197</v>
      </c>
      <c r="Z17" s="147"/>
      <c r="AA17" s="147"/>
      <c r="AB17" s="147"/>
      <c r="AC17" s="147"/>
      <c r="AD17" s="147"/>
      <c r="AE17" s="147"/>
      <c r="AF17" s="147"/>
      <c r="AG17" s="147" t="s">
        <v>198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88" t="s">
        <v>546</v>
      </c>
      <c r="D18" s="160"/>
      <c r="E18" s="161">
        <v>3.105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>
      <c r="A19" s="163" t="s">
        <v>189</v>
      </c>
      <c r="B19" s="164" t="s">
        <v>108</v>
      </c>
      <c r="C19" s="186" t="s">
        <v>109</v>
      </c>
      <c r="D19" s="165"/>
      <c r="E19" s="166"/>
      <c r="F19" s="167"/>
      <c r="G19" s="167">
        <f>SUMIF(AG20:AG20,"&lt;&gt;NOR",G20:G20)</f>
        <v>0</v>
      </c>
      <c r="H19" s="167"/>
      <c r="I19" s="167">
        <f>SUM(I20:I20)</f>
        <v>0</v>
      </c>
      <c r="J19" s="167"/>
      <c r="K19" s="167">
        <f>SUM(K20:K20)</f>
        <v>0</v>
      </c>
      <c r="L19" s="167"/>
      <c r="M19" s="167">
        <f>SUM(M20:M20)</f>
        <v>0</v>
      </c>
      <c r="N19" s="166"/>
      <c r="O19" s="166">
        <f>SUM(O20:O20)</f>
        <v>0.03</v>
      </c>
      <c r="P19" s="166"/>
      <c r="Q19" s="166">
        <f>SUM(Q20:Q20)</f>
        <v>0</v>
      </c>
      <c r="R19" s="167"/>
      <c r="S19" s="167"/>
      <c r="T19" s="168"/>
      <c r="U19" s="162"/>
      <c r="V19" s="162">
        <f>SUM(V20:V20)</f>
        <v>1.86</v>
      </c>
      <c r="W19" s="162"/>
      <c r="X19" s="162"/>
      <c r="Y19" s="162"/>
      <c r="AG19" t="s">
        <v>190</v>
      </c>
    </row>
    <row r="20" spans="1:60" ht="20.399999999999999" outlineLevel="1">
      <c r="A20" s="177">
        <v>5</v>
      </c>
      <c r="B20" s="178" t="s">
        <v>457</v>
      </c>
      <c r="C20" s="189" t="s">
        <v>458</v>
      </c>
      <c r="D20" s="179" t="s">
        <v>248</v>
      </c>
      <c r="E20" s="180">
        <v>1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0">
        <v>2.9770000000000001E-2</v>
      </c>
      <c r="O20" s="180">
        <f>ROUND(E20*N20,2)</f>
        <v>0.03</v>
      </c>
      <c r="P20" s="180">
        <v>0</v>
      </c>
      <c r="Q20" s="180">
        <f>ROUND(E20*P20,2)</f>
        <v>0</v>
      </c>
      <c r="R20" s="182"/>
      <c r="S20" s="182" t="s">
        <v>194</v>
      </c>
      <c r="T20" s="183" t="s">
        <v>195</v>
      </c>
      <c r="U20" s="158">
        <v>1.86</v>
      </c>
      <c r="V20" s="158">
        <f>ROUND(E20*U20,2)</f>
        <v>1.86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>
      <c r="A21" s="163" t="s">
        <v>189</v>
      </c>
      <c r="B21" s="164" t="s">
        <v>110</v>
      </c>
      <c r="C21" s="186" t="s">
        <v>111</v>
      </c>
      <c r="D21" s="165"/>
      <c r="E21" s="166"/>
      <c r="F21" s="167"/>
      <c r="G21" s="167">
        <f>SUMIF(AG22:AG24,"&lt;&gt;NOR",G22:G24)</f>
        <v>0</v>
      </c>
      <c r="H21" s="167"/>
      <c r="I21" s="167">
        <f>SUM(I22:I24)</f>
        <v>0</v>
      </c>
      <c r="J21" s="167"/>
      <c r="K21" s="167">
        <f>SUM(K22:K24)</f>
        <v>0</v>
      </c>
      <c r="L21" s="167"/>
      <c r="M21" s="167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7"/>
      <c r="S21" s="167"/>
      <c r="T21" s="168"/>
      <c r="U21" s="162"/>
      <c r="V21" s="162">
        <f>SUM(V22:V24)</f>
        <v>1.6</v>
      </c>
      <c r="W21" s="162"/>
      <c r="X21" s="162"/>
      <c r="Y21" s="162"/>
      <c r="AG21" t="s">
        <v>190</v>
      </c>
    </row>
    <row r="22" spans="1:60" ht="20.399999999999999" outlineLevel="1">
      <c r="A22" s="177">
        <v>6</v>
      </c>
      <c r="B22" s="178" t="s">
        <v>213</v>
      </c>
      <c r="C22" s="189" t="s">
        <v>214</v>
      </c>
      <c r="D22" s="179" t="s">
        <v>215</v>
      </c>
      <c r="E22" s="180">
        <v>1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194</v>
      </c>
      <c r="T22" s="183" t="s">
        <v>195</v>
      </c>
      <c r="U22" s="158">
        <v>1.6</v>
      </c>
      <c r="V22" s="158">
        <f>ROUND(E22*U22,2)</f>
        <v>1.6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>
      <c r="A23" s="177">
        <v>7</v>
      </c>
      <c r="B23" s="178" t="s">
        <v>216</v>
      </c>
      <c r="C23" s="189" t="s">
        <v>217</v>
      </c>
      <c r="D23" s="179" t="s">
        <v>218</v>
      </c>
      <c r="E23" s="180">
        <v>30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194</v>
      </c>
      <c r="T23" s="183" t="s">
        <v>195</v>
      </c>
      <c r="U23" s="158">
        <v>0</v>
      </c>
      <c r="V23" s="158">
        <f>ROUND(E23*U23,2)</f>
        <v>0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7">
        <v>8</v>
      </c>
      <c r="B24" s="178" t="s">
        <v>219</v>
      </c>
      <c r="C24" s="189" t="s">
        <v>220</v>
      </c>
      <c r="D24" s="179" t="s">
        <v>221</v>
      </c>
      <c r="E24" s="180">
        <v>1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2"/>
      <c r="S24" s="182" t="s">
        <v>194</v>
      </c>
      <c r="T24" s="183" t="s">
        <v>195</v>
      </c>
      <c r="U24" s="158">
        <v>0</v>
      </c>
      <c r="V24" s="158">
        <f>ROUND(E24*U24,2)</f>
        <v>0</v>
      </c>
      <c r="W24" s="158"/>
      <c r="X24" s="158" t="s">
        <v>196</v>
      </c>
      <c r="Y24" s="158" t="s">
        <v>197</v>
      </c>
      <c r="Z24" s="147"/>
      <c r="AA24" s="147"/>
      <c r="AB24" s="147"/>
      <c r="AC24" s="147"/>
      <c r="AD24" s="147"/>
      <c r="AE24" s="147"/>
      <c r="AF24" s="147"/>
      <c r="AG24" s="147" t="s">
        <v>198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6.4">
      <c r="A25" s="163" t="s">
        <v>189</v>
      </c>
      <c r="B25" s="164" t="s">
        <v>112</v>
      </c>
      <c r="C25" s="186" t="s">
        <v>113</v>
      </c>
      <c r="D25" s="165"/>
      <c r="E25" s="166"/>
      <c r="F25" s="167"/>
      <c r="G25" s="167">
        <f>SUMIF(AG26:AG26,"&lt;&gt;NOR",G26:G26)</f>
        <v>0</v>
      </c>
      <c r="H25" s="167"/>
      <c r="I25" s="167">
        <f>SUM(I26:I26)</f>
        <v>0</v>
      </c>
      <c r="J25" s="167"/>
      <c r="K25" s="167">
        <f>SUM(K26:K26)</f>
        <v>0</v>
      </c>
      <c r="L25" s="167"/>
      <c r="M25" s="167">
        <f>SUM(M26:M26)</f>
        <v>0</v>
      </c>
      <c r="N25" s="166"/>
      <c r="O25" s="166">
        <f>SUM(O26:O26)</f>
        <v>0</v>
      </c>
      <c r="P25" s="166"/>
      <c r="Q25" s="166">
        <f>SUM(Q26:Q26)</f>
        <v>0</v>
      </c>
      <c r="R25" s="167"/>
      <c r="S25" s="167"/>
      <c r="T25" s="168"/>
      <c r="U25" s="162"/>
      <c r="V25" s="162">
        <f>SUM(V26:V26)</f>
        <v>14.81</v>
      </c>
      <c r="W25" s="162"/>
      <c r="X25" s="162"/>
      <c r="Y25" s="162"/>
      <c r="AG25" t="s">
        <v>190</v>
      </c>
    </row>
    <row r="26" spans="1:60" outlineLevel="1">
      <c r="A26" s="177">
        <v>9</v>
      </c>
      <c r="B26" s="178" t="s">
        <v>222</v>
      </c>
      <c r="C26" s="189" t="s">
        <v>223</v>
      </c>
      <c r="D26" s="179" t="s">
        <v>193</v>
      </c>
      <c r="E26" s="180">
        <v>48.07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4.0000000000000003E-5</v>
      </c>
      <c r="O26" s="180">
        <f>ROUND(E26*N26,2)</f>
        <v>0</v>
      </c>
      <c r="P26" s="180">
        <v>0</v>
      </c>
      <c r="Q26" s="180">
        <f>ROUND(E26*P26,2)</f>
        <v>0</v>
      </c>
      <c r="R26" s="182"/>
      <c r="S26" s="182" t="s">
        <v>194</v>
      </c>
      <c r="T26" s="183" t="s">
        <v>195</v>
      </c>
      <c r="U26" s="158">
        <v>0.308</v>
      </c>
      <c r="V26" s="158">
        <f>ROUND(E26*U26,2)</f>
        <v>14.81</v>
      </c>
      <c r="W26" s="158"/>
      <c r="X26" s="158" t="s">
        <v>196</v>
      </c>
      <c r="Y26" s="158" t="s">
        <v>197</v>
      </c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3" t="s">
        <v>189</v>
      </c>
      <c r="B27" s="164" t="s">
        <v>116</v>
      </c>
      <c r="C27" s="186" t="s">
        <v>117</v>
      </c>
      <c r="D27" s="165"/>
      <c r="E27" s="166"/>
      <c r="F27" s="167"/>
      <c r="G27" s="167">
        <f>SUMIF(AG28:AG42,"&lt;&gt;NOR",G28:G42)</f>
        <v>0</v>
      </c>
      <c r="H27" s="167"/>
      <c r="I27" s="167">
        <f>SUM(I28:I42)</f>
        <v>0</v>
      </c>
      <c r="J27" s="167"/>
      <c r="K27" s="167">
        <f>SUM(K28:K42)</f>
        <v>0</v>
      </c>
      <c r="L27" s="167"/>
      <c r="M27" s="167">
        <f>SUM(M28:M42)</f>
        <v>0</v>
      </c>
      <c r="N27" s="166"/>
      <c r="O27" s="166">
        <f>SUM(O28:O42)</f>
        <v>0</v>
      </c>
      <c r="P27" s="166"/>
      <c r="Q27" s="166">
        <f>SUM(Q28:Q42)</f>
        <v>1.65</v>
      </c>
      <c r="R27" s="167"/>
      <c r="S27" s="167"/>
      <c r="T27" s="168"/>
      <c r="U27" s="162"/>
      <c r="V27" s="162">
        <f>SUM(V28:V42)</f>
        <v>16.32</v>
      </c>
      <c r="W27" s="162"/>
      <c r="X27" s="162"/>
      <c r="Y27" s="162"/>
      <c r="AG27" t="s">
        <v>190</v>
      </c>
    </row>
    <row r="28" spans="1:60" outlineLevel="1">
      <c r="A28" s="177">
        <v>10</v>
      </c>
      <c r="B28" s="178" t="s">
        <v>225</v>
      </c>
      <c r="C28" s="189" t="s">
        <v>226</v>
      </c>
      <c r="D28" s="179" t="s">
        <v>227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228</v>
      </c>
      <c r="T28" s="183" t="s">
        <v>229</v>
      </c>
      <c r="U28" s="158">
        <v>0</v>
      </c>
      <c r="V28" s="158">
        <f>ROUND(E28*U28,2)</f>
        <v>0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7">
        <v>11</v>
      </c>
      <c r="B29" s="178" t="s">
        <v>230</v>
      </c>
      <c r="C29" s="189" t="s">
        <v>231</v>
      </c>
      <c r="D29" s="179" t="s">
        <v>227</v>
      </c>
      <c r="E29" s="180">
        <v>2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228</v>
      </c>
      <c r="T29" s="183" t="s">
        <v>229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7">
        <v>12</v>
      </c>
      <c r="B30" s="178" t="s">
        <v>232</v>
      </c>
      <c r="C30" s="189" t="s">
        <v>233</v>
      </c>
      <c r="D30" s="179" t="s">
        <v>227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228</v>
      </c>
      <c r="T30" s="183" t="s">
        <v>229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7">
        <v>13</v>
      </c>
      <c r="B31" s="178" t="s">
        <v>463</v>
      </c>
      <c r="C31" s="189" t="s">
        <v>464</v>
      </c>
      <c r="D31" s="179" t="s">
        <v>227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228</v>
      </c>
      <c r="T31" s="183" t="s">
        <v>229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>
      <c r="A32" s="170">
        <v>14</v>
      </c>
      <c r="B32" s="171" t="s">
        <v>241</v>
      </c>
      <c r="C32" s="187" t="s">
        <v>242</v>
      </c>
      <c r="D32" s="172" t="s">
        <v>193</v>
      </c>
      <c r="E32" s="173">
        <v>107.46080000000001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0.01</v>
      </c>
      <c r="Q32" s="173">
        <f>ROUND(E32*P32,2)</f>
        <v>1.07</v>
      </c>
      <c r="R32" s="175"/>
      <c r="S32" s="175" t="s">
        <v>194</v>
      </c>
      <c r="T32" s="176" t="s">
        <v>195</v>
      </c>
      <c r="U32" s="158">
        <v>0.08</v>
      </c>
      <c r="V32" s="158">
        <f>ROUND(E32*U32,2)</f>
        <v>8.6</v>
      </c>
      <c r="W32" s="158"/>
      <c r="X32" s="158" t="s">
        <v>196</v>
      </c>
      <c r="Y32" s="158" t="s">
        <v>197</v>
      </c>
      <c r="Z32" s="147"/>
      <c r="AA32" s="147"/>
      <c r="AB32" s="147"/>
      <c r="AC32" s="147"/>
      <c r="AD32" s="147"/>
      <c r="AE32" s="147"/>
      <c r="AF32" s="147"/>
      <c r="AG32" s="147" t="s">
        <v>198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>
      <c r="A33" s="154"/>
      <c r="B33" s="155"/>
      <c r="C33" s="188" t="s">
        <v>547</v>
      </c>
      <c r="D33" s="160"/>
      <c r="E33" s="161">
        <v>107.46080000000001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>
      <c r="A34" s="177">
        <v>15</v>
      </c>
      <c r="B34" s="178" t="s">
        <v>466</v>
      </c>
      <c r="C34" s="189" t="s">
        <v>467</v>
      </c>
      <c r="D34" s="179" t="s">
        <v>248</v>
      </c>
      <c r="E34" s="180">
        <v>1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2"/>
      <c r="S34" s="182" t="s">
        <v>194</v>
      </c>
      <c r="T34" s="183" t="s">
        <v>195</v>
      </c>
      <c r="U34" s="158">
        <v>0.05</v>
      </c>
      <c r="V34" s="158">
        <f>ROUND(E34*U34,2)</f>
        <v>0.05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7">
        <v>16</v>
      </c>
      <c r="B35" s="178" t="s">
        <v>468</v>
      </c>
      <c r="C35" s="189" t="s">
        <v>469</v>
      </c>
      <c r="D35" s="179" t="s">
        <v>193</v>
      </c>
      <c r="E35" s="180">
        <v>1.8</v>
      </c>
      <c r="F35" s="181"/>
      <c r="G35" s="182">
        <f>ROUND(E35*F35,2)</f>
        <v>0</v>
      </c>
      <c r="H35" s="181"/>
      <c r="I35" s="182">
        <f>ROUND(E35*H35,2)</f>
        <v>0</v>
      </c>
      <c r="J35" s="181"/>
      <c r="K35" s="182">
        <f>ROUND(E35*J35,2)</f>
        <v>0</v>
      </c>
      <c r="L35" s="182">
        <v>21</v>
      </c>
      <c r="M35" s="182">
        <f>G35*(1+L35/100)</f>
        <v>0</v>
      </c>
      <c r="N35" s="180">
        <v>1.17E-3</v>
      </c>
      <c r="O35" s="180">
        <f>ROUND(E35*N35,2)</f>
        <v>0</v>
      </c>
      <c r="P35" s="180">
        <v>8.7999999999999995E-2</v>
      </c>
      <c r="Q35" s="180">
        <f>ROUND(E35*P35,2)</f>
        <v>0.16</v>
      </c>
      <c r="R35" s="182"/>
      <c r="S35" s="182" t="s">
        <v>194</v>
      </c>
      <c r="T35" s="183" t="s">
        <v>195</v>
      </c>
      <c r="U35" s="158">
        <v>0.55600000000000005</v>
      </c>
      <c r="V35" s="158">
        <f>ROUND(E35*U35,2)</f>
        <v>1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>
      <c r="A36" s="170">
        <v>17</v>
      </c>
      <c r="B36" s="171" t="s">
        <v>249</v>
      </c>
      <c r="C36" s="187" t="s">
        <v>250</v>
      </c>
      <c r="D36" s="172" t="s">
        <v>193</v>
      </c>
      <c r="E36" s="173">
        <v>0.48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2.1900000000000001E-3</v>
      </c>
      <c r="O36" s="173">
        <f>ROUND(E36*N36,2)</f>
        <v>0</v>
      </c>
      <c r="P36" s="173">
        <v>4.1000000000000002E-2</v>
      </c>
      <c r="Q36" s="173">
        <f>ROUND(E36*P36,2)</f>
        <v>0.02</v>
      </c>
      <c r="R36" s="175"/>
      <c r="S36" s="175" t="s">
        <v>194</v>
      </c>
      <c r="T36" s="176" t="s">
        <v>195</v>
      </c>
      <c r="U36" s="158">
        <v>0.52</v>
      </c>
      <c r="V36" s="158">
        <f>ROUND(E36*U36,2)</f>
        <v>0.25</v>
      </c>
      <c r="W36" s="158"/>
      <c r="X36" s="158" t="s">
        <v>196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198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>
      <c r="A37" s="154"/>
      <c r="B37" s="155"/>
      <c r="C37" s="188" t="s">
        <v>470</v>
      </c>
      <c r="D37" s="160"/>
      <c r="E37" s="161">
        <v>0.48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0">
        <v>18</v>
      </c>
      <c r="B38" s="171" t="s">
        <v>252</v>
      </c>
      <c r="C38" s="187" t="s">
        <v>253</v>
      </c>
      <c r="D38" s="172" t="s">
        <v>193</v>
      </c>
      <c r="E38" s="173">
        <v>2.4750000000000001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6.8000000000000005E-2</v>
      </c>
      <c r="Q38" s="173">
        <f>ROUND(E38*P38,2)</f>
        <v>0.17</v>
      </c>
      <c r="R38" s="175"/>
      <c r="S38" s="175" t="s">
        <v>194</v>
      </c>
      <c r="T38" s="176" t="s">
        <v>195</v>
      </c>
      <c r="U38" s="158">
        <v>0.48</v>
      </c>
      <c r="V38" s="158">
        <f>ROUND(E38*U38,2)</f>
        <v>1.19</v>
      </c>
      <c r="W38" s="158"/>
      <c r="X38" s="158" t="s">
        <v>196</v>
      </c>
      <c r="Y38" s="158" t="s">
        <v>197</v>
      </c>
      <c r="Z38" s="147"/>
      <c r="AA38" s="147"/>
      <c r="AB38" s="147"/>
      <c r="AC38" s="147"/>
      <c r="AD38" s="147"/>
      <c r="AE38" s="147"/>
      <c r="AF38" s="147"/>
      <c r="AG38" s="147" t="s">
        <v>198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>
      <c r="A39" s="154"/>
      <c r="B39" s="155"/>
      <c r="C39" s="188" t="s">
        <v>548</v>
      </c>
      <c r="D39" s="160"/>
      <c r="E39" s="161">
        <v>2.4750000000000001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0">
        <v>19</v>
      </c>
      <c r="B40" s="171" t="s">
        <v>234</v>
      </c>
      <c r="C40" s="187" t="s">
        <v>235</v>
      </c>
      <c r="D40" s="172" t="s">
        <v>236</v>
      </c>
      <c r="E40" s="173">
        <v>4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4.8999999999999998E-4</v>
      </c>
      <c r="O40" s="173">
        <f>ROUND(E40*N40,2)</f>
        <v>0</v>
      </c>
      <c r="P40" s="173">
        <v>0.04</v>
      </c>
      <c r="Q40" s="173">
        <f>ROUND(E40*P40,2)</f>
        <v>0.16</v>
      </c>
      <c r="R40" s="175"/>
      <c r="S40" s="175" t="s">
        <v>194</v>
      </c>
      <c r="T40" s="176" t="s">
        <v>195</v>
      </c>
      <c r="U40" s="158">
        <v>0.66800000000000004</v>
      </c>
      <c r="V40" s="158">
        <f>ROUND(E40*U40,2)</f>
        <v>2.67</v>
      </c>
      <c r="W40" s="158"/>
      <c r="X40" s="158" t="s">
        <v>196</v>
      </c>
      <c r="Y40" s="158" t="s">
        <v>197</v>
      </c>
      <c r="Z40" s="147"/>
      <c r="AA40" s="147"/>
      <c r="AB40" s="147"/>
      <c r="AC40" s="147"/>
      <c r="AD40" s="147"/>
      <c r="AE40" s="147"/>
      <c r="AF40" s="147"/>
      <c r="AG40" s="147" t="s">
        <v>198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294" t="s">
        <v>237</v>
      </c>
      <c r="D41" s="295"/>
      <c r="E41" s="295"/>
      <c r="F41" s="295"/>
      <c r="G41" s="295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7">
        <v>20</v>
      </c>
      <c r="B42" s="178" t="s">
        <v>238</v>
      </c>
      <c r="C42" s="189" t="s">
        <v>239</v>
      </c>
      <c r="D42" s="179" t="s">
        <v>236</v>
      </c>
      <c r="E42" s="180">
        <v>16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0">
        <v>0</v>
      </c>
      <c r="O42" s="180">
        <f>ROUND(E42*N42,2)</f>
        <v>0</v>
      </c>
      <c r="P42" s="180">
        <v>4.4999999999999997E-3</v>
      </c>
      <c r="Q42" s="180">
        <f>ROUND(E42*P42,2)</f>
        <v>7.0000000000000007E-2</v>
      </c>
      <c r="R42" s="182"/>
      <c r="S42" s="182" t="s">
        <v>194</v>
      </c>
      <c r="T42" s="183" t="s">
        <v>240</v>
      </c>
      <c r="U42" s="158">
        <v>0.16</v>
      </c>
      <c r="V42" s="158">
        <f>ROUND(E42*U42,2)</f>
        <v>2.56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>
      <c r="A43" s="163" t="s">
        <v>189</v>
      </c>
      <c r="B43" s="164" t="s">
        <v>118</v>
      </c>
      <c r="C43" s="186" t="s">
        <v>119</v>
      </c>
      <c r="D43" s="165"/>
      <c r="E43" s="166"/>
      <c r="F43" s="167"/>
      <c r="G43" s="167">
        <f>SUMIF(AG44:AG44,"&lt;&gt;NOR",G44:G44)</f>
        <v>0</v>
      </c>
      <c r="H43" s="167"/>
      <c r="I43" s="167">
        <f>SUM(I44:I44)</f>
        <v>0</v>
      </c>
      <c r="J43" s="167"/>
      <c r="K43" s="167">
        <f>SUM(K44:K44)</f>
        <v>0</v>
      </c>
      <c r="L43" s="167"/>
      <c r="M43" s="167">
        <f>SUM(M44:M44)</f>
        <v>0</v>
      </c>
      <c r="N43" s="166"/>
      <c r="O43" s="166">
        <f>SUM(O44:O44)</f>
        <v>0</v>
      </c>
      <c r="P43" s="166"/>
      <c r="Q43" s="166">
        <f>SUM(Q44:Q44)</f>
        <v>0</v>
      </c>
      <c r="R43" s="167"/>
      <c r="S43" s="167"/>
      <c r="T43" s="168"/>
      <c r="U43" s="162"/>
      <c r="V43" s="162">
        <f>SUM(V44:V44)</f>
        <v>5.79</v>
      </c>
      <c r="W43" s="162"/>
      <c r="X43" s="162"/>
      <c r="Y43" s="162"/>
      <c r="AG43" t="s">
        <v>190</v>
      </c>
    </row>
    <row r="44" spans="1:60" outlineLevel="1">
      <c r="A44" s="177">
        <v>21</v>
      </c>
      <c r="B44" s="178" t="s">
        <v>255</v>
      </c>
      <c r="C44" s="189" t="s">
        <v>256</v>
      </c>
      <c r="D44" s="179" t="s">
        <v>257</v>
      </c>
      <c r="E44" s="180">
        <v>3.0594600000000001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2"/>
      <c r="S44" s="182" t="s">
        <v>194</v>
      </c>
      <c r="T44" s="183" t="s">
        <v>195</v>
      </c>
      <c r="U44" s="158">
        <v>1.8919999999999999</v>
      </c>
      <c r="V44" s="158">
        <f>ROUND(E44*U44,2)</f>
        <v>5.79</v>
      </c>
      <c r="W44" s="158"/>
      <c r="X44" s="158" t="s">
        <v>258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259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>
      <c r="A45" s="163" t="s">
        <v>189</v>
      </c>
      <c r="B45" s="164" t="s">
        <v>122</v>
      </c>
      <c r="C45" s="186" t="s">
        <v>123</v>
      </c>
      <c r="D45" s="165"/>
      <c r="E45" s="166"/>
      <c r="F45" s="167"/>
      <c r="G45" s="167">
        <f>SUMIF(AG46:AG47,"&lt;&gt;NOR",G46:G47)</f>
        <v>0</v>
      </c>
      <c r="H45" s="167"/>
      <c r="I45" s="167">
        <f>SUM(I46:I47)</f>
        <v>0</v>
      </c>
      <c r="J45" s="167"/>
      <c r="K45" s="167">
        <f>SUM(K46:K47)</f>
        <v>0</v>
      </c>
      <c r="L45" s="167"/>
      <c r="M45" s="167">
        <f>SUM(M46:M47)</f>
        <v>0</v>
      </c>
      <c r="N45" s="166"/>
      <c r="O45" s="166">
        <f>SUM(O46:O47)</f>
        <v>0</v>
      </c>
      <c r="P45" s="166"/>
      <c r="Q45" s="166">
        <f>SUM(Q46:Q47)</f>
        <v>0</v>
      </c>
      <c r="R45" s="167"/>
      <c r="S45" s="167"/>
      <c r="T45" s="168"/>
      <c r="U45" s="162"/>
      <c r="V45" s="162">
        <f>SUM(V46:V47)</f>
        <v>0.93</v>
      </c>
      <c r="W45" s="162"/>
      <c r="X45" s="162"/>
      <c r="Y45" s="162"/>
      <c r="AG45" t="s">
        <v>190</v>
      </c>
    </row>
    <row r="46" spans="1:60" outlineLevel="1">
      <c r="A46" s="170">
        <v>22</v>
      </c>
      <c r="B46" s="171" t="s">
        <v>260</v>
      </c>
      <c r="C46" s="187" t="s">
        <v>261</v>
      </c>
      <c r="D46" s="172" t="s">
        <v>262</v>
      </c>
      <c r="E46" s="173">
        <v>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1.3999999999999999E-4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228</v>
      </c>
      <c r="T46" s="176" t="s">
        <v>229</v>
      </c>
      <c r="U46" s="158">
        <v>0.46300000000000002</v>
      </c>
      <c r="V46" s="158">
        <f>ROUND(E46*U46,2)</f>
        <v>0.93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>
        <v>23</v>
      </c>
      <c r="B47" s="155" t="s">
        <v>263</v>
      </c>
      <c r="C47" s="190" t="s">
        <v>264</v>
      </c>
      <c r="D47" s="156" t="s">
        <v>0</v>
      </c>
      <c r="E47" s="184"/>
      <c r="F47" s="159"/>
      <c r="G47" s="15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194</v>
      </c>
      <c r="T47" s="158" t="s">
        <v>195</v>
      </c>
      <c r="U47" s="158">
        <v>0</v>
      </c>
      <c r="V47" s="158">
        <f>ROUND(E47*U47,2)</f>
        <v>0</v>
      </c>
      <c r="W47" s="158"/>
      <c r="X47" s="158" t="s">
        <v>258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259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>
      <c r="A48" s="163" t="s">
        <v>189</v>
      </c>
      <c r="B48" s="164" t="s">
        <v>124</v>
      </c>
      <c r="C48" s="186" t="s">
        <v>125</v>
      </c>
      <c r="D48" s="165"/>
      <c r="E48" s="166"/>
      <c r="F48" s="167"/>
      <c r="G48" s="167">
        <f>SUMIF(AG49:AG57,"&lt;&gt;NOR",G49:G57)</f>
        <v>0</v>
      </c>
      <c r="H48" s="167"/>
      <c r="I48" s="167">
        <f>SUM(I49:I57)</f>
        <v>0</v>
      </c>
      <c r="J48" s="167"/>
      <c r="K48" s="167">
        <f>SUM(K49:K57)</f>
        <v>0</v>
      </c>
      <c r="L48" s="167"/>
      <c r="M48" s="167">
        <f>SUM(M49:M57)</f>
        <v>0</v>
      </c>
      <c r="N48" s="166"/>
      <c r="O48" s="166">
        <f>SUM(O49:O57)</f>
        <v>0.01</v>
      </c>
      <c r="P48" s="166"/>
      <c r="Q48" s="166">
        <f>SUM(Q49:Q57)</f>
        <v>0.22</v>
      </c>
      <c r="R48" s="167"/>
      <c r="S48" s="167"/>
      <c r="T48" s="168"/>
      <c r="U48" s="162"/>
      <c r="V48" s="162">
        <f>SUM(V49:V57)</f>
        <v>8.43</v>
      </c>
      <c r="W48" s="162"/>
      <c r="X48" s="162"/>
      <c r="Y48" s="162"/>
      <c r="AG48" t="s">
        <v>190</v>
      </c>
    </row>
    <row r="49" spans="1:60" outlineLevel="1">
      <c r="A49" s="177">
        <v>24</v>
      </c>
      <c r="B49" s="178" t="s">
        <v>265</v>
      </c>
      <c r="C49" s="189" t="s">
        <v>266</v>
      </c>
      <c r="D49" s="179" t="s">
        <v>262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2"/>
      <c r="S49" s="182" t="s">
        <v>228</v>
      </c>
      <c r="T49" s="183" t="s">
        <v>229</v>
      </c>
      <c r="U49" s="158">
        <v>0</v>
      </c>
      <c r="V49" s="158">
        <f>ROUND(E49*U49,2)</f>
        <v>0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7">
        <v>25</v>
      </c>
      <c r="B50" s="178" t="s">
        <v>267</v>
      </c>
      <c r="C50" s="189" t="s">
        <v>268</v>
      </c>
      <c r="D50" s="179" t="s">
        <v>248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194</v>
      </c>
      <c r="T50" s="183" t="s">
        <v>195</v>
      </c>
      <c r="U50" s="158">
        <v>0.17399999999999999</v>
      </c>
      <c r="V50" s="158">
        <f>ROUND(E50*U50,2)</f>
        <v>0.17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7">
        <v>26</v>
      </c>
      <c r="B51" s="178" t="s">
        <v>276</v>
      </c>
      <c r="C51" s="189" t="s">
        <v>277</v>
      </c>
      <c r="D51" s="179" t="s">
        <v>236</v>
      </c>
      <c r="E51" s="180">
        <v>6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0">
        <v>5.9000000000000003E-4</v>
      </c>
      <c r="O51" s="180">
        <f>ROUND(E51*N51,2)</f>
        <v>0</v>
      </c>
      <c r="P51" s="180">
        <v>3.6999999999999998E-2</v>
      </c>
      <c r="Q51" s="180">
        <f>ROUND(E51*P51,2)</f>
        <v>0.22</v>
      </c>
      <c r="R51" s="182"/>
      <c r="S51" s="182" t="s">
        <v>194</v>
      </c>
      <c r="T51" s="183" t="s">
        <v>195</v>
      </c>
      <c r="U51" s="158">
        <v>0.44</v>
      </c>
      <c r="V51" s="158">
        <f>ROUND(E51*U51,2)</f>
        <v>2.64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0">
        <v>27</v>
      </c>
      <c r="B52" s="171" t="s">
        <v>269</v>
      </c>
      <c r="C52" s="187" t="s">
        <v>270</v>
      </c>
      <c r="D52" s="172" t="s">
        <v>236</v>
      </c>
      <c r="E52" s="173">
        <v>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3.8000000000000002E-4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194</v>
      </c>
      <c r="T52" s="176" t="s">
        <v>195</v>
      </c>
      <c r="U52" s="158">
        <v>0.32</v>
      </c>
      <c r="V52" s="158">
        <f>ROUND(E52*U52,2)</f>
        <v>0.64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>
      <c r="A53" s="154"/>
      <c r="B53" s="155"/>
      <c r="C53" s="294" t="s">
        <v>271</v>
      </c>
      <c r="D53" s="295"/>
      <c r="E53" s="295"/>
      <c r="F53" s="295"/>
      <c r="G53" s="295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0">
        <v>28</v>
      </c>
      <c r="B54" s="171" t="s">
        <v>272</v>
      </c>
      <c r="C54" s="187" t="s">
        <v>273</v>
      </c>
      <c r="D54" s="172" t="s">
        <v>236</v>
      </c>
      <c r="E54" s="173">
        <v>4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1.5200000000000001E-3</v>
      </c>
      <c r="O54" s="173">
        <f>ROUND(E54*N54,2)</f>
        <v>0.01</v>
      </c>
      <c r="P54" s="173">
        <v>0</v>
      </c>
      <c r="Q54" s="173">
        <f>ROUND(E54*P54,2)</f>
        <v>0</v>
      </c>
      <c r="R54" s="175"/>
      <c r="S54" s="175" t="s">
        <v>194</v>
      </c>
      <c r="T54" s="176" t="s">
        <v>195</v>
      </c>
      <c r="U54" s="158">
        <v>1.173</v>
      </c>
      <c r="V54" s="158">
        <f>ROUND(E54*U54,2)</f>
        <v>4.6900000000000004</v>
      </c>
      <c r="W54" s="158"/>
      <c r="X54" s="158" t="s">
        <v>196</v>
      </c>
      <c r="Y54" s="158" t="s">
        <v>197</v>
      </c>
      <c r="Z54" s="147"/>
      <c r="AA54" s="147"/>
      <c r="AB54" s="147"/>
      <c r="AC54" s="147"/>
      <c r="AD54" s="147"/>
      <c r="AE54" s="147"/>
      <c r="AF54" s="147"/>
      <c r="AG54" s="147" t="s">
        <v>198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294" t="s">
        <v>271</v>
      </c>
      <c r="D55" s="295"/>
      <c r="E55" s="295"/>
      <c r="F55" s="295"/>
      <c r="G55" s="29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0">
        <v>29</v>
      </c>
      <c r="B56" s="171" t="s">
        <v>274</v>
      </c>
      <c r="C56" s="187" t="s">
        <v>275</v>
      </c>
      <c r="D56" s="172" t="s">
        <v>236</v>
      </c>
      <c r="E56" s="173">
        <v>6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194</v>
      </c>
      <c r="T56" s="176" t="s">
        <v>195</v>
      </c>
      <c r="U56" s="158">
        <v>4.8000000000000001E-2</v>
      </c>
      <c r="V56" s="158">
        <f>ROUND(E56*U56,2)</f>
        <v>0.28999999999999998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>
        <v>30</v>
      </c>
      <c r="B57" s="155" t="s">
        <v>278</v>
      </c>
      <c r="C57" s="190" t="s">
        <v>279</v>
      </c>
      <c r="D57" s="156" t="s">
        <v>0</v>
      </c>
      <c r="E57" s="184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194</v>
      </c>
      <c r="T57" s="158" t="s">
        <v>195</v>
      </c>
      <c r="U57" s="158">
        <v>0</v>
      </c>
      <c r="V57" s="158">
        <f>ROUND(E57*U57,2)</f>
        <v>0</v>
      </c>
      <c r="W57" s="158"/>
      <c r="X57" s="158" t="s">
        <v>258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63" t="s">
        <v>189</v>
      </c>
      <c r="B58" s="164" t="s">
        <v>126</v>
      </c>
      <c r="C58" s="186" t="s">
        <v>127</v>
      </c>
      <c r="D58" s="165"/>
      <c r="E58" s="166"/>
      <c r="F58" s="167"/>
      <c r="G58" s="167">
        <f>SUMIF(AG59:AG80,"&lt;&gt;NOR",G59:G80)</f>
        <v>0</v>
      </c>
      <c r="H58" s="167"/>
      <c r="I58" s="167">
        <f>SUM(I59:I80)</f>
        <v>0</v>
      </c>
      <c r="J58" s="167"/>
      <c r="K58" s="167">
        <f>SUM(K59:K80)</f>
        <v>0</v>
      </c>
      <c r="L58" s="167"/>
      <c r="M58" s="167">
        <f>SUM(M59:M80)</f>
        <v>0</v>
      </c>
      <c r="N58" s="166"/>
      <c r="O58" s="166">
        <f>SUM(O59:O80)</f>
        <v>7.0000000000000007E-2</v>
      </c>
      <c r="P58" s="166"/>
      <c r="Q58" s="166">
        <f>SUM(Q59:Q80)</f>
        <v>0.03</v>
      </c>
      <c r="R58" s="167"/>
      <c r="S58" s="167"/>
      <c r="T58" s="168"/>
      <c r="U58" s="162"/>
      <c r="V58" s="162">
        <f>SUM(V59:V80)</f>
        <v>14.969999999999999</v>
      </c>
      <c r="W58" s="162"/>
      <c r="X58" s="162"/>
      <c r="Y58" s="162"/>
      <c r="AG58" t="s">
        <v>190</v>
      </c>
    </row>
    <row r="59" spans="1:60" outlineLevel="1">
      <c r="A59" s="177">
        <v>31</v>
      </c>
      <c r="B59" s="178" t="s">
        <v>280</v>
      </c>
      <c r="C59" s="189" t="s">
        <v>281</v>
      </c>
      <c r="D59" s="179" t="s">
        <v>262</v>
      </c>
      <c r="E59" s="180">
        <v>1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/>
      <c r="S59" s="182" t="s">
        <v>228</v>
      </c>
      <c r="T59" s="183" t="s">
        <v>229</v>
      </c>
      <c r="U59" s="158">
        <v>0</v>
      </c>
      <c r="V59" s="158">
        <f>ROUND(E59*U59,2)</f>
        <v>0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7">
        <v>32</v>
      </c>
      <c r="B60" s="178" t="s">
        <v>282</v>
      </c>
      <c r="C60" s="189" t="s">
        <v>283</v>
      </c>
      <c r="D60" s="179" t="s">
        <v>248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194</v>
      </c>
      <c r="T60" s="183" t="s">
        <v>195</v>
      </c>
      <c r="U60" s="158">
        <v>0.42499999999999999</v>
      </c>
      <c r="V60" s="158">
        <f>ROUND(E60*U60,2)</f>
        <v>0.43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7">
        <v>33</v>
      </c>
      <c r="B61" s="178" t="s">
        <v>284</v>
      </c>
      <c r="C61" s="189" t="s">
        <v>285</v>
      </c>
      <c r="D61" s="179" t="s">
        <v>248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2"/>
      <c r="S61" s="182" t="s">
        <v>194</v>
      </c>
      <c r="T61" s="183" t="s">
        <v>195</v>
      </c>
      <c r="U61" s="158">
        <v>0.42499999999999999</v>
      </c>
      <c r="V61" s="158">
        <f>ROUND(E61*U61,2)</f>
        <v>0.43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>
      <c r="A62" s="170">
        <v>34</v>
      </c>
      <c r="B62" s="171" t="s">
        <v>286</v>
      </c>
      <c r="C62" s="187" t="s">
        <v>478</v>
      </c>
      <c r="D62" s="172" t="s">
        <v>236</v>
      </c>
      <c r="E62" s="173">
        <v>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3.9899999999999996E-3</v>
      </c>
      <c r="O62" s="173">
        <f>ROUND(E62*N62,2)</f>
        <v>0.02</v>
      </c>
      <c r="P62" s="173">
        <v>0</v>
      </c>
      <c r="Q62" s="173">
        <f>ROUND(E62*P62,2)</f>
        <v>0</v>
      </c>
      <c r="R62" s="175"/>
      <c r="S62" s="175" t="s">
        <v>194</v>
      </c>
      <c r="T62" s="176" t="s">
        <v>195</v>
      </c>
      <c r="U62" s="158">
        <v>0.54290000000000005</v>
      </c>
      <c r="V62" s="158">
        <f>ROUND(E62*U62,2)</f>
        <v>2.17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294" t="s">
        <v>287</v>
      </c>
      <c r="D63" s="295"/>
      <c r="E63" s="295"/>
      <c r="F63" s="295"/>
      <c r="G63" s="29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>
      <c r="A64" s="154"/>
      <c r="B64" s="155"/>
      <c r="C64" s="296" t="s">
        <v>288</v>
      </c>
      <c r="D64" s="297"/>
      <c r="E64" s="297"/>
      <c r="F64" s="297"/>
      <c r="G64" s="29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>
      <c r="A65" s="170">
        <v>35</v>
      </c>
      <c r="B65" s="171" t="s">
        <v>289</v>
      </c>
      <c r="C65" s="187" t="s">
        <v>479</v>
      </c>
      <c r="D65" s="172" t="s">
        <v>236</v>
      </c>
      <c r="E65" s="173">
        <v>10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5.1799999999999997E-3</v>
      </c>
      <c r="O65" s="173">
        <f>ROUND(E65*N65,2)</f>
        <v>0.05</v>
      </c>
      <c r="P65" s="173">
        <v>0</v>
      </c>
      <c r="Q65" s="173">
        <f>ROUND(E65*P65,2)</f>
        <v>0</v>
      </c>
      <c r="R65" s="175"/>
      <c r="S65" s="175" t="s">
        <v>194</v>
      </c>
      <c r="T65" s="176" t="s">
        <v>195</v>
      </c>
      <c r="U65" s="158">
        <v>0.63429999999999997</v>
      </c>
      <c r="V65" s="158">
        <f>ROUND(E65*U65,2)</f>
        <v>6.34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>
      <c r="A66" s="154"/>
      <c r="B66" s="155"/>
      <c r="C66" s="294" t="s">
        <v>287</v>
      </c>
      <c r="D66" s="295"/>
      <c r="E66" s="295"/>
      <c r="F66" s="295"/>
      <c r="G66" s="29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296" t="s">
        <v>288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36</v>
      </c>
      <c r="B68" s="171" t="s">
        <v>290</v>
      </c>
      <c r="C68" s="187" t="s">
        <v>291</v>
      </c>
      <c r="D68" s="172" t="s">
        <v>236</v>
      </c>
      <c r="E68" s="173">
        <v>4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3.0000000000000001E-5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0.13</v>
      </c>
      <c r="V68" s="158">
        <f>ROUND(E68*U68,2)</f>
        <v>0.52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4" t="s">
        <v>292</v>
      </c>
      <c r="D69" s="295"/>
      <c r="E69" s="295"/>
      <c r="F69" s="295"/>
      <c r="G69" s="29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37</v>
      </c>
      <c r="B70" s="171" t="s">
        <v>293</v>
      </c>
      <c r="C70" s="187" t="s">
        <v>294</v>
      </c>
      <c r="D70" s="172" t="s">
        <v>236</v>
      </c>
      <c r="E70" s="173">
        <v>5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4.0000000000000003E-5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0.129</v>
      </c>
      <c r="V70" s="158">
        <f>ROUND(E70*U70,2)</f>
        <v>0.65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>
      <c r="A71" s="154"/>
      <c r="B71" s="155"/>
      <c r="C71" s="294" t="s">
        <v>292</v>
      </c>
      <c r="D71" s="295"/>
      <c r="E71" s="295"/>
      <c r="F71" s="295"/>
      <c r="G71" s="29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0">
        <v>38</v>
      </c>
      <c r="B72" s="171" t="s">
        <v>295</v>
      </c>
      <c r="C72" s="187" t="s">
        <v>296</v>
      </c>
      <c r="D72" s="172" t="s">
        <v>236</v>
      </c>
      <c r="E72" s="173">
        <v>5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4.0000000000000003E-5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0.13</v>
      </c>
      <c r="V72" s="158">
        <f>ROUND(E72*U72,2)</f>
        <v>0.65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4" t="s">
        <v>292</v>
      </c>
      <c r="D73" s="295"/>
      <c r="E73" s="295"/>
      <c r="F73" s="295"/>
      <c r="G73" s="29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0">
        <v>39</v>
      </c>
      <c r="B74" s="171" t="s">
        <v>301</v>
      </c>
      <c r="C74" s="187" t="s">
        <v>302</v>
      </c>
      <c r="D74" s="172" t="s">
        <v>236</v>
      </c>
      <c r="E74" s="173">
        <v>14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1.0000000000000001E-5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194</v>
      </c>
      <c r="T74" s="176" t="s">
        <v>195</v>
      </c>
      <c r="U74" s="158">
        <v>6.2E-2</v>
      </c>
      <c r="V74" s="158">
        <f>ROUND(E74*U74,2)</f>
        <v>0.87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>
      <c r="A75" s="154"/>
      <c r="B75" s="155"/>
      <c r="C75" s="294" t="s">
        <v>303</v>
      </c>
      <c r="D75" s="295"/>
      <c r="E75" s="295"/>
      <c r="F75" s="295"/>
      <c r="G75" s="29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0">
        <v>40</v>
      </c>
      <c r="B76" s="171" t="s">
        <v>304</v>
      </c>
      <c r="C76" s="187" t="s">
        <v>305</v>
      </c>
      <c r="D76" s="172" t="s">
        <v>236</v>
      </c>
      <c r="E76" s="173">
        <v>14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2.9000000000000001E-2</v>
      </c>
      <c r="V76" s="158">
        <f>ROUND(E76*U76,2)</f>
        <v>0.41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4" t="s">
        <v>306</v>
      </c>
      <c r="D77" s="295"/>
      <c r="E77" s="295"/>
      <c r="F77" s="295"/>
      <c r="G77" s="29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7">
        <v>41</v>
      </c>
      <c r="B78" s="178" t="s">
        <v>307</v>
      </c>
      <c r="C78" s="189" t="s">
        <v>308</v>
      </c>
      <c r="D78" s="179" t="s">
        <v>236</v>
      </c>
      <c r="E78" s="180">
        <v>14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80">
        <v>0</v>
      </c>
      <c r="O78" s="180">
        <f>ROUND(E78*N78,2)</f>
        <v>0</v>
      </c>
      <c r="P78" s="180">
        <v>2.1299999999999999E-3</v>
      </c>
      <c r="Q78" s="180">
        <f>ROUND(E78*P78,2)</f>
        <v>0.03</v>
      </c>
      <c r="R78" s="182"/>
      <c r="S78" s="182" t="s">
        <v>194</v>
      </c>
      <c r="T78" s="183" t="s">
        <v>195</v>
      </c>
      <c r="U78" s="158">
        <v>0.17299999999999999</v>
      </c>
      <c r="V78" s="158">
        <f>ROUND(E78*U78,2)</f>
        <v>2.42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0">
        <v>42</v>
      </c>
      <c r="B79" s="171" t="s">
        <v>309</v>
      </c>
      <c r="C79" s="187" t="s">
        <v>310</v>
      </c>
      <c r="D79" s="172" t="s">
        <v>248</v>
      </c>
      <c r="E79" s="173">
        <v>2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6.8999999999999997E-4</v>
      </c>
      <c r="Q79" s="173">
        <f>ROUND(E79*P79,2)</f>
        <v>0</v>
      </c>
      <c r="R79" s="175"/>
      <c r="S79" s="175" t="s">
        <v>194</v>
      </c>
      <c r="T79" s="176" t="s">
        <v>195</v>
      </c>
      <c r="U79" s="158">
        <v>4.1000000000000002E-2</v>
      </c>
      <c r="V79" s="158">
        <f>ROUND(E79*U79,2)</f>
        <v>0.08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>
        <v>43</v>
      </c>
      <c r="B80" s="155" t="s">
        <v>311</v>
      </c>
      <c r="C80" s="190" t="s">
        <v>312</v>
      </c>
      <c r="D80" s="156" t="s">
        <v>0</v>
      </c>
      <c r="E80" s="184"/>
      <c r="F80" s="159"/>
      <c r="G80" s="158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194</v>
      </c>
      <c r="T80" s="158" t="s">
        <v>195</v>
      </c>
      <c r="U80" s="158">
        <v>0</v>
      </c>
      <c r="V80" s="158">
        <f>ROUND(E80*U80,2)</f>
        <v>0</v>
      </c>
      <c r="W80" s="158"/>
      <c r="X80" s="158" t="s">
        <v>258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259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>
      <c r="A81" s="163" t="s">
        <v>189</v>
      </c>
      <c r="B81" s="164" t="s">
        <v>128</v>
      </c>
      <c r="C81" s="186" t="s">
        <v>129</v>
      </c>
      <c r="D81" s="165"/>
      <c r="E81" s="166"/>
      <c r="F81" s="167"/>
      <c r="G81" s="167">
        <f>SUMIF(AG82:AG88,"&lt;&gt;NOR",G82:G88)</f>
        <v>0</v>
      </c>
      <c r="H81" s="167"/>
      <c r="I81" s="167">
        <f>SUM(I82:I88)</f>
        <v>0</v>
      </c>
      <c r="J81" s="167"/>
      <c r="K81" s="167">
        <f>SUM(K82:K88)</f>
        <v>0</v>
      </c>
      <c r="L81" s="167"/>
      <c r="M81" s="167">
        <f>SUM(M82:M88)</f>
        <v>0</v>
      </c>
      <c r="N81" s="166"/>
      <c r="O81" s="166">
        <f>SUM(O82:O88)</f>
        <v>0.02</v>
      </c>
      <c r="P81" s="166"/>
      <c r="Q81" s="166">
        <f>SUM(Q82:Q88)</f>
        <v>0.02</v>
      </c>
      <c r="R81" s="167"/>
      <c r="S81" s="167"/>
      <c r="T81" s="168"/>
      <c r="U81" s="162"/>
      <c r="V81" s="162">
        <f>SUM(V82:V88)</f>
        <v>2.77</v>
      </c>
      <c r="W81" s="162"/>
      <c r="X81" s="162"/>
      <c r="Y81" s="162"/>
      <c r="AG81" t="s">
        <v>190</v>
      </c>
    </row>
    <row r="82" spans="1:60" outlineLevel="1">
      <c r="A82" s="177">
        <v>44</v>
      </c>
      <c r="B82" s="178" t="s">
        <v>315</v>
      </c>
      <c r="C82" s="189" t="s">
        <v>316</v>
      </c>
      <c r="D82" s="179" t="s">
        <v>317</v>
      </c>
      <c r="E82" s="180">
        <v>2</v>
      </c>
      <c r="F82" s="181"/>
      <c r="G82" s="182">
        <f t="shared" ref="G82:G88" si="0">ROUND(E82*F82,2)</f>
        <v>0</v>
      </c>
      <c r="H82" s="181"/>
      <c r="I82" s="182">
        <f t="shared" ref="I82:I88" si="1">ROUND(E82*H82,2)</f>
        <v>0</v>
      </c>
      <c r="J82" s="181"/>
      <c r="K82" s="182">
        <f t="shared" ref="K82:K88" si="2">ROUND(E82*J82,2)</f>
        <v>0</v>
      </c>
      <c r="L82" s="182">
        <v>21</v>
      </c>
      <c r="M82" s="182">
        <f t="shared" ref="M82:M88" si="3">G82*(1+L82/100)</f>
        <v>0</v>
      </c>
      <c r="N82" s="180">
        <v>2.4000000000000001E-4</v>
      </c>
      <c r="O82" s="180">
        <f t="shared" ref="O82:O88" si="4">ROUND(E82*N82,2)</f>
        <v>0</v>
      </c>
      <c r="P82" s="180">
        <v>0</v>
      </c>
      <c r="Q82" s="180">
        <f t="shared" ref="Q82:Q88" si="5">ROUND(E82*P82,2)</f>
        <v>0</v>
      </c>
      <c r="R82" s="182"/>
      <c r="S82" s="182" t="s">
        <v>194</v>
      </c>
      <c r="T82" s="183" t="s">
        <v>195</v>
      </c>
      <c r="U82" s="158">
        <v>0.12</v>
      </c>
      <c r="V82" s="158">
        <f t="shared" ref="V82:V88" si="6">ROUND(E82*U82,2)</f>
        <v>0.24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7">
        <v>45</v>
      </c>
      <c r="B83" s="178" t="s">
        <v>318</v>
      </c>
      <c r="C83" s="189" t="s">
        <v>319</v>
      </c>
      <c r="D83" s="179" t="s">
        <v>317</v>
      </c>
      <c r="E83" s="180">
        <v>1</v>
      </c>
      <c r="F83" s="181"/>
      <c r="G83" s="182">
        <f t="shared" si="0"/>
        <v>0</v>
      </c>
      <c r="H83" s="181"/>
      <c r="I83" s="182">
        <f t="shared" si="1"/>
        <v>0</v>
      </c>
      <c r="J83" s="181"/>
      <c r="K83" s="182">
        <f t="shared" si="2"/>
        <v>0</v>
      </c>
      <c r="L83" s="182">
        <v>21</v>
      </c>
      <c r="M83" s="182">
        <f t="shared" si="3"/>
        <v>0</v>
      </c>
      <c r="N83" s="180">
        <v>1.651E-2</v>
      </c>
      <c r="O83" s="180">
        <f t="shared" si="4"/>
        <v>0.02</v>
      </c>
      <c r="P83" s="180">
        <v>0</v>
      </c>
      <c r="Q83" s="180">
        <f t="shared" si="5"/>
        <v>0</v>
      </c>
      <c r="R83" s="182"/>
      <c r="S83" s="182" t="s">
        <v>194</v>
      </c>
      <c r="T83" s="183" t="s">
        <v>195</v>
      </c>
      <c r="U83" s="158">
        <v>1.1890000000000001</v>
      </c>
      <c r="V83" s="158">
        <f t="shared" si="6"/>
        <v>1.19</v>
      </c>
      <c r="W83" s="158"/>
      <c r="X83" s="158" t="s">
        <v>196</v>
      </c>
      <c r="Y83" s="158" t="s">
        <v>197</v>
      </c>
      <c r="Z83" s="147"/>
      <c r="AA83" s="147"/>
      <c r="AB83" s="147"/>
      <c r="AC83" s="147"/>
      <c r="AD83" s="147"/>
      <c r="AE83" s="147"/>
      <c r="AF83" s="147"/>
      <c r="AG83" s="147" t="s">
        <v>198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7">
        <v>46</v>
      </c>
      <c r="B84" s="178" t="s">
        <v>320</v>
      </c>
      <c r="C84" s="189" t="s">
        <v>321</v>
      </c>
      <c r="D84" s="179" t="s">
        <v>248</v>
      </c>
      <c r="E84" s="180">
        <v>1</v>
      </c>
      <c r="F84" s="181"/>
      <c r="G84" s="182">
        <f t="shared" si="0"/>
        <v>0</v>
      </c>
      <c r="H84" s="181"/>
      <c r="I84" s="182">
        <f t="shared" si="1"/>
        <v>0</v>
      </c>
      <c r="J84" s="181"/>
      <c r="K84" s="182">
        <f t="shared" si="2"/>
        <v>0</v>
      </c>
      <c r="L84" s="182">
        <v>21</v>
      </c>
      <c r="M84" s="182">
        <f t="shared" si="3"/>
        <v>0</v>
      </c>
      <c r="N84" s="180">
        <v>0</v>
      </c>
      <c r="O84" s="180">
        <f t="shared" si="4"/>
        <v>0</v>
      </c>
      <c r="P84" s="180">
        <v>0</v>
      </c>
      <c r="Q84" s="180">
        <f t="shared" si="5"/>
        <v>0</v>
      </c>
      <c r="R84" s="182"/>
      <c r="S84" s="182" t="s">
        <v>194</v>
      </c>
      <c r="T84" s="183" t="s">
        <v>195</v>
      </c>
      <c r="U84" s="158">
        <v>0.246</v>
      </c>
      <c r="V84" s="158">
        <f t="shared" si="6"/>
        <v>0.25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>
      <c r="A85" s="177">
        <v>47</v>
      </c>
      <c r="B85" s="178" t="s">
        <v>322</v>
      </c>
      <c r="C85" s="189" t="s">
        <v>323</v>
      </c>
      <c r="D85" s="179" t="s">
        <v>248</v>
      </c>
      <c r="E85" s="180">
        <v>1</v>
      </c>
      <c r="F85" s="181"/>
      <c r="G85" s="182">
        <f t="shared" si="0"/>
        <v>0</v>
      </c>
      <c r="H85" s="181"/>
      <c r="I85" s="182">
        <f t="shared" si="1"/>
        <v>0</v>
      </c>
      <c r="J85" s="181"/>
      <c r="K85" s="182">
        <f t="shared" si="2"/>
        <v>0</v>
      </c>
      <c r="L85" s="182">
        <v>21</v>
      </c>
      <c r="M85" s="182">
        <f t="shared" si="3"/>
        <v>0</v>
      </c>
      <c r="N85" s="180">
        <v>8.4999999999999995E-4</v>
      </c>
      <c r="O85" s="180">
        <f t="shared" si="4"/>
        <v>0</v>
      </c>
      <c r="P85" s="180">
        <v>0</v>
      </c>
      <c r="Q85" s="180">
        <f t="shared" si="5"/>
        <v>0</v>
      </c>
      <c r="R85" s="182"/>
      <c r="S85" s="182" t="s">
        <v>194</v>
      </c>
      <c r="T85" s="183" t="s">
        <v>195</v>
      </c>
      <c r="U85" s="158">
        <v>0.48499999999999999</v>
      </c>
      <c r="V85" s="158">
        <f t="shared" si="6"/>
        <v>0.49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7">
        <v>48</v>
      </c>
      <c r="B86" s="178" t="s">
        <v>324</v>
      </c>
      <c r="C86" s="189" t="s">
        <v>325</v>
      </c>
      <c r="D86" s="179" t="s">
        <v>317</v>
      </c>
      <c r="E86" s="180">
        <v>1</v>
      </c>
      <c r="F86" s="181"/>
      <c r="G86" s="182">
        <f t="shared" si="0"/>
        <v>0</v>
      </c>
      <c r="H86" s="181"/>
      <c r="I86" s="182">
        <f t="shared" si="1"/>
        <v>0</v>
      </c>
      <c r="J86" s="181"/>
      <c r="K86" s="182">
        <f t="shared" si="2"/>
        <v>0</v>
      </c>
      <c r="L86" s="182">
        <v>21</v>
      </c>
      <c r="M86" s="182">
        <f t="shared" si="3"/>
        <v>0</v>
      </c>
      <c r="N86" s="180">
        <v>0</v>
      </c>
      <c r="O86" s="180">
        <f t="shared" si="4"/>
        <v>0</v>
      </c>
      <c r="P86" s="180">
        <v>1.9460000000000002E-2</v>
      </c>
      <c r="Q86" s="180">
        <f t="shared" si="5"/>
        <v>0.02</v>
      </c>
      <c r="R86" s="182"/>
      <c r="S86" s="182" t="s">
        <v>194</v>
      </c>
      <c r="T86" s="183" t="s">
        <v>195</v>
      </c>
      <c r="U86" s="158">
        <v>0.38200000000000001</v>
      </c>
      <c r="V86" s="158">
        <f t="shared" si="6"/>
        <v>0.38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0">
        <v>49</v>
      </c>
      <c r="B87" s="171" t="s">
        <v>326</v>
      </c>
      <c r="C87" s="187" t="s">
        <v>327</v>
      </c>
      <c r="D87" s="172" t="s">
        <v>317</v>
      </c>
      <c r="E87" s="173">
        <v>1</v>
      </c>
      <c r="F87" s="174"/>
      <c r="G87" s="175">
        <f t="shared" si="0"/>
        <v>0</v>
      </c>
      <c r="H87" s="174"/>
      <c r="I87" s="175">
        <f t="shared" si="1"/>
        <v>0</v>
      </c>
      <c r="J87" s="174"/>
      <c r="K87" s="175">
        <f t="shared" si="2"/>
        <v>0</v>
      </c>
      <c r="L87" s="175">
        <v>21</v>
      </c>
      <c r="M87" s="175">
        <f t="shared" si="3"/>
        <v>0</v>
      </c>
      <c r="N87" s="173">
        <v>0</v>
      </c>
      <c r="O87" s="173">
        <f t="shared" si="4"/>
        <v>0</v>
      </c>
      <c r="P87" s="173">
        <v>1.56E-3</v>
      </c>
      <c r="Q87" s="173">
        <f t="shared" si="5"/>
        <v>0</v>
      </c>
      <c r="R87" s="175"/>
      <c r="S87" s="175" t="s">
        <v>194</v>
      </c>
      <c r="T87" s="176" t="s">
        <v>195</v>
      </c>
      <c r="U87" s="158">
        <v>0.217</v>
      </c>
      <c r="V87" s="158">
        <f t="shared" si="6"/>
        <v>0.22</v>
      </c>
      <c r="W87" s="158"/>
      <c r="X87" s="158" t="s">
        <v>196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198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>
        <v>50</v>
      </c>
      <c r="B88" s="155" t="s">
        <v>328</v>
      </c>
      <c r="C88" s="190" t="s">
        <v>329</v>
      </c>
      <c r="D88" s="156" t="s">
        <v>0</v>
      </c>
      <c r="E88" s="184"/>
      <c r="F88" s="159"/>
      <c r="G88" s="158">
        <f t="shared" si="0"/>
        <v>0</v>
      </c>
      <c r="H88" s="159"/>
      <c r="I88" s="158">
        <f t="shared" si="1"/>
        <v>0</v>
      </c>
      <c r="J88" s="159"/>
      <c r="K88" s="158">
        <f t="shared" si="2"/>
        <v>0</v>
      </c>
      <c r="L88" s="158">
        <v>21</v>
      </c>
      <c r="M88" s="158">
        <f t="shared" si="3"/>
        <v>0</v>
      </c>
      <c r="N88" s="157">
        <v>0</v>
      </c>
      <c r="O88" s="157">
        <f t="shared" si="4"/>
        <v>0</v>
      </c>
      <c r="P88" s="157">
        <v>0</v>
      </c>
      <c r="Q88" s="157">
        <f t="shared" si="5"/>
        <v>0</v>
      </c>
      <c r="R88" s="158"/>
      <c r="S88" s="158" t="s">
        <v>194</v>
      </c>
      <c r="T88" s="158" t="s">
        <v>195</v>
      </c>
      <c r="U88" s="158">
        <v>0</v>
      </c>
      <c r="V88" s="158">
        <f t="shared" si="6"/>
        <v>0</v>
      </c>
      <c r="W88" s="158"/>
      <c r="X88" s="158" t="s">
        <v>258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259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>
      <c r="A89" s="163" t="s">
        <v>189</v>
      </c>
      <c r="B89" s="164" t="s">
        <v>136</v>
      </c>
      <c r="C89" s="186" t="s">
        <v>137</v>
      </c>
      <c r="D89" s="165"/>
      <c r="E89" s="166"/>
      <c r="F89" s="167"/>
      <c r="G89" s="167">
        <f>SUMIF(AG90:AG98,"&lt;&gt;NOR",G90:G98)</f>
        <v>0</v>
      </c>
      <c r="H89" s="167"/>
      <c r="I89" s="167">
        <f>SUM(I90:I98)</f>
        <v>0</v>
      </c>
      <c r="J89" s="167"/>
      <c r="K89" s="167">
        <f>SUM(K90:K98)</f>
        <v>0</v>
      </c>
      <c r="L89" s="167"/>
      <c r="M89" s="167">
        <f>SUM(M90:M98)</f>
        <v>0</v>
      </c>
      <c r="N89" s="166"/>
      <c r="O89" s="166">
        <f>SUM(O90:O98)</f>
        <v>0.05</v>
      </c>
      <c r="P89" s="166"/>
      <c r="Q89" s="166">
        <f>SUM(Q90:Q98)</f>
        <v>0</v>
      </c>
      <c r="R89" s="167"/>
      <c r="S89" s="167"/>
      <c r="T89" s="168"/>
      <c r="U89" s="162"/>
      <c r="V89" s="162">
        <f>SUM(V90:V98)</f>
        <v>9.64</v>
      </c>
      <c r="W89" s="162"/>
      <c r="X89" s="162"/>
      <c r="Y89" s="162"/>
      <c r="AG89" t="s">
        <v>190</v>
      </c>
    </row>
    <row r="90" spans="1:60" outlineLevel="1">
      <c r="A90" s="177">
        <v>51</v>
      </c>
      <c r="B90" s="178" t="s">
        <v>330</v>
      </c>
      <c r="C90" s="189" t="s">
        <v>331</v>
      </c>
      <c r="D90" s="179" t="s">
        <v>248</v>
      </c>
      <c r="E90" s="180">
        <v>1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80">
        <v>0</v>
      </c>
      <c r="O90" s="180">
        <f>ROUND(E90*N90,2)</f>
        <v>0</v>
      </c>
      <c r="P90" s="180">
        <v>0</v>
      </c>
      <c r="Q90" s="180">
        <f>ROUND(E90*P90,2)</f>
        <v>0</v>
      </c>
      <c r="R90" s="182"/>
      <c r="S90" s="182" t="s">
        <v>194</v>
      </c>
      <c r="T90" s="183" t="s">
        <v>195</v>
      </c>
      <c r="U90" s="158">
        <v>1.5</v>
      </c>
      <c r="V90" s="158">
        <f>ROUND(E90*U90,2)</f>
        <v>1.5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>
      <c r="A91" s="177">
        <v>52</v>
      </c>
      <c r="B91" s="178" t="s">
        <v>332</v>
      </c>
      <c r="C91" s="189" t="s">
        <v>333</v>
      </c>
      <c r="D91" s="179" t="s">
        <v>248</v>
      </c>
      <c r="E91" s="180">
        <v>1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0">
        <v>2.1999999999999999E-2</v>
      </c>
      <c r="O91" s="180">
        <f>ROUND(E91*N91,2)</f>
        <v>0.02</v>
      </c>
      <c r="P91" s="180">
        <v>0</v>
      </c>
      <c r="Q91" s="180">
        <f>ROUND(E91*P91,2)</f>
        <v>0</v>
      </c>
      <c r="R91" s="182" t="s">
        <v>334</v>
      </c>
      <c r="S91" s="182" t="s">
        <v>194</v>
      </c>
      <c r="T91" s="183" t="s">
        <v>195</v>
      </c>
      <c r="U91" s="158">
        <v>0</v>
      </c>
      <c r="V91" s="158">
        <f>ROUND(E91*U91,2)</f>
        <v>0</v>
      </c>
      <c r="W91" s="158"/>
      <c r="X91" s="158" t="s">
        <v>335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336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7">
        <v>53</v>
      </c>
      <c r="B92" s="178" t="s">
        <v>337</v>
      </c>
      <c r="C92" s="189" t="s">
        <v>338</v>
      </c>
      <c r="D92" s="179" t="s">
        <v>248</v>
      </c>
      <c r="E92" s="180">
        <v>1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2"/>
      <c r="S92" s="182" t="s">
        <v>194</v>
      </c>
      <c r="T92" s="183" t="s">
        <v>195</v>
      </c>
      <c r="U92" s="158">
        <v>0.77500000000000002</v>
      </c>
      <c r="V92" s="158">
        <f>ROUND(E92*U92,2)</f>
        <v>0.78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7">
        <v>54</v>
      </c>
      <c r="B93" s="178" t="s">
        <v>339</v>
      </c>
      <c r="C93" s="189" t="s">
        <v>340</v>
      </c>
      <c r="D93" s="179" t="s">
        <v>248</v>
      </c>
      <c r="E93" s="180">
        <v>1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0">
        <v>8.0000000000000004E-4</v>
      </c>
      <c r="O93" s="180">
        <f>ROUND(E93*N93,2)</f>
        <v>0</v>
      </c>
      <c r="P93" s="180">
        <v>0</v>
      </c>
      <c r="Q93" s="180">
        <f>ROUND(E93*P93,2)</f>
        <v>0</v>
      </c>
      <c r="R93" s="182" t="s">
        <v>334</v>
      </c>
      <c r="S93" s="182" t="s">
        <v>194</v>
      </c>
      <c r="T93" s="183" t="s">
        <v>195</v>
      </c>
      <c r="U93" s="158">
        <v>0</v>
      </c>
      <c r="V93" s="158">
        <f>ROUND(E93*U93,2)</f>
        <v>0</v>
      </c>
      <c r="W93" s="158"/>
      <c r="X93" s="158" t="s">
        <v>335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336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0">
        <v>55</v>
      </c>
      <c r="B94" s="171" t="s">
        <v>341</v>
      </c>
      <c r="C94" s="187" t="s">
        <v>342</v>
      </c>
      <c r="D94" s="172" t="s">
        <v>236</v>
      </c>
      <c r="E94" s="173">
        <v>27.26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/>
      <c r="S94" s="175" t="s">
        <v>194</v>
      </c>
      <c r="T94" s="176" t="s">
        <v>195</v>
      </c>
      <c r="U94" s="158">
        <v>0.27</v>
      </c>
      <c r="V94" s="158">
        <f>ROUND(E94*U94,2)</f>
        <v>7.36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>
      <c r="A95" s="154"/>
      <c r="B95" s="155"/>
      <c r="C95" s="188" t="s">
        <v>549</v>
      </c>
      <c r="D95" s="160"/>
      <c r="E95" s="161">
        <v>27.26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202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0">
        <v>56</v>
      </c>
      <c r="B96" s="171" t="s">
        <v>344</v>
      </c>
      <c r="C96" s="187" t="s">
        <v>345</v>
      </c>
      <c r="D96" s="172" t="s">
        <v>236</v>
      </c>
      <c r="E96" s="173">
        <v>29.986000000000001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1E-3</v>
      </c>
      <c r="O96" s="173">
        <f>ROUND(E96*N96,2)</f>
        <v>0.03</v>
      </c>
      <c r="P96" s="173">
        <v>0</v>
      </c>
      <c r="Q96" s="173">
        <f>ROUND(E96*P96,2)</f>
        <v>0</v>
      </c>
      <c r="R96" s="175" t="s">
        <v>334</v>
      </c>
      <c r="S96" s="175" t="s">
        <v>194</v>
      </c>
      <c r="T96" s="176" t="s">
        <v>195</v>
      </c>
      <c r="U96" s="158">
        <v>0</v>
      </c>
      <c r="V96" s="158">
        <f>ROUND(E96*U96,2)</f>
        <v>0</v>
      </c>
      <c r="W96" s="158"/>
      <c r="X96" s="158" t="s">
        <v>335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336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>
      <c r="A97" s="154"/>
      <c r="B97" s="155"/>
      <c r="C97" s="188" t="s">
        <v>550</v>
      </c>
      <c r="D97" s="160"/>
      <c r="E97" s="161">
        <v>29.986000000000001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202</v>
      </c>
      <c r="AH97" s="147">
        <v>5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>
        <v>57</v>
      </c>
      <c r="B98" s="155" t="s">
        <v>347</v>
      </c>
      <c r="C98" s="190" t="s">
        <v>348</v>
      </c>
      <c r="D98" s="156" t="s">
        <v>0</v>
      </c>
      <c r="E98" s="184"/>
      <c r="F98" s="159"/>
      <c r="G98" s="158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194</v>
      </c>
      <c r="T98" s="158" t="s">
        <v>195</v>
      </c>
      <c r="U98" s="158">
        <v>0</v>
      </c>
      <c r="V98" s="158">
        <f>ROUND(E98*U98,2)</f>
        <v>0</v>
      </c>
      <c r="W98" s="158"/>
      <c r="X98" s="158" t="s">
        <v>258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259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>
      <c r="A99" s="163" t="s">
        <v>189</v>
      </c>
      <c r="B99" s="164" t="s">
        <v>138</v>
      </c>
      <c r="C99" s="186" t="s">
        <v>139</v>
      </c>
      <c r="D99" s="165"/>
      <c r="E99" s="166"/>
      <c r="F99" s="167"/>
      <c r="G99" s="167">
        <f>SUMIF(AG100:AG102,"&lt;&gt;NOR",G100:G102)</f>
        <v>0</v>
      </c>
      <c r="H99" s="167"/>
      <c r="I99" s="167">
        <f>SUM(I100:I102)</f>
        <v>0</v>
      </c>
      <c r="J99" s="167"/>
      <c r="K99" s="167">
        <f>SUM(K100:K102)</f>
        <v>0</v>
      </c>
      <c r="L99" s="167"/>
      <c r="M99" s="167">
        <f>SUM(M100:M102)</f>
        <v>0</v>
      </c>
      <c r="N99" s="166"/>
      <c r="O99" s="166">
        <f>SUM(O100:O102)</f>
        <v>0.44999999999999996</v>
      </c>
      <c r="P99" s="166"/>
      <c r="Q99" s="166">
        <f>SUM(Q100:Q102)</f>
        <v>0</v>
      </c>
      <c r="R99" s="167"/>
      <c r="S99" s="167"/>
      <c r="T99" s="168"/>
      <c r="U99" s="162"/>
      <c r="V99" s="162">
        <f>SUM(V100:V102)</f>
        <v>23.32</v>
      </c>
      <c r="W99" s="162"/>
      <c r="X99" s="162"/>
      <c r="Y99" s="162"/>
      <c r="AG99" t="s">
        <v>190</v>
      </c>
    </row>
    <row r="100" spans="1:60" ht="20.399999999999999" outlineLevel="1">
      <c r="A100" s="177">
        <v>58</v>
      </c>
      <c r="B100" s="178" t="s">
        <v>349</v>
      </c>
      <c r="C100" s="189" t="s">
        <v>350</v>
      </c>
      <c r="D100" s="179" t="s">
        <v>193</v>
      </c>
      <c r="E100" s="180">
        <v>37.99</v>
      </c>
      <c r="F100" s="181"/>
      <c r="G100" s="182">
        <f>ROUND(E100*F100,2)</f>
        <v>0</v>
      </c>
      <c r="H100" s="181"/>
      <c r="I100" s="182">
        <f>ROUND(E100*H100,2)</f>
        <v>0</v>
      </c>
      <c r="J100" s="181"/>
      <c r="K100" s="182">
        <f>ROUND(E100*J100,2)</f>
        <v>0</v>
      </c>
      <c r="L100" s="182">
        <v>21</v>
      </c>
      <c r="M100" s="182">
        <f>G100*(1+L100/100)</f>
        <v>0</v>
      </c>
      <c r="N100" s="180">
        <v>1.103E-2</v>
      </c>
      <c r="O100" s="180">
        <f>ROUND(E100*N100,2)</f>
        <v>0.42</v>
      </c>
      <c r="P100" s="180">
        <v>0</v>
      </c>
      <c r="Q100" s="180">
        <f>ROUND(E100*P100,2)</f>
        <v>0</v>
      </c>
      <c r="R100" s="182"/>
      <c r="S100" s="182" t="s">
        <v>228</v>
      </c>
      <c r="T100" s="183" t="s">
        <v>229</v>
      </c>
      <c r="U100" s="158">
        <v>0.48499999999999999</v>
      </c>
      <c r="V100" s="158">
        <f>ROUND(E100*U100,2)</f>
        <v>18.43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>
      <c r="A101" s="170">
        <v>59</v>
      </c>
      <c r="B101" s="171" t="s">
        <v>351</v>
      </c>
      <c r="C101" s="187" t="s">
        <v>352</v>
      </c>
      <c r="D101" s="172" t="s">
        <v>193</v>
      </c>
      <c r="E101" s="173">
        <v>10.08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3.47E-3</v>
      </c>
      <c r="O101" s="173">
        <f>ROUND(E101*N101,2)</f>
        <v>0.03</v>
      </c>
      <c r="P101" s="173">
        <v>0</v>
      </c>
      <c r="Q101" s="173">
        <f>ROUND(E101*P101,2)</f>
        <v>0</v>
      </c>
      <c r="R101" s="175"/>
      <c r="S101" s="175" t="s">
        <v>228</v>
      </c>
      <c r="T101" s="176" t="s">
        <v>229</v>
      </c>
      <c r="U101" s="158">
        <v>0.48499999999999999</v>
      </c>
      <c r="V101" s="158">
        <f>ROUND(E101*U101,2)</f>
        <v>4.8899999999999997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>
        <v>60</v>
      </c>
      <c r="B102" s="155" t="s">
        <v>353</v>
      </c>
      <c r="C102" s="190" t="s">
        <v>354</v>
      </c>
      <c r="D102" s="156" t="s">
        <v>0</v>
      </c>
      <c r="E102" s="184"/>
      <c r="F102" s="159"/>
      <c r="G102" s="158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194</v>
      </c>
      <c r="T102" s="158" t="s">
        <v>195</v>
      </c>
      <c r="U102" s="158">
        <v>0</v>
      </c>
      <c r="V102" s="158">
        <f>ROUND(E102*U102,2)</f>
        <v>0</v>
      </c>
      <c r="W102" s="158"/>
      <c r="X102" s="158" t="s">
        <v>258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259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>
      <c r="A103" s="163" t="s">
        <v>189</v>
      </c>
      <c r="B103" s="164" t="s">
        <v>142</v>
      </c>
      <c r="C103" s="186" t="s">
        <v>143</v>
      </c>
      <c r="D103" s="165"/>
      <c r="E103" s="166"/>
      <c r="F103" s="167"/>
      <c r="G103" s="167">
        <f>SUMIF(AG104:AG116,"&lt;&gt;NOR",G104:G116)</f>
        <v>0</v>
      </c>
      <c r="H103" s="167"/>
      <c r="I103" s="167">
        <f>SUM(I104:I116)</f>
        <v>0</v>
      </c>
      <c r="J103" s="167"/>
      <c r="K103" s="167">
        <f>SUM(K104:K116)</f>
        <v>0</v>
      </c>
      <c r="L103" s="167"/>
      <c r="M103" s="167">
        <f>SUM(M104:M116)</f>
        <v>0</v>
      </c>
      <c r="N103" s="166"/>
      <c r="O103" s="166">
        <f>SUM(O104:O116)</f>
        <v>0.04</v>
      </c>
      <c r="P103" s="166"/>
      <c r="Q103" s="166">
        <f>SUM(Q104:Q116)</f>
        <v>0.03</v>
      </c>
      <c r="R103" s="167"/>
      <c r="S103" s="167"/>
      <c r="T103" s="168"/>
      <c r="U103" s="162"/>
      <c r="V103" s="162">
        <f>SUM(V104:V116)</f>
        <v>61.41</v>
      </c>
      <c r="W103" s="162"/>
      <c r="X103" s="162"/>
      <c r="Y103" s="162"/>
      <c r="AG103" t="s">
        <v>190</v>
      </c>
    </row>
    <row r="104" spans="1:60" outlineLevel="1">
      <c r="A104" s="170">
        <v>61</v>
      </c>
      <c r="B104" s="171" t="s">
        <v>355</v>
      </c>
      <c r="C104" s="187" t="s">
        <v>356</v>
      </c>
      <c r="D104" s="172" t="s">
        <v>236</v>
      </c>
      <c r="E104" s="173">
        <v>27.26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1E-3</v>
      </c>
      <c r="Q104" s="173">
        <f>ROUND(E104*P104,2)</f>
        <v>0.03</v>
      </c>
      <c r="R104" s="175"/>
      <c r="S104" s="175" t="s">
        <v>194</v>
      </c>
      <c r="T104" s="176" t="s">
        <v>195</v>
      </c>
      <c r="U104" s="158">
        <v>0.08</v>
      </c>
      <c r="V104" s="158">
        <f>ROUND(E104*U104,2)</f>
        <v>2.1800000000000002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>
      <c r="A105" s="154"/>
      <c r="B105" s="155"/>
      <c r="C105" s="188" t="s">
        <v>549</v>
      </c>
      <c r="D105" s="160"/>
      <c r="E105" s="161">
        <v>27.26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0">
        <v>62</v>
      </c>
      <c r="B106" s="171" t="s">
        <v>358</v>
      </c>
      <c r="C106" s="187" t="s">
        <v>359</v>
      </c>
      <c r="D106" s="172" t="s">
        <v>236</v>
      </c>
      <c r="E106" s="173">
        <v>27.26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1.6000000000000001E-4</v>
      </c>
      <c r="O106" s="173">
        <f>ROUND(E106*N106,2)</f>
        <v>0</v>
      </c>
      <c r="P106" s="173">
        <v>0</v>
      </c>
      <c r="Q106" s="173">
        <f>ROUND(E106*P106,2)</f>
        <v>0</v>
      </c>
      <c r="R106" s="175"/>
      <c r="S106" s="175" t="s">
        <v>194</v>
      </c>
      <c r="T106" s="176" t="s">
        <v>195</v>
      </c>
      <c r="U106" s="158">
        <v>0.18</v>
      </c>
      <c r="V106" s="158">
        <f>ROUND(E106*U106,2)</f>
        <v>4.91</v>
      </c>
      <c r="W106" s="158"/>
      <c r="X106" s="158" t="s">
        <v>196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198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>
      <c r="A107" s="154"/>
      <c r="B107" s="155"/>
      <c r="C107" s="188" t="s">
        <v>551</v>
      </c>
      <c r="D107" s="160"/>
      <c r="E107" s="161">
        <v>27.26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0">
        <v>63</v>
      </c>
      <c r="B108" s="171" t="s">
        <v>360</v>
      </c>
      <c r="C108" s="187" t="s">
        <v>361</v>
      </c>
      <c r="D108" s="172" t="s">
        <v>193</v>
      </c>
      <c r="E108" s="173">
        <v>48.07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1.0000000000000001E-5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194</v>
      </c>
      <c r="T108" s="176" t="s">
        <v>195</v>
      </c>
      <c r="U108" s="158">
        <v>0.34</v>
      </c>
      <c r="V108" s="158">
        <f>ROUND(E108*U108,2)</f>
        <v>16.34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>
      <c r="A109" s="154"/>
      <c r="B109" s="155"/>
      <c r="C109" s="188" t="s">
        <v>552</v>
      </c>
      <c r="D109" s="160"/>
      <c r="E109" s="161">
        <v>48.07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0">
        <v>64</v>
      </c>
      <c r="B110" s="171" t="s">
        <v>362</v>
      </c>
      <c r="C110" s="187" t="s">
        <v>363</v>
      </c>
      <c r="D110" s="172" t="s">
        <v>193</v>
      </c>
      <c r="E110" s="173">
        <v>48.07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5"/>
      <c r="S110" s="175" t="s">
        <v>194</v>
      </c>
      <c r="T110" s="176" t="s">
        <v>195</v>
      </c>
      <c r="U110" s="158">
        <v>0.09</v>
      </c>
      <c r="V110" s="158">
        <f>ROUND(E110*U110,2)</f>
        <v>4.33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>
      <c r="A111" s="154"/>
      <c r="B111" s="155"/>
      <c r="C111" s="188" t="s">
        <v>553</v>
      </c>
      <c r="D111" s="160"/>
      <c r="E111" s="161">
        <v>48.07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202</v>
      </c>
      <c r="AH111" s="147">
        <v>5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0">
        <v>65</v>
      </c>
      <c r="B112" s="171" t="s">
        <v>364</v>
      </c>
      <c r="C112" s="187" t="s">
        <v>1228</v>
      </c>
      <c r="D112" s="172" t="s">
        <v>193</v>
      </c>
      <c r="E112" s="173">
        <v>48.07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4.8999999999999998E-4</v>
      </c>
      <c r="O112" s="173">
        <f>ROUND(E112*N112,2)</f>
        <v>0.02</v>
      </c>
      <c r="P112" s="173">
        <v>0</v>
      </c>
      <c r="Q112" s="173">
        <f>ROUND(E112*P112,2)</f>
        <v>0</v>
      </c>
      <c r="R112" s="175"/>
      <c r="S112" s="175" t="s">
        <v>194</v>
      </c>
      <c r="T112" s="176" t="s">
        <v>195</v>
      </c>
      <c r="U112" s="158">
        <v>0.13</v>
      </c>
      <c r="V112" s="158">
        <f>ROUND(E112*U112,2)</f>
        <v>6.25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>
      <c r="A113" s="154"/>
      <c r="B113" s="155"/>
      <c r="C113" s="188" t="s">
        <v>553</v>
      </c>
      <c r="D113" s="160"/>
      <c r="E113" s="161">
        <v>48.07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0">
        <v>66</v>
      </c>
      <c r="B114" s="171" t="s">
        <v>366</v>
      </c>
      <c r="C114" s="187" t="s">
        <v>367</v>
      </c>
      <c r="D114" s="172" t="s">
        <v>193</v>
      </c>
      <c r="E114" s="173">
        <v>48.07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3.5E-4</v>
      </c>
      <c r="O114" s="173">
        <f>ROUND(E114*N114,2)</f>
        <v>0.02</v>
      </c>
      <c r="P114" s="173">
        <v>0</v>
      </c>
      <c r="Q114" s="173">
        <f>ROUND(E114*P114,2)</f>
        <v>0</v>
      </c>
      <c r="R114" s="175"/>
      <c r="S114" s="175" t="s">
        <v>194</v>
      </c>
      <c r="T114" s="176" t="s">
        <v>195</v>
      </c>
      <c r="U114" s="158">
        <v>0.56999999999999995</v>
      </c>
      <c r="V114" s="158">
        <f>ROUND(E114*U114,2)</f>
        <v>27.4</v>
      </c>
      <c r="W114" s="158"/>
      <c r="X114" s="158" t="s">
        <v>196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198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88" t="s">
        <v>553</v>
      </c>
      <c r="D115" s="160"/>
      <c r="E115" s="161">
        <v>48.07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>
        <v>67</v>
      </c>
      <c r="B116" s="155" t="s">
        <v>368</v>
      </c>
      <c r="C116" s="190" t="s">
        <v>369</v>
      </c>
      <c r="D116" s="156" t="s">
        <v>0</v>
      </c>
      <c r="E116" s="184"/>
      <c r="F116" s="159"/>
      <c r="G116" s="15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194</v>
      </c>
      <c r="T116" s="158" t="s">
        <v>195</v>
      </c>
      <c r="U116" s="158">
        <v>0</v>
      </c>
      <c r="V116" s="158">
        <f>ROUND(E116*U116,2)</f>
        <v>0</v>
      </c>
      <c r="W116" s="158"/>
      <c r="X116" s="158" t="s">
        <v>258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259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>
      <c r="A117" s="163" t="s">
        <v>189</v>
      </c>
      <c r="B117" s="164" t="s">
        <v>144</v>
      </c>
      <c r="C117" s="186" t="s">
        <v>145</v>
      </c>
      <c r="D117" s="165"/>
      <c r="E117" s="166"/>
      <c r="F117" s="167"/>
      <c r="G117" s="167">
        <f>SUMIF(AG118:AG120,"&lt;&gt;NOR",G118:G120)</f>
        <v>0</v>
      </c>
      <c r="H117" s="167"/>
      <c r="I117" s="167">
        <f>SUM(I118:I120)</f>
        <v>0</v>
      </c>
      <c r="J117" s="167"/>
      <c r="K117" s="167">
        <f>SUM(K118:K120)</f>
        <v>0</v>
      </c>
      <c r="L117" s="167"/>
      <c r="M117" s="167">
        <f>SUM(M118:M120)</f>
        <v>0</v>
      </c>
      <c r="N117" s="166"/>
      <c r="O117" s="166">
        <f>SUM(O118:O120)</f>
        <v>0.01</v>
      </c>
      <c r="P117" s="166"/>
      <c r="Q117" s="166">
        <f>SUM(Q118:Q120)</f>
        <v>0</v>
      </c>
      <c r="R117" s="167"/>
      <c r="S117" s="167"/>
      <c r="T117" s="168"/>
      <c r="U117" s="162"/>
      <c r="V117" s="162">
        <f>SUM(V118:V120)</f>
        <v>1.92</v>
      </c>
      <c r="W117" s="162"/>
      <c r="X117" s="162"/>
      <c r="Y117" s="162"/>
      <c r="AG117" t="s">
        <v>190</v>
      </c>
    </row>
    <row r="118" spans="1:60" ht="20.399999999999999" outlineLevel="1">
      <c r="A118" s="170">
        <v>68</v>
      </c>
      <c r="B118" s="171" t="s">
        <v>370</v>
      </c>
      <c r="C118" s="187" t="s">
        <v>371</v>
      </c>
      <c r="D118" s="172" t="s">
        <v>193</v>
      </c>
      <c r="E118" s="173">
        <v>11.64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2.0000000000000002E-5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194</v>
      </c>
      <c r="T118" s="176" t="s">
        <v>195</v>
      </c>
      <c r="U118" s="158">
        <v>0.16500000000000001</v>
      </c>
      <c r="V118" s="158">
        <f>ROUND(E118*U118,2)</f>
        <v>1.92</v>
      </c>
      <c r="W118" s="158"/>
      <c r="X118" s="158" t="s">
        <v>196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>
      <c r="A119" s="154"/>
      <c r="B119" s="155"/>
      <c r="C119" s="188" t="s">
        <v>554</v>
      </c>
      <c r="D119" s="160"/>
      <c r="E119" s="161">
        <v>11.64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7">
        <v>69</v>
      </c>
      <c r="B120" s="178" t="s">
        <v>373</v>
      </c>
      <c r="C120" s="189" t="s">
        <v>374</v>
      </c>
      <c r="D120" s="179" t="s">
        <v>193</v>
      </c>
      <c r="E120" s="180">
        <v>12</v>
      </c>
      <c r="F120" s="181"/>
      <c r="G120" s="182">
        <f>ROUND(E120*F120,2)</f>
        <v>0</v>
      </c>
      <c r="H120" s="181"/>
      <c r="I120" s="182">
        <f>ROUND(E120*H120,2)</f>
        <v>0</v>
      </c>
      <c r="J120" s="181"/>
      <c r="K120" s="182">
        <f>ROUND(E120*J120,2)</f>
        <v>0</v>
      </c>
      <c r="L120" s="182">
        <v>21</v>
      </c>
      <c r="M120" s="182">
        <f>G120*(1+L120/100)</f>
        <v>0</v>
      </c>
      <c r="N120" s="180">
        <v>1.0399999999999999E-3</v>
      </c>
      <c r="O120" s="180">
        <f>ROUND(E120*N120,2)</f>
        <v>0.01</v>
      </c>
      <c r="P120" s="180">
        <v>0</v>
      </c>
      <c r="Q120" s="180">
        <f>ROUND(E120*P120,2)</f>
        <v>0</v>
      </c>
      <c r="R120" s="182" t="s">
        <v>334</v>
      </c>
      <c r="S120" s="182" t="s">
        <v>240</v>
      </c>
      <c r="T120" s="183" t="s">
        <v>195</v>
      </c>
      <c r="U120" s="158">
        <v>0</v>
      </c>
      <c r="V120" s="158">
        <f>ROUND(E120*U120,2)</f>
        <v>0</v>
      </c>
      <c r="W120" s="158"/>
      <c r="X120" s="158" t="s">
        <v>335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336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>
      <c r="A121" s="163" t="s">
        <v>189</v>
      </c>
      <c r="B121" s="164" t="s">
        <v>146</v>
      </c>
      <c r="C121" s="186" t="s">
        <v>147</v>
      </c>
      <c r="D121" s="165"/>
      <c r="E121" s="166"/>
      <c r="F121" s="167"/>
      <c r="G121" s="167">
        <f>SUMIF(AG122:AG131,"&lt;&gt;NOR",G122:G131)</f>
        <v>0</v>
      </c>
      <c r="H121" s="167"/>
      <c r="I121" s="167">
        <f>SUM(I122:I131)</f>
        <v>0</v>
      </c>
      <c r="J121" s="167"/>
      <c r="K121" s="167">
        <f>SUM(K122:K131)</f>
        <v>0</v>
      </c>
      <c r="L121" s="167"/>
      <c r="M121" s="167">
        <f>SUM(M122:M131)</f>
        <v>0</v>
      </c>
      <c r="N121" s="166"/>
      <c r="O121" s="166">
        <f>SUM(O122:O131)</f>
        <v>6.9999999999999993E-2</v>
      </c>
      <c r="P121" s="166"/>
      <c r="Q121" s="166">
        <f>SUM(Q122:Q131)</f>
        <v>0</v>
      </c>
      <c r="R121" s="167"/>
      <c r="S121" s="167"/>
      <c r="T121" s="168"/>
      <c r="U121" s="162"/>
      <c r="V121" s="162">
        <f>SUM(V122:V131)</f>
        <v>4.62</v>
      </c>
      <c r="W121" s="162"/>
      <c r="X121" s="162"/>
      <c r="Y121" s="162"/>
      <c r="AG121" t="s">
        <v>190</v>
      </c>
    </row>
    <row r="122" spans="1:60" outlineLevel="1">
      <c r="A122" s="170">
        <v>70</v>
      </c>
      <c r="B122" s="171" t="s">
        <v>376</v>
      </c>
      <c r="C122" s="187" t="s">
        <v>377</v>
      </c>
      <c r="D122" s="172" t="s">
        <v>193</v>
      </c>
      <c r="E122" s="173">
        <v>2.4750000000000001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2.1000000000000001E-4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194</v>
      </c>
      <c r="T122" s="176" t="s">
        <v>195</v>
      </c>
      <c r="U122" s="158">
        <v>0.05</v>
      </c>
      <c r="V122" s="158">
        <f>ROUND(E122*U122,2)</f>
        <v>0.12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>
      <c r="A123" s="154"/>
      <c r="B123" s="155"/>
      <c r="C123" s="294" t="s">
        <v>378</v>
      </c>
      <c r="D123" s="295"/>
      <c r="E123" s="295"/>
      <c r="F123" s="295"/>
      <c r="G123" s="295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>
      <c r="A124" s="154"/>
      <c r="B124" s="155"/>
      <c r="C124" s="188" t="s">
        <v>555</v>
      </c>
      <c r="D124" s="160"/>
      <c r="E124" s="161">
        <v>2.4750000000000001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202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70">
        <v>71</v>
      </c>
      <c r="B125" s="171" t="s">
        <v>380</v>
      </c>
      <c r="C125" s="187" t="s">
        <v>381</v>
      </c>
      <c r="D125" s="172" t="s">
        <v>193</v>
      </c>
      <c r="E125" s="173">
        <v>2.4750000000000001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194</v>
      </c>
      <c r="T125" s="176" t="s">
        <v>195</v>
      </c>
      <c r="U125" s="158">
        <v>0.24</v>
      </c>
      <c r="V125" s="158">
        <f>ROUND(E125*U125,2)</f>
        <v>0.59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>
      <c r="A126" s="154"/>
      <c r="B126" s="155"/>
      <c r="C126" s="188" t="s">
        <v>556</v>
      </c>
      <c r="D126" s="160"/>
      <c r="E126" s="161">
        <v>2.4750000000000001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202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0">
        <v>72</v>
      </c>
      <c r="B127" s="171" t="s">
        <v>383</v>
      </c>
      <c r="C127" s="187" t="s">
        <v>384</v>
      </c>
      <c r="D127" s="172" t="s">
        <v>193</v>
      </c>
      <c r="E127" s="173">
        <v>2.4750000000000001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2.8400000000000001E-3</v>
      </c>
      <c r="O127" s="173">
        <f>ROUND(E127*N127,2)</f>
        <v>0.01</v>
      </c>
      <c r="P127" s="173">
        <v>0</v>
      </c>
      <c r="Q127" s="173">
        <f>ROUND(E127*P127,2)</f>
        <v>0</v>
      </c>
      <c r="R127" s="175"/>
      <c r="S127" s="175" t="s">
        <v>194</v>
      </c>
      <c r="T127" s="176" t="s">
        <v>195</v>
      </c>
      <c r="U127" s="158">
        <v>1.5780000000000001</v>
      </c>
      <c r="V127" s="158">
        <f>ROUND(E127*U127,2)</f>
        <v>3.91</v>
      </c>
      <c r="W127" s="158"/>
      <c r="X127" s="158" t="s">
        <v>196</v>
      </c>
      <c r="Y127" s="158" t="s">
        <v>197</v>
      </c>
      <c r="Z127" s="147"/>
      <c r="AA127" s="147"/>
      <c r="AB127" s="147"/>
      <c r="AC127" s="147"/>
      <c r="AD127" s="147"/>
      <c r="AE127" s="147"/>
      <c r="AF127" s="147"/>
      <c r="AG127" s="147" t="s">
        <v>198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>
      <c r="A128" s="154"/>
      <c r="B128" s="155"/>
      <c r="C128" s="188" t="s">
        <v>556</v>
      </c>
      <c r="D128" s="160"/>
      <c r="E128" s="161">
        <v>2.4750000000000001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202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0">
        <v>73</v>
      </c>
      <c r="B129" s="171" t="s">
        <v>385</v>
      </c>
      <c r="C129" s="187" t="s">
        <v>386</v>
      </c>
      <c r="D129" s="172" t="s">
        <v>193</v>
      </c>
      <c r="E129" s="173">
        <v>2.97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2.188E-2</v>
      </c>
      <c r="O129" s="173">
        <f>ROUND(E129*N129,2)</f>
        <v>0.06</v>
      </c>
      <c r="P129" s="173">
        <v>0</v>
      </c>
      <c r="Q129" s="173">
        <f>ROUND(E129*P129,2)</f>
        <v>0</v>
      </c>
      <c r="R129" s="175" t="s">
        <v>334</v>
      </c>
      <c r="S129" s="175" t="s">
        <v>194</v>
      </c>
      <c r="T129" s="176" t="s">
        <v>195</v>
      </c>
      <c r="U129" s="158">
        <v>0</v>
      </c>
      <c r="V129" s="158">
        <f>ROUND(E129*U129,2)</f>
        <v>0</v>
      </c>
      <c r="W129" s="158"/>
      <c r="X129" s="158" t="s">
        <v>335</v>
      </c>
      <c r="Y129" s="158" t="s">
        <v>197</v>
      </c>
      <c r="Z129" s="147"/>
      <c r="AA129" s="147"/>
      <c r="AB129" s="147"/>
      <c r="AC129" s="147"/>
      <c r="AD129" s="147"/>
      <c r="AE129" s="147"/>
      <c r="AF129" s="147"/>
      <c r="AG129" s="147" t="s">
        <v>336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>
      <c r="A130" s="154"/>
      <c r="B130" s="155"/>
      <c r="C130" s="188" t="s">
        <v>557</v>
      </c>
      <c r="D130" s="160"/>
      <c r="E130" s="161">
        <v>2.97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202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>
        <v>74</v>
      </c>
      <c r="B131" s="155" t="s">
        <v>388</v>
      </c>
      <c r="C131" s="190" t="s">
        <v>389</v>
      </c>
      <c r="D131" s="156" t="s">
        <v>0</v>
      </c>
      <c r="E131" s="184"/>
      <c r="F131" s="159"/>
      <c r="G131" s="158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7">
        <v>0</v>
      </c>
      <c r="O131" s="157">
        <f>ROUND(E131*N131,2)</f>
        <v>0</v>
      </c>
      <c r="P131" s="157">
        <v>0</v>
      </c>
      <c r="Q131" s="157">
        <f>ROUND(E131*P131,2)</f>
        <v>0</v>
      </c>
      <c r="R131" s="158"/>
      <c r="S131" s="158" t="s">
        <v>194</v>
      </c>
      <c r="T131" s="158" t="s">
        <v>195</v>
      </c>
      <c r="U131" s="158">
        <v>0</v>
      </c>
      <c r="V131" s="158">
        <f>ROUND(E131*U131,2)</f>
        <v>0</v>
      </c>
      <c r="W131" s="158"/>
      <c r="X131" s="158" t="s">
        <v>258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259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>
      <c r="A132" s="163" t="s">
        <v>189</v>
      </c>
      <c r="B132" s="164" t="s">
        <v>148</v>
      </c>
      <c r="C132" s="186" t="s">
        <v>149</v>
      </c>
      <c r="D132" s="165"/>
      <c r="E132" s="166"/>
      <c r="F132" s="167"/>
      <c r="G132" s="167">
        <f>SUMIF(AG133:AG142,"&lt;&gt;NOR",G133:G142)</f>
        <v>0</v>
      </c>
      <c r="H132" s="167"/>
      <c r="I132" s="167">
        <f>SUM(I133:I142)</f>
        <v>0</v>
      </c>
      <c r="J132" s="167"/>
      <c r="K132" s="167">
        <f>SUM(K133:K142)</f>
        <v>0</v>
      </c>
      <c r="L132" s="167"/>
      <c r="M132" s="167">
        <f>SUM(M133:M142)</f>
        <v>0</v>
      </c>
      <c r="N132" s="166"/>
      <c r="O132" s="166">
        <f>SUM(O133:O142)</f>
        <v>0</v>
      </c>
      <c r="P132" s="166"/>
      <c r="Q132" s="166">
        <f>SUM(Q133:Q142)</f>
        <v>0</v>
      </c>
      <c r="R132" s="167"/>
      <c r="S132" s="167"/>
      <c r="T132" s="168"/>
      <c r="U132" s="162"/>
      <c r="V132" s="162">
        <f>SUM(V133:V142)</f>
        <v>2.5</v>
      </c>
      <c r="W132" s="162"/>
      <c r="X132" s="162"/>
      <c r="Y132" s="162"/>
      <c r="AG132" t="s">
        <v>190</v>
      </c>
    </row>
    <row r="133" spans="1:60" outlineLevel="1">
      <c r="A133" s="170">
        <v>75</v>
      </c>
      <c r="B133" s="171" t="s">
        <v>390</v>
      </c>
      <c r="C133" s="187" t="s">
        <v>391</v>
      </c>
      <c r="D133" s="172" t="s">
        <v>193</v>
      </c>
      <c r="E133" s="173">
        <v>2.835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4.8999999999999998E-4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194</v>
      </c>
      <c r="T133" s="176" t="s">
        <v>195</v>
      </c>
      <c r="U133" s="158">
        <v>0.24299999999999999</v>
      </c>
      <c r="V133" s="158">
        <f>ROUND(E133*U133,2)</f>
        <v>0.69</v>
      </c>
      <c r="W133" s="158"/>
      <c r="X133" s="158" t="s">
        <v>196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198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>
      <c r="A134" s="154"/>
      <c r="B134" s="155"/>
      <c r="C134" s="188" t="s">
        <v>558</v>
      </c>
      <c r="D134" s="160"/>
      <c r="E134" s="161">
        <v>2.835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7">
        <v>76</v>
      </c>
      <c r="B135" s="178" t="s">
        <v>393</v>
      </c>
      <c r="C135" s="189" t="s">
        <v>394</v>
      </c>
      <c r="D135" s="179" t="s">
        <v>236</v>
      </c>
      <c r="E135" s="180">
        <v>12</v>
      </c>
      <c r="F135" s="181"/>
      <c r="G135" s="182">
        <f>ROUND(E135*F135,2)</f>
        <v>0</v>
      </c>
      <c r="H135" s="181"/>
      <c r="I135" s="182">
        <f>ROUND(E135*H135,2)</f>
        <v>0</v>
      </c>
      <c r="J135" s="181"/>
      <c r="K135" s="182">
        <f>ROUND(E135*J135,2)</f>
        <v>0</v>
      </c>
      <c r="L135" s="182">
        <v>21</v>
      </c>
      <c r="M135" s="182">
        <f>G135*(1+L135/100)</f>
        <v>0</v>
      </c>
      <c r="N135" s="180">
        <v>6.9999999999999994E-5</v>
      </c>
      <c r="O135" s="180">
        <f>ROUND(E135*N135,2)</f>
        <v>0</v>
      </c>
      <c r="P135" s="180">
        <v>0</v>
      </c>
      <c r="Q135" s="180">
        <f>ROUND(E135*P135,2)</f>
        <v>0</v>
      </c>
      <c r="R135" s="182"/>
      <c r="S135" s="182" t="s">
        <v>194</v>
      </c>
      <c r="T135" s="183" t="s">
        <v>195</v>
      </c>
      <c r="U135" s="158">
        <v>8.8999999999999996E-2</v>
      </c>
      <c r="V135" s="158">
        <f>ROUND(E135*U135,2)</f>
        <v>1.07</v>
      </c>
      <c r="W135" s="158"/>
      <c r="X135" s="158" t="s">
        <v>196</v>
      </c>
      <c r="Y135" s="158" t="s">
        <v>197</v>
      </c>
      <c r="Z135" s="147"/>
      <c r="AA135" s="147"/>
      <c r="AB135" s="147"/>
      <c r="AC135" s="147"/>
      <c r="AD135" s="147"/>
      <c r="AE135" s="147"/>
      <c r="AF135" s="147"/>
      <c r="AG135" s="147" t="s">
        <v>198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7">
        <v>77</v>
      </c>
      <c r="B136" s="178" t="s">
        <v>395</v>
      </c>
      <c r="C136" s="189" t="s">
        <v>396</v>
      </c>
      <c r="D136" s="179" t="s">
        <v>236</v>
      </c>
      <c r="E136" s="180">
        <v>12</v>
      </c>
      <c r="F136" s="181"/>
      <c r="G136" s="182">
        <f>ROUND(E136*F136,2)</f>
        <v>0</v>
      </c>
      <c r="H136" s="181"/>
      <c r="I136" s="182">
        <f>ROUND(E136*H136,2)</f>
        <v>0</v>
      </c>
      <c r="J136" s="181"/>
      <c r="K136" s="182">
        <f>ROUND(E136*J136,2)</f>
        <v>0</v>
      </c>
      <c r="L136" s="182">
        <v>21</v>
      </c>
      <c r="M136" s="182">
        <f>G136*(1+L136/100)</f>
        <v>0</v>
      </c>
      <c r="N136" s="180">
        <v>0</v>
      </c>
      <c r="O136" s="180">
        <f>ROUND(E136*N136,2)</f>
        <v>0</v>
      </c>
      <c r="P136" s="180">
        <v>0</v>
      </c>
      <c r="Q136" s="180">
        <f>ROUND(E136*P136,2)</f>
        <v>0</v>
      </c>
      <c r="R136" s="182"/>
      <c r="S136" s="182" t="s">
        <v>194</v>
      </c>
      <c r="T136" s="183" t="s">
        <v>195</v>
      </c>
      <c r="U136" s="158">
        <v>8.9999999999999993E-3</v>
      </c>
      <c r="V136" s="158">
        <f>ROUND(E136*U136,2)</f>
        <v>0.11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77">
        <v>78</v>
      </c>
      <c r="B137" s="178" t="s">
        <v>397</v>
      </c>
      <c r="C137" s="189" t="s">
        <v>398</v>
      </c>
      <c r="D137" s="179" t="s">
        <v>193</v>
      </c>
      <c r="E137" s="180">
        <v>2.835</v>
      </c>
      <c r="F137" s="181"/>
      <c r="G137" s="182">
        <f>ROUND(E137*F137,2)</f>
        <v>0</v>
      </c>
      <c r="H137" s="181"/>
      <c r="I137" s="182">
        <f>ROUND(E137*H137,2)</f>
        <v>0</v>
      </c>
      <c r="J137" s="181"/>
      <c r="K137" s="182">
        <f>ROUND(E137*J137,2)</f>
        <v>0</v>
      </c>
      <c r="L137" s="182">
        <v>21</v>
      </c>
      <c r="M137" s="182">
        <f>G137*(1+L137/100)</f>
        <v>0</v>
      </c>
      <c r="N137" s="180">
        <v>5.0000000000000002E-5</v>
      </c>
      <c r="O137" s="180">
        <f>ROUND(E137*N137,2)</f>
        <v>0</v>
      </c>
      <c r="P137" s="180">
        <v>0</v>
      </c>
      <c r="Q137" s="180">
        <f>ROUND(E137*P137,2)</f>
        <v>0</v>
      </c>
      <c r="R137" s="182"/>
      <c r="S137" s="182" t="s">
        <v>194</v>
      </c>
      <c r="T137" s="183" t="s">
        <v>195</v>
      </c>
      <c r="U137" s="158">
        <v>6.3E-2</v>
      </c>
      <c r="V137" s="158">
        <f>ROUND(E137*U137,2)</f>
        <v>0.18</v>
      </c>
      <c r="W137" s="158"/>
      <c r="X137" s="158" t="s">
        <v>196</v>
      </c>
      <c r="Y137" s="158" t="s">
        <v>197</v>
      </c>
      <c r="Z137" s="147"/>
      <c r="AA137" s="147"/>
      <c r="AB137" s="147"/>
      <c r="AC137" s="147"/>
      <c r="AD137" s="147"/>
      <c r="AE137" s="147"/>
      <c r="AF137" s="147"/>
      <c r="AG137" s="147" t="s">
        <v>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0">
        <v>79</v>
      </c>
      <c r="B138" s="171" t="s">
        <v>526</v>
      </c>
      <c r="C138" s="187" t="s">
        <v>527</v>
      </c>
      <c r="D138" s="172" t="s">
        <v>193</v>
      </c>
      <c r="E138" s="173">
        <v>0.98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8.0000000000000007E-5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194</v>
      </c>
      <c r="T138" s="176" t="s">
        <v>195</v>
      </c>
      <c r="U138" s="158">
        <v>0.156</v>
      </c>
      <c r="V138" s="158">
        <f>ROUND(E138*U138,2)</f>
        <v>0.15</v>
      </c>
      <c r="W138" s="158"/>
      <c r="X138" s="158" t="s">
        <v>196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>
      <c r="A139" s="154"/>
      <c r="B139" s="155"/>
      <c r="C139" s="188" t="s">
        <v>559</v>
      </c>
      <c r="D139" s="160"/>
      <c r="E139" s="161">
        <v>0.98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0">
        <v>80</v>
      </c>
      <c r="B140" s="171" t="s">
        <v>529</v>
      </c>
      <c r="C140" s="187" t="s">
        <v>530</v>
      </c>
      <c r="D140" s="172" t="s">
        <v>193</v>
      </c>
      <c r="E140" s="173">
        <v>0.98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2.7999999999999998E-4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194</v>
      </c>
      <c r="T140" s="176" t="s">
        <v>195</v>
      </c>
      <c r="U140" s="158">
        <v>0.307</v>
      </c>
      <c r="V140" s="158">
        <f>ROUND(E140*U140,2)</f>
        <v>0.3</v>
      </c>
      <c r="W140" s="158"/>
      <c r="X140" s="158" t="s">
        <v>196</v>
      </c>
      <c r="Y140" s="158" t="s">
        <v>197</v>
      </c>
      <c r="Z140" s="147"/>
      <c r="AA140" s="147"/>
      <c r="AB140" s="147"/>
      <c r="AC140" s="147"/>
      <c r="AD140" s="147"/>
      <c r="AE140" s="147"/>
      <c r="AF140" s="147"/>
      <c r="AG140" s="147" t="s">
        <v>198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>
      <c r="A141" s="154"/>
      <c r="B141" s="155"/>
      <c r="C141" s="294" t="s">
        <v>531</v>
      </c>
      <c r="D141" s="295"/>
      <c r="E141" s="295"/>
      <c r="F141" s="295"/>
      <c r="G141" s="29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560</v>
      </c>
      <c r="D142" s="160"/>
      <c r="E142" s="161">
        <v>0.98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>
      <c r="A143" s="163" t="s">
        <v>189</v>
      </c>
      <c r="B143" s="164" t="s">
        <v>150</v>
      </c>
      <c r="C143" s="186" t="s">
        <v>151</v>
      </c>
      <c r="D143" s="165"/>
      <c r="E143" s="166"/>
      <c r="F143" s="167"/>
      <c r="G143" s="167">
        <f>SUMIF(AG144:AG153,"&lt;&gt;NOR",G144:G153)</f>
        <v>0</v>
      </c>
      <c r="H143" s="167"/>
      <c r="I143" s="167">
        <f>SUM(I144:I153)</f>
        <v>0</v>
      </c>
      <c r="J143" s="167"/>
      <c r="K143" s="167">
        <f>SUM(K144:K153)</f>
        <v>0</v>
      </c>
      <c r="L143" s="167"/>
      <c r="M143" s="167">
        <f>SUM(M144:M153)</f>
        <v>0</v>
      </c>
      <c r="N143" s="166"/>
      <c r="O143" s="166">
        <f>SUM(O144:O153)</f>
        <v>0.11000000000000001</v>
      </c>
      <c r="P143" s="166"/>
      <c r="Q143" s="166">
        <f>SUM(Q144:Q153)</f>
        <v>0</v>
      </c>
      <c r="R143" s="167"/>
      <c r="S143" s="167"/>
      <c r="T143" s="168"/>
      <c r="U143" s="162"/>
      <c r="V143" s="162">
        <f>SUM(V144:V153)</f>
        <v>30.38</v>
      </c>
      <c r="W143" s="162"/>
      <c r="X143" s="162"/>
      <c r="Y143" s="162"/>
      <c r="AG143" t="s">
        <v>190</v>
      </c>
    </row>
    <row r="144" spans="1:60" outlineLevel="1">
      <c r="A144" s="170">
        <v>81</v>
      </c>
      <c r="B144" s="171" t="s">
        <v>399</v>
      </c>
      <c r="C144" s="187" t="s">
        <v>400</v>
      </c>
      <c r="D144" s="172" t="s">
        <v>193</v>
      </c>
      <c r="E144" s="173">
        <v>107.46080000000001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0</v>
      </c>
      <c r="O144" s="173">
        <f>ROUND(E144*N144,2)</f>
        <v>0</v>
      </c>
      <c r="P144" s="173">
        <v>0</v>
      </c>
      <c r="Q144" s="173">
        <f>ROUND(E144*P144,2)</f>
        <v>0</v>
      </c>
      <c r="R144" s="175"/>
      <c r="S144" s="175" t="s">
        <v>194</v>
      </c>
      <c r="T144" s="176" t="s">
        <v>195</v>
      </c>
      <c r="U144" s="158">
        <v>6.9709999999999994E-2</v>
      </c>
      <c r="V144" s="158">
        <f>ROUND(E144*U144,2)</f>
        <v>7.49</v>
      </c>
      <c r="W144" s="158"/>
      <c r="X144" s="158" t="s">
        <v>196</v>
      </c>
      <c r="Y144" s="158" t="s">
        <v>197</v>
      </c>
      <c r="Z144" s="147"/>
      <c r="AA144" s="147"/>
      <c r="AB144" s="147"/>
      <c r="AC144" s="147"/>
      <c r="AD144" s="147"/>
      <c r="AE144" s="147"/>
      <c r="AF144" s="147"/>
      <c r="AG144" s="147" t="s">
        <v>198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>
      <c r="A145" s="154"/>
      <c r="B145" s="155"/>
      <c r="C145" s="188" t="s">
        <v>547</v>
      </c>
      <c r="D145" s="160"/>
      <c r="E145" s="161">
        <v>107.46080000000001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70">
        <v>82</v>
      </c>
      <c r="B146" s="171" t="s">
        <v>401</v>
      </c>
      <c r="C146" s="187" t="s">
        <v>402</v>
      </c>
      <c r="D146" s="172" t="s">
        <v>193</v>
      </c>
      <c r="E146" s="173">
        <v>155.5308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1.4999999999999999E-4</v>
      </c>
      <c r="O146" s="173">
        <f>ROUND(E146*N146,2)</f>
        <v>0.02</v>
      </c>
      <c r="P146" s="173">
        <v>0</v>
      </c>
      <c r="Q146" s="173">
        <f>ROUND(E146*P146,2)</f>
        <v>0</v>
      </c>
      <c r="R146" s="175"/>
      <c r="S146" s="175" t="s">
        <v>194</v>
      </c>
      <c r="T146" s="176" t="s">
        <v>195</v>
      </c>
      <c r="U146" s="158">
        <v>3.2480000000000002E-2</v>
      </c>
      <c r="V146" s="158">
        <f>ROUND(E146*U146,2)</f>
        <v>5.05</v>
      </c>
      <c r="W146" s="158"/>
      <c r="X146" s="158" t="s">
        <v>196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198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>
      <c r="A147" s="154"/>
      <c r="B147" s="155"/>
      <c r="C147" s="188" t="s">
        <v>561</v>
      </c>
      <c r="D147" s="160"/>
      <c r="E147" s="161">
        <v>107.46080000000001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202</v>
      </c>
      <c r="AH147" s="147">
        <v>5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>
      <c r="A148" s="154"/>
      <c r="B148" s="155"/>
      <c r="C148" s="188" t="s">
        <v>552</v>
      </c>
      <c r="D148" s="160"/>
      <c r="E148" s="161">
        <v>48.07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0">
        <v>83</v>
      </c>
      <c r="B149" s="171" t="s">
        <v>404</v>
      </c>
      <c r="C149" s="187" t="s">
        <v>405</v>
      </c>
      <c r="D149" s="172" t="s">
        <v>193</v>
      </c>
      <c r="E149" s="173">
        <v>155.5308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4.6000000000000001E-4</v>
      </c>
      <c r="O149" s="173">
        <f>ROUND(E149*N149,2)</f>
        <v>7.0000000000000007E-2</v>
      </c>
      <c r="P149" s="173">
        <v>0</v>
      </c>
      <c r="Q149" s="173">
        <f>ROUND(E149*P149,2)</f>
        <v>0</v>
      </c>
      <c r="R149" s="175"/>
      <c r="S149" s="175" t="s">
        <v>194</v>
      </c>
      <c r="T149" s="176" t="s">
        <v>195</v>
      </c>
      <c r="U149" s="158">
        <v>0.10191</v>
      </c>
      <c r="V149" s="158">
        <f>ROUND(E149*U149,2)</f>
        <v>15.85</v>
      </c>
      <c r="W149" s="158"/>
      <c r="X149" s="158" t="s">
        <v>196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198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188" t="s">
        <v>562</v>
      </c>
      <c r="D150" s="160"/>
      <c r="E150" s="161">
        <v>155.5308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202</v>
      </c>
      <c r="AH150" s="147">
        <v>5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0.399999999999999" outlineLevel="1">
      <c r="A151" s="177">
        <v>84</v>
      </c>
      <c r="B151" s="178" t="s">
        <v>406</v>
      </c>
      <c r="C151" s="189" t="s">
        <v>407</v>
      </c>
      <c r="D151" s="179" t="s">
        <v>236</v>
      </c>
      <c r="E151" s="180">
        <v>50</v>
      </c>
      <c r="F151" s="181"/>
      <c r="G151" s="182">
        <f>ROUND(E151*F151,2)</f>
        <v>0</v>
      </c>
      <c r="H151" s="181"/>
      <c r="I151" s="182">
        <f>ROUND(E151*H151,2)</f>
        <v>0</v>
      </c>
      <c r="J151" s="181"/>
      <c r="K151" s="182">
        <f>ROUND(E151*J151,2)</f>
        <v>0</v>
      </c>
      <c r="L151" s="182">
        <v>21</v>
      </c>
      <c r="M151" s="182">
        <f>G151*(1+L151/100)</f>
        <v>0</v>
      </c>
      <c r="N151" s="180">
        <v>0</v>
      </c>
      <c r="O151" s="180">
        <f>ROUND(E151*N151,2)</f>
        <v>0</v>
      </c>
      <c r="P151" s="180">
        <v>0</v>
      </c>
      <c r="Q151" s="180">
        <f>ROUND(E151*P151,2)</f>
        <v>0</v>
      </c>
      <c r="R151" s="182"/>
      <c r="S151" s="182" t="s">
        <v>194</v>
      </c>
      <c r="T151" s="183" t="s">
        <v>195</v>
      </c>
      <c r="U151" s="158">
        <v>2.375E-2</v>
      </c>
      <c r="V151" s="158">
        <f>ROUND(E151*U151,2)</f>
        <v>1.19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77">
        <v>85</v>
      </c>
      <c r="B152" s="178" t="s">
        <v>408</v>
      </c>
      <c r="C152" s="189" t="s">
        <v>409</v>
      </c>
      <c r="D152" s="179" t="s">
        <v>193</v>
      </c>
      <c r="E152" s="180">
        <v>48.07</v>
      </c>
      <c r="F152" s="181"/>
      <c r="G152" s="182">
        <f>ROUND(E152*F152,2)</f>
        <v>0</v>
      </c>
      <c r="H152" s="181"/>
      <c r="I152" s="182">
        <f>ROUND(E152*H152,2)</f>
        <v>0</v>
      </c>
      <c r="J152" s="181"/>
      <c r="K152" s="182">
        <f>ROUND(E152*J152,2)</f>
        <v>0</v>
      </c>
      <c r="L152" s="182">
        <v>21</v>
      </c>
      <c r="M152" s="182">
        <f>G152*(1+L152/100)</f>
        <v>0</v>
      </c>
      <c r="N152" s="180">
        <v>3.5E-4</v>
      </c>
      <c r="O152" s="180">
        <f>ROUND(E152*N152,2)</f>
        <v>0.02</v>
      </c>
      <c r="P152" s="180">
        <v>0</v>
      </c>
      <c r="Q152" s="180">
        <f>ROUND(E152*P152,2)</f>
        <v>0</v>
      </c>
      <c r="R152" s="182"/>
      <c r="S152" s="182" t="s">
        <v>194</v>
      </c>
      <c r="T152" s="183" t="s">
        <v>195</v>
      </c>
      <c r="U152" s="158">
        <v>1.35E-2</v>
      </c>
      <c r="V152" s="158">
        <f>ROUND(E152*U152,2)</f>
        <v>0.65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0.399999999999999" outlineLevel="1">
      <c r="A153" s="177">
        <v>86</v>
      </c>
      <c r="B153" s="178" t="s">
        <v>410</v>
      </c>
      <c r="C153" s="189" t="s">
        <v>411</v>
      </c>
      <c r="D153" s="179" t="s">
        <v>193</v>
      </c>
      <c r="E153" s="180">
        <v>5</v>
      </c>
      <c r="F153" s="181"/>
      <c r="G153" s="182">
        <f>ROUND(E153*F153,2)</f>
        <v>0</v>
      </c>
      <c r="H153" s="181"/>
      <c r="I153" s="182">
        <f>ROUND(E153*H153,2)</f>
        <v>0</v>
      </c>
      <c r="J153" s="181"/>
      <c r="K153" s="182">
        <f>ROUND(E153*J153,2)</f>
        <v>0</v>
      </c>
      <c r="L153" s="182">
        <v>21</v>
      </c>
      <c r="M153" s="182">
        <f>G153*(1+L153/100)</f>
        <v>0</v>
      </c>
      <c r="N153" s="180">
        <v>2.0000000000000002E-5</v>
      </c>
      <c r="O153" s="180">
        <f>ROUND(E153*N153,2)</f>
        <v>0</v>
      </c>
      <c r="P153" s="180">
        <v>0</v>
      </c>
      <c r="Q153" s="180">
        <f>ROUND(E153*P153,2)</f>
        <v>0</v>
      </c>
      <c r="R153" s="182"/>
      <c r="S153" s="182" t="s">
        <v>194</v>
      </c>
      <c r="T153" s="183" t="s">
        <v>195</v>
      </c>
      <c r="U153" s="158">
        <v>2.9000000000000001E-2</v>
      </c>
      <c r="V153" s="158">
        <f>ROUND(E153*U153,2)</f>
        <v>0.15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>
      <c r="A154" s="163" t="s">
        <v>189</v>
      </c>
      <c r="B154" s="164" t="s">
        <v>156</v>
      </c>
      <c r="C154" s="186" t="s">
        <v>157</v>
      </c>
      <c r="D154" s="165"/>
      <c r="E154" s="166"/>
      <c r="F154" s="167"/>
      <c r="G154" s="167">
        <f>SUMIF(AG155:AG156,"&lt;&gt;NOR",G155:G156)</f>
        <v>0</v>
      </c>
      <c r="H154" s="167"/>
      <c r="I154" s="167">
        <f>SUM(I155:I156)</f>
        <v>0</v>
      </c>
      <c r="J154" s="167"/>
      <c r="K154" s="167">
        <f>SUM(K155:K156)</f>
        <v>0</v>
      </c>
      <c r="L154" s="167"/>
      <c r="M154" s="167">
        <f>SUM(M155:M156)</f>
        <v>0</v>
      </c>
      <c r="N154" s="166"/>
      <c r="O154" s="166">
        <f>SUM(O155:O156)</f>
        <v>0</v>
      </c>
      <c r="P154" s="166"/>
      <c r="Q154" s="166">
        <f>SUM(Q155:Q156)</f>
        <v>0</v>
      </c>
      <c r="R154" s="167"/>
      <c r="S154" s="167"/>
      <c r="T154" s="168"/>
      <c r="U154" s="162"/>
      <c r="V154" s="162">
        <f>SUM(V155:V156)</f>
        <v>3.24</v>
      </c>
      <c r="W154" s="162"/>
      <c r="X154" s="162"/>
      <c r="Y154" s="162"/>
      <c r="AG154" t="s">
        <v>190</v>
      </c>
    </row>
    <row r="155" spans="1:60" outlineLevel="1">
      <c r="A155" s="177">
        <v>87</v>
      </c>
      <c r="B155" s="178" t="s">
        <v>412</v>
      </c>
      <c r="C155" s="189" t="s">
        <v>413</v>
      </c>
      <c r="D155" s="179" t="s">
        <v>227</v>
      </c>
      <c r="E155" s="180">
        <v>1</v>
      </c>
      <c r="F155" s="181">
        <f>'03.Rek.el.'!C24</f>
        <v>0</v>
      </c>
      <c r="G155" s="182">
        <f>ROUND(E155*F155,2)</f>
        <v>0</v>
      </c>
      <c r="H155" s="181"/>
      <c r="I155" s="182">
        <f>ROUND(E155*H155,2)</f>
        <v>0</v>
      </c>
      <c r="J155" s="181"/>
      <c r="K155" s="182">
        <f>ROUND(E155*J155,2)</f>
        <v>0</v>
      </c>
      <c r="L155" s="182">
        <v>21</v>
      </c>
      <c r="M155" s="182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2"/>
      <c r="S155" s="182" t="s">
        <v>228</v>
      </c>
      <c r="T155" s="183" t="s">
        <v>229</v>
      </c>
      <c r="U155" s="158">
        <v>0</v>
      </c>
      <c r="V155" s="158">
        <f>ROUND(E155*U155,2)</f>
        <v>0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77">
        <v>88</v>
      </c>
      <c r="B156" s="178" t="s">
        <v>540</v>
      </c>
      <c r="C156" s="189" t="s">
        <v>541</v>
      </c>
      <c r="D156" s="179" t="s">
        <v>248</v>
      </c>
      <c r="E156" s="180">
        <v>12</v>
      </c>
      <c r="F156" s="181"/>
      <c r="G156" s="182">
        <f>ROUND(E156*F156,2)</f>
        <v>0</v>
      </c>
      <c r="H156" s="181"/>
      <c r="I156" s="182">
        <f>ROUND(E156*H156,2)</f>
        <v>0</v>
      </c>
      <c r="J156" s="181"/>
      <c r="K156" s="182">
        <f>ROUND(E156*J156,2)</f>
        <v>0</v>
      </c>
      <c r="L156" s="182">
        <v>21</v>
      </c>
      <c r="M156" s="182">
        <f>G156*(1+L156/100)</f>
        <v>0</v>
      </c>
      <c r="N156" s="180">
        <v>0</v>
      </c>
      <c r="O156" s="180">
        <f>ROUND(E156*N156,2)</f>
        <v>0</v>
      </c>
      <c r="P156" s="180">
        <v>0</v>
      </c>
      <c r="Q156" s="180">
        <f>ROUND(E156*P156,2)</f>
        <v>0</v>
      </c>
      <c r="R156" s="182"/>
      <c r="S156" s="182" t="s">
        <v>194</v>
      </c>
      <c r="T156" s="183" t="s">
        <v>195</v>
      </c>
      <c r="U156" s="158">
        <v>0.27</v>
      </c>
      <c r="V156" s="158">
        <f>ROUND(E156*U156,2)</f>
        <v>3.24</v>
      </c>
      <c r="W156" s="158"/>
      <c r="X156" s="158" t="s">
        <v>196</v>
      </c>
      <c r="Y156" s="158" t="s">
        <v>197</v>
      </c>
      <c r="Z156" s="147"/>
      <c r="AA156" s="147"/>
      <c r="AB156" s="147"/>
      <c r="AC156" s="147"/>
      <c r="AD156" s="147"/>
      <c r="AE156" s="147"/>
      <c r="AF156" s="147"/>
      <c r="AG156" s="147" t="s">
        <v>198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>
      <c r="A157" s="163" t="s">
        <v>189</v>
      </c>
      <c r="B157" s="164" t="s">
        <v>158</v>
      </c>
      <c r="C157" s="186" t="s">
        <v>159</v>
      </c>
      <c r="D157" s="165"/>
      <c r="E157" s="166"/>
      <c r="F157" s="167"/>
      <c r="G157" s="167">
        <f>SUMIF(AG158:AG164,"&lt;&gt;NOR",G158:G164)</f>
        <v>0</v>
      </c>
      <c r="H157" s="167"/>
      <c r="I157" s="167">
        <f>SUM(I158:I164)</f>
        <v>0</v>
      </c>
      <c r="J157" s="167"/>
      <c r="K157" s="167">
        <f>SUM(K158:K164)</f>
        <v>0</v>
      </c>
      <c r="L157" s="167"/>
      <c r="M157" s="167">
        <f>SUM(M158:M164)</f>
        <v>0</v>
      </c>
      <c r="N157" s="166"/>
      <c r="O157" s="166">
        <f>SUM(O158:O164)</f>
        <v>0</v>
      </c>
      <c r="P157" s="166"/>
      <c r="Q157" s="166">
        <f>SUM(Q158:Q164)</f>
        <v>0</v>
      </c>
      <c r="R157" s="167"/>
      <c r="S157" s="167"/>
      <c r="T157" s="168"/>
      <c r="U157" s="162"/>
      <c r="V157" s="162">
        <f>SUM(V158:V164)</f>
        <v>10.77</v>
      </c>
      <c r="W157" s="162"/>
      <c r="X157" s="162"/>
      <c r="Y157" s="162"/>
      <c r="AG157" t="s">
        <v>190</v>
      </c>
    </row>
    <row r="158" spans="1:60" outlineLevel="1">
      <c r="A158" s="177">
        <v>89</v>
      </c>
      <c r="B158" s="178" t="s">
        <v>414</v>
      </c>
      <c r="C158" s="189" t="s">
        <v>415</v>
      </c>
      <c r="D158" s="179" t="s">
        <v>257</v>
      </c>
      <c r="E158" s="180">
        <v>1.9544699999999999</v>
      </c>
      <c r="F158" s="181"/>
      <c r="G158" s="182">
        <f>ROUND(E158*F158,2)</f>
        <v>0</v>
      </c>
      <c r="H158" s="181"/>
      <c r="I158" s="182">
        <f>ROUND(E158*H158,2)</f>
        <v>0</v>
      </c>
      <c r="J158" s="181"/>
      <c r="K158" s="182">
        <f>ROUND(E158*J158,2)</f>
        <v>0</v>
      </c>
      <c r="L158" s="182">
        <v>21</v>
      </c>
      <c r="M158" s="182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2"/>
      <c r="S158" s="182" t="s">
        <v>194</v>
      </c>
      <c r="T158" s="183" t="s">
        <v>195</v>
      </c>
      <c r="U158" s="158">
        <v>2.0089999999999999</v>
      </c>
      <c r="V158" s="158">
        <f>ROUND(E158*U158,2)</f>
        <v>3.93</v>
      </c>
      <c r="W158" s="158"/>
      <c r="X158" s="158" t="s">
        <v>416</v>
      </c>
      <c r="Y158" s="158" t="s">
        <v>197</v>
      </c>
      <c r="Z158" s="147"/>
      <c r="AA158" s="147"/>
      <c r="AB158" s="147"/>
      <c r="AC158" s="147"/>
      <c r="AD158" s="147"/>
      <c r="AE158" s="147"/>
      <c r="AF158" s="147"/>
      <c r="AG158" s="147" t="s">
        <v>417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70">
        <v>90</v>
      </c>
      <c r="B159" s="171" t="s">
        <v>418</v>
      </c>
      <c r="C159" s="187" t="s">
        <v>419</v>
      </c>
      <c r="D159" s="172" t="s">
        <v>257</v>
      </c>
      <c r="E159" s="173">
        <v>1.9544699999999999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194</v>
      </c>
      <c r="T159" s="176" t="s">
        <v>195</v>
      </c>
      <c r="U159" s="158">
        <v>0.49</v>
      </c>
      <c r="V159" s="158">
        <f>ROUND(E159*U159,2)</f>
        <v>0.96</v>
      </c>
      <c r="W159" s="158"/>
      <c r="X159" s="158" t="s">
        <v>416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417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>
      <c r="A160" s="154"/>
      <c r="B160" s="155"/>
      <c r="C160" s="294" t="s">
        <v>420</v>
      </c>
      <c r="D160" s="295"/>
      <c r="E160" s="295"/>
      <c r="F160" s="295"/>
      <c r="G160" s="29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200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77">
        <v>91</v>
      </c>
      <c r="B161" s="178" t="s">
        <v>421</v>
      </c>
      <c r="C161" s="189" t="s">
        <v>422</v>
      </c>
      <c r="D161" s="179" t="s">
        <v>257</v>
      </c>
      <c r="E161" s="180">
        <v>5.8634000000000004</v>
      </c>
      <c r="F161" s="181"/>
      <c r="G161" s="182">
        <f>ROUND(E161*F161,2)</f>
        <v>0</v>
      </c>
      <c r="H161" s="181"/>
      <c r="I161" s="182">
        <f>ROUND(E161*H161,2)</f>
        <v>0</v>
      </c>
      <c r="J161" s="181"/>
      <c r="K161" s="182">
        <f>ROUND(E161*J161,2)</f>
        <v>0</v>
      </c>
      <c r="L161" s="182">
        <v>21</v>
      </c>
      <c r="M161" s="182">
        <f>G161*(1+L161/100)</f>
        <v>0</v>
      </c>
      <c r="N161" s="180">
        <v>0</v>
      </c>
      <c r="O161" s="180">
        <f>ROUND(E161*N161,2)</f>
        <v>0</v>
      </c>
      <c r="P161" s="180">
        <v>0</v>
      </c>
      <c r="Q161" s="180">
        <f>ROUND(E161*P161,2)</f>
        <v>0</v>
      </c>
      <c r="R161" s="182"/>
      <c r="S161" s="182" t="s">
        <v>194</v>
      </c>
      <c r="T161" s="183" t="s">
        <v>195</v>
      </c>
      <c r="U161" s="158">
        <v>0</v>
      </c>
      <c r="V161" s="158">
        <f>ROUND(E161*U161,2)</f>
        <v>0</v>
      </c>
      <c r="W161" s="158"/>
      <c r="X161" s="158" t="s">
        <v>416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417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92</v>
      </c>
      <c r="B162" s="171" t="s">
        <v>423</v>
      </c>
      <c r="C162" s="187" t="s">
        <v>424</v>
      </c>
      <c r="D162" s="172" t="s">
        <v>257</v>
      </c>
      <c r="E162" s="173">
        <v>7.8178700000000001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0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0.752</v>
      </c>
      <c r="V162" s="158">
        <f>ROUND(E162*U162,2)</f>
        <v>5.88</v>
      </c>
      <c r="W162" s="158"/>
      <c r="X162" s="158" t="s">
        <v>416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417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1" outlineLevel="2">
      <c r="A163" s="154"/>
      <c r="B163" s="155"/>
      <c r="C163" s="294" t="s">
        <v>425</v>
      </c>
      <c r="D163" s="295"/>
      <c r="E163" s="295"/>
      <c r="F163" s="295"/>
      <c r="G163" s="295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85" t="str">
        <f>C163</f>
        <v>S naložením suti nebo vybouraných hmot do dopravního prostředku a na jejich vyložením, popřípadě přeložením na normální dopravní prostředek.</v>
      </c>
      <c r="BB163" s="147"/>
      <c r="BC163" s="147"/>
      <c r="BD163" s="147"/>
      <c r="BE163" s="147"/>
      <c r="BF163" s="147"/>
      <c r="BG163" s="147"/>
      <c r="BH163" s="147"/>
    </row>
    <row r="164" spans="1:60" ht="20.399999999999999" outlineLevel="1">
      <c r="A164" s="177">
        <v>93</v>
      </c>
      <c r="B164" s="178" t="s">
        <v>426</v>
      </c>
      <c r="C164" s="189" t="s">
        <v>427</v>
      </c>
      <c r="D164" s="179" t="s">
        <v>257</v>
      </c>
      <c r="E164" s="180">
        <v>1.9544699999999999</v>
      </c>
      <c r="F164" s="181"/>
      <c r="G164" s="182">
        <f>ROUND(E164*F164,2)</f>
        <v>0</v>
      </c>
      <c r="H164" s="181"/>
      <c r="I164" s="182">
        <f>ROUND(E164*H164,2)</f>
        <v>0</v>
      </c>
      <c r="J164" s="181"/>
      <c r="K164" s="182">
        <f>ROUND(E164*J164,2)</f>
        <v>0</v>
      </c>
      <c r="L164" s="182">
        <v>21</v>
      </c>
      <c r="M164" s="182">
        <f>G164*(1+L164/100)</f>
        <v>0</v>
      </c>
      <c r="N164" s="180">
        <v>0</v>
      </c>
      <c r="O164" s="180">
        <f>ROUND(E164*N164,2)</f>
        <v>0</v>
      </c>
      <c r="P164" s="180">
        <v>0</v>
      </c>
      <c r="Q164" s="180">
        <f>ROUND(E164*P164,2)</f>
        <v>0</v>
      </c>
      <c r="R164" s="182"/>
      <c r="S164" s="182" t="s">
        <v>194</v>
      </c>
      <c r="T164" s="183" t="s">
        <v>195</v>
      </c>
      <c r="U164" s="158">
        <v>0</v>
      </c>
      <c r="V164" s="158">
        <f>ROUND(E164*U164,2)</f>
        <v>0</v>
      </c>
      <c r="W164" s="158"/>
      <c r="X164" s="158" t="s">
        <v>416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417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>
      <c r="A165" s="163" t="s">
        <v>189</v>
      </c>
      <c r="B165" s="164" t="s">
        <v>161</v>
      </c>
      <c r="C165" s="186" t="s">
        <v>29</v>
      </c>
      <c r="D165" s="165"/>
      <c r="E165" s="166"/>
      <c r="F165" s="167"/>
      <c r="G165" s="167">
        <f>SUMIF(AG166:AG169,"&lt;&gt;NOR",G166:G169)</f>
        <v>0</v>
      </c>
      <c r="H165" s="167"/>
      <c r="I165" s="167">
        <f>SUM(I166:I169)</f>
        <v>0</v>
      </c>
      <c r="J165" s="167"/>
      <c r="K165" s="167">
        <f>SUM(K166:K169)</f>
        <v>0</v>
      </c>
      <c r="L165" s="167"/>
      <c r="M165" s="167">
        <f>SUM(M166:M169)</f>
        <v>0</v>
      </c>
      <c r="N165" s="166"/>
      <c r="O165" s="166">
        <f>SUM(O166:O169)</f>
        <v>0</v>
      </c>
      <c r="P165" s="166"/>
      <c r="Q165" s="166">
        <f>SUM(Q166:Q169)</f>
        <v>0</v>
      </c>
      <c r="R165" s="167"/>
      <c r="S165" s="167"/>
      <c r="T165" s="168"/>
      <c r="U165" s="162"/>
      <c r="V165" s="162">
        <f>SUM(V166:V169)</f>
        <v>0</v>
      </c>
      <c r="W165" s="162"/>
      <c r="X165" s="162"/>
      <c r="Y165" s="162"/>
      <c r="AG165" t="s">
        <v>190</v>
      </c>
    </row>
    <row r="166" spans="1:60" outlineLevel="1">
      <c r="A166" s="170">
        <v>94</v>
      </c>
      <c r="B166" s="171" t="s">
        <v>428</v>
      </c>
      <c r="C166" s="187" t="s">
        <v>429</v>
      </c>
      <c r="D166" s="172" t="s">
        <v>430</v>
      </c>
      <c r="E166" s="173">
        <v>1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229</v>
      </c>
      <c r="U166" s="158">
        <v>0</v>
      </c>
      <c r="V166" s="158">
        <f>ROUND(E166*U166,2)</f>
        <v>0</v>
      </c>
      <c r="W166" s="158"/>
      <c r="X166" s="158" t="s">
        <v>431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432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294" t="s">
        <v>433</v>
      </c>
      <c r="D167" s="295"/>
      <c r="E167" s="295"/>
      <c r="F167" s="295"/>
      <c r="G167" s="295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95</v>
      </c>
      <c r="B168" s="171" t="s">
        <v>434</v>
      </c>
      <c r="C168" s="187" t="s">
        <v>435</v>
      </c>
      <c r="D168" s="172" t="s">
        <v>430</v>
      </c>
      <c r="E168" s="173">
        <v>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229</v>
      </c>
      <c r="U168" s="158">
        <v>0</v>
      </c>
      <c r="V168" s="158">
        <f>ROUND(E168*U168,2)</f>
        <v>0</v>
      </c>
      <c r="W168" s="158"/>
      <c r="X168" s="158" t="s">
        <v>431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432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1.2" outlineLevel="2">
      <c r="A169" s="154"/>
      <c r="B169" s="155"/>
      <c r="C169" s="294" t="s">
        <v>436</v>
      </c>
      <c r="D169" s="295"/>
      <c r="E169" s="295"/>
      <c r="F169" s="295"/>
      <c r="G169" s="295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85" t="str">
        <f>C169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9" s="147"/>
      <c r="BC169" s="147"/>
      <c r="BD169" s="147"/>
      <c r="BE169" s="147"/>
      <c r="BF169" s="147"/>
      <c r="BG169" s="147"/>
      <c r="BH169" s="147"/>
    </row>
    <row r="170" spans="1:60">
      <c r="A170" s="163" t="s">
        <v>189</v>
      </c>
      <c r="B170" s="164" t="s">
        <v>162</v>
      </c>
      <c r="C170" s="186" t="s">
        <v>30</v>
      </c>
      <c r="D170" s="165"/>
      <c r="E170" s="166"/>
      <c r="F170" s="167"/>
      <c r="G170" s="167">
        <f>SUMIF(AG171:AG174,"&lt;&gt;NOR",G171:G174)</f>
        <v>0</v>
      </c>
      <c r="H170" s="167"/>
      <c r="I170" s="167">
        <f>SUM(I171:I174)</f>
        <v>0</v>
      </c>
      <c r="J170" s="167"/>
      <c r="K170" s="167">
        <f>SUM(K171:K174)</f>
        <v>0</v>
      </c>
      <c r="L170" s="167"/>
      <c r="M170" s="167">
        <f>SUM(M171:M174)</f>
        <v>0</v>
      </c>
      <c r="N170" s="166"/>
      <c r="O170" s="166">
        <f>SUM(O171:O174)</f>
        <v>0</v>
      </c>
      <c r="P170" s="166"/>
      <c r="Q170" s="166">
        <f>SUM(Q171:Q174)</f>
        <v>0</v>
      </c>
      <c r="R170" s="167"/>
      <c r="S170" s="167"/>
      <c r="T170" s="168"/>
      <c r="U170" s="162"/>
      <c r="V170" s="162">
        <f>SUM(V171:V174)</f>
        <v>0</v>
      </c>
      <c r="W170" s="162"/>
      <c r="X170" s="162"/>
      <c r="Y170" s="162"/>
      <c r="AG170" t="s">
        <v>190</v>
      </c>
    </row>
    <row r="171" spans="1:60" ht="102" outlineLevel="1">
      <c r="A171" s="170">
        <v>96</v>
      </c>
      <c r="B171" s="171" t="s">
        <v>313</v>
      </c>
      <c r="C171" s="187" t="s">
        <v>1237</v>
      </c>
      <c r="D171" s="172" t="s">
        <v>430</v>
      </c>
      <c r="E171" s="173">
        <v>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194</v>
      </c>
      <c r="T171" s="176" t="s">
        <v>229</v>
      </c>
      <c r="U171" s="158">
        <v>0</v>
      </c>
      <c r="V171" s="158">
        <f>ROUND(E171*U171,2)</f>
        <v>0</v>
      </c>
      <c r="W171" s="158"/>
      <c r="X171" s="158" t="s">
        <v>431</v>
      </c>
      <c r="Y171" s="158" t="s">
        <v>197</v>
      </c>
      <c r="Z171" s="147"/>
      <c r="AA171" s="147"/>
      <c r="AB171" s="147"/>
      <c r="AC171" s="147"/>
      <c r="AD171" s="147"/>
      <c r="AE171" s="147"/>
      <c r="AF171" s="147"/>
      <c r="AG171" s="147" t="s">
        <v>432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>
      <c r="A172" s="154"/>
      <c r="B172" s="155"/>
      <c r="C172" s="294"/>
      <c r="D172" s="295"/>
      <c r="E172" s="295"/>
      <c r="F172" s="295"/>
      <c r="G172" s="295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85">
        <f>C172</f>
        <v>0</v>
      </c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70">
        <v>97</v>
      </c>
      <c r="B173" s="171" t="s">
        <v>437</v>
      </c>
      <c r="C173" s="187" t="s">
        <v>438</v>
      </c>
      <c r="D173" s="172" t="s">
        <v>430</v>
      </c>
      <c r="E173" s="173">
        <v>1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/>
      <c r="S173" s="175" t="s">
        <v>194</v>
      </c>
      <c r="T173" s="176" t="s">
        <v>229</v>
      </c>
      <c r="U173" s="158">
        <v>0</v>
      </c>
      <c r="V173" s="158">
        <f>ROUND(E173*U173,2)</f>
        <v>0</v>
      </c>
      <c r="W173" s="158"/>
      <c r="X173" s="158" t="s">
        <v>431</v>
      </c>
      <c r="Y173" s="158" t="s">
        <v>197</v>
      </c>
      <c r="Z173" s="147"/>
      <c r="AA173" s="147"/>
      <c r="AB173" s="147"/>
      <c r="AC173" s="147"/>
      <c r="AD173" s="147"/>
      <c r="AE173" s="147"/>
      <c r="AF173" s="147"/>
      <c r="AG173" s="147" t="s">
        <v>432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customHeight="1" outlineLevel="2">
      <c r="A174" s="154"/>
      <c r="B174" s="155"/>
      <c r="C174" s="294" t="s">
        <v>439</v>
      </c>
      <c r="D174" s="295"/>
      <c r="E174" s="295"/>
      <c r="F174" s="295"/>
      <c r="G174" s="295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200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85" t="str">
        <f>C174</f>
        <v>Náklady na vyhotovení dokumentace skutečného provedení stavby a její předání objednateli v požadované formě a požadovaném počtu.</v>
      </c>
      <c r="BB174" s="147"/>
      <c r="BC174" s="147"/>
      <c r="BD174" s="147"/>
      <c r="BE174" s="147"/>
      <c r="BF174" s="147"/>
      <c r="BG174" s="147"/>
      <c r="BH174" s="147"/>
    </row>
    <row r="175" spans="1:60">
      <c r="A175" s="3"/>
      <c r="B175" s="4"/>
      <c r="C175" s="191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v>15</v>
      </c>
      <c r="AF175">
        <v>21</v>
      </c>
      <c r="AG175" t="s">
        <v>175</v>
      </c>
    </row>
    <row r="176" spans="1:60">
      <c r="A176" s="150"/>
      <c r="B176" s="151" t="s">
        <v>31</v>
      </c>
      <c r="C176" s="192"/>
      <c r="D176" s="152"/>
      <c r="E176" s="153"/>
      <c r="F176" s="153"/>
      <c r="G176" s="169">
        <f>G8+G19+G21+G25+G27+G43+G45+G48+G58+G81+G89+G99+G103+G117+G121+G132+G143+G154+G157+G165+G170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f>SUMIF(L7:L174,AE175,G7:G174)</f>
        <v>0</v>
      </c>
      <c r="AF176">
        <f>SUMIF(L7:L174,AF175,G7:G174)</f>
        <v>0</v>
      </c>
      <c r="AG176" t="s">
        <v>440</v>
      </c>
    </row>
    <row r="177" spans="1:33">
      <c r="A177" s="3"/>
      <c r="B177" s="4"/>
      <c r="C177" s="191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>
      <c r="A178" s="3"/>
      <c r="B178" s="4"/>
      <c r="C178" s="191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>
      <c r="A179" s="292" t="s">
        <v>441</v>
      </c>
      <c r="B179" s="292"/>
      <c r="C179" s="29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>
      <c r="A180" s="298"/>
      <c r="B180" s="299"/>
      <c r="C180" s="300"/>
      <c r="D180" s="299"/>
      <c r="E180" s="299"/>
      <c r="F180" s="299"/>
      <c r="G180" s="30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G180" t="s">
        <v>442</v>
      </c>
    </row>
    <row r="181" spans="1:33">
      <c r="A181" s="302"/>
      <c r="B181" s="303"/>
      <c r="C181" s="304"/>
      <c r="D181" s="303"/>
      <c r="E181" s="303"/>
      <c r="F181" s="303"/>
      <c r="G181" s="30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>
      <c r="A182" s="302"/>
      <c r="B182" s="303"/>
      <c r="C182" s="304"/>
      <c r="D182" s="303"/>
      <c r="E182" s="303"/>
      <c r="F182" s="303"/>
      <c r="G182" s="30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>
      <c r="A183" s="302"/>
      <c r="B183" s="303"/>
      <c r="C183" s="304"/>
      <c r="D183" s="303"/>
      <c r="E183" s="303"/>
      <c r="F183" s="303"/>
      <c r="G183" s="30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>
      <c r="A184" s="306"/>
      <c r="B184" s="307"/>
      <c r="C184" s="308"/>
      <c r="D184" s="307"/>
      <c r="E184" s="307"/>
      <c r="F184" s="307"/>
      <c r="G184" s="309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>
      <c r="A185" s="3"/>
      <c r="B185" s="4"/>
      <c r="C185" s="191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>
      <c r="C186" s="193"/>
      <c r="D186" s="10"/>
      <c r="AG186" t="s">
        <v>443</v>
      </c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1iqAxEQoM9ACuBydyb0hgHcW7ku9UTrXpVYVIhlaMaJAShgh9Iz+7DL4Q5j0aFbpkzv1KHbK+xlyFToQjIow4w==" saltValue="06PnNb2X3h3iVko2uKuNAw==" spinCount="100000" sheet="1" formatRows="0"/>
  <mergeCells count="27">
    <mergeCell ref="A180:G184"/>
    <mergeCell ref="C13:G13"/>
    <mergeCell ref="C41:G41"/>
    <mergeCell ref="C53:G53"/>
    <mergeCell ref="C55:G55"/>
    <mergeCell ref="C141:G141"/>
    <mergeCell ref="C163:G163"/>
    <mergeCell ref="C167:G167"/>
    <mergeCell ref="C169:G169"/>
    <mergeCell ref="C172:G172"/>
    <mergeCell ref="C174:G174"/>
    <mergeCell ref="A1:G1"/>
    <mergeCell ref="C2:G2"/>
    <mergeCell ref="C3:G3"/>
    <mergeCell ref="C4:G4"/>
    <mergeCell ref="A179:C179"/>
    <mergeCell ref="C160:G160"/>
    <mergeCell ref="C63:G63"/>
    <mergeCell ref="C64:G64"/>
    <mergeCell ref="C66:G66"/>
    <mergeCell ref="C67:G67"/>
    <mergeCell ref="C69:G69"/>
    <mergeCell ref="C71:G71"/>
    <mergeCell ref="C73:G73"/>
    <mergeCell ref="C75:G75"/>
    <mergeCell ref="C77:G77"/>
    <mergeCell ref="C123:G1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4"/>
  <sheetViews>
    <sheetView workbookViewId="0">
      <selection activeCell="J38" sqref="J38"/>
    </sheetView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'03.Par.el.'!B16 / 100</f>
        <v>0</v>
      </c>
      <c r="C4" s="201">
        <f>B3 * '03.Par.el.'!B17 / 100</f>
        <v>0</v>
      </c>
      <c r="D4" s="196"/>
    </row>
    <row r="5" spans="1:4">
      <c r="A5" s="200" t="s">
        <v>991</v>
      </c>
      <c r="B5" s="201"/>
      <c r="C5" s="201">
        <f>('03.Roz.el.'!F71) + 0</f>
        <v>0</v>
      </c>
      <c r="D5" s="196"/>
    </row>
    <row r="6" spans="1:4">
      <c r="A6" s="200" t="s">
        <v>992</v>
      </c>
      <c r="B6" s="201"/>
      <c r="C6" s="201">
        <f>0 + ('03.Roz.el.'!H71)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'03.Par.el.'!B18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('03.Roz.el.'!F90) + ('03.Roz.el.'!H90)</f>
        <v>0</v>
      </c>
      <c r="D10" s="196"/>
    </row>
    <row r="11" spans="1:4">
      <c r="A11" s="200" t="s">
        <v>996</v>
      </c>
      <c r="B11" s="201"/>
      <c r="C11" s="201">
        <f>(C9 + C10) * '03.Par.el.'!B19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'03.Par.el.'!B20 / 100</f>
        <v>0</v>
      </c>
      <c r="D13" s="196"/>
    </row>
    <row r="14" spans="1:4">
      <c r="A14" s="200" t="s">
        <v>999</v>
      </c>
      <c r="B14" s="201"/>
      <c r="C14" s="201">
        <f>(B12 + C12) * '03.Par.el.'!B21 / 100</f>
        <v>0</v>
      </c>
      <c r="D14" s="196"/>
    </row>
    <row r="15" spans="1:4">
      <c r="A15" s="200" t="s">
        <v>1000</v>
      </c>
      <c r="B15" s="201"/>
      <c r="C15" s="201">
        <f>(B7 + C7) * '03.Par.el.'!B22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'03.Par.el.'!B23 / 100</f>
        <v>0</v>
      </c>
      <c r="D19" s="196"/>
    </row>
    <row r="20" spans="1:4">
      <c r="A20" s="200" t="s">
        <v>1004</v>
      </c>
      <c r="B20" s="201"/>
      <c r="C20" s="201">
        <f>C12 * '03.Par.el.'!B24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'03.Par.el.'!B25 * '03.Par.el.'!B28 * (C16 * '03.Par.el.'!B27)^'03.Par.el.'!B26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(SUM('03.Roz.el.'!F7:F11,'03.Roz.el.'!F13:F68,'03.Roz.el.'!F70)+SUM('03.Roz.el.'!F77:F86)) + (SUM('03.Roz.el.'!H7:H11,'03.Roz.el.'!H13:H68)+SUM('03.Roz.el.'!H77:H86)) + B4 + C4 + C8 + C11 + C13 + C14 + C15 + C21 + C22</f>
        <v>0</v>
      </c>
      <c r="C25" s="201">
        <f>B25 * '03.Par.el.'!B31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'03.Par.el.'!B29 / 100</f>
        <v>0</v>
      </c>
      <c r="D28" s="196"/>
    </row>
    <row r="29" spans="1:4">
      <c r="A29" s="200" t="s">
        <v>1010</v>
      </c>
      <c r="B29" s="201"/>
      <c r="C29" s="201">
        <f>C24 * '03.Par.el.'!B30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('03.Roz.el.'!F71)</f>
        <v>0</v>
      </c>
      <c r="C31" s="201">
        <f>('03.Roz.el.'!H71)</f>
        <v>0</v>
      </c>
      <c r="D31" s="196"/>
    </row>
    <row r="32" spans="1:4">
      <c r="A32" s="200" t="s">
        <v>995</v>
      </c>
      <c r="B32" s="201">
        <f>('03.Roz.el.'!F90)</f>
        <v>0</v>
      </c>
      <c r="C32" s="201">
        <f>('03.Roz.el.'!H90)</f>
        <v>0</v>
      </c>
      <c r="D32" s="196"/>
    </row>
    <row r="33" spans="1:4">
      <c r="A33" s="200" t="s">
        <v>1014</v>
      </c>
      <c r="B33" s="201">
        <f>('03.Roz.el.'!F88)</f>
        <v>0</v>
      </c>
      <c r="C33" s="201">
        <f>('03.Roz.el.'!H88)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0Ihd+khaZKTa9X41D0ivtmhCf4PSFX9wY5j55GGBKZWF6PdLEoiI//3C0r3gpn+O/KHMyrefNanOC6qxz76liw==" saltValue="zqfUFpdwTCi5u/a0wZf66w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1"/>
  <sheetViews>
    <sheetView topLeftCell="A36" workbookViewId="0">
      <selection activeCell="H49" sqref="H49"/>
    </sheetView>
  </sheetViews>
  <sheetFormatPr defaultRowHeight="14.4"/>
  <cols>
    <col min="1" max="1" width="6.109375" style="207" bestFit="1" customWidth="1"/>
    <col min="2" max="2" width="86.109375" style="207" customWidth="1"/>
    <col min="3" max="3" width="4" style="207" bestFit="1" customWidth="1"/>
    <col min="4" max="4" width="6.44140625" style="208" bestFit="1" customWidth="1"/>
    <col min="5" max="5" width="10.44140625" style="208" customWidth="1"/>
    <col min="6" max="6" width="13.44140625" style="208" bestFit="1" customWidth="1"/>
    <col min="7" max="7" width="10.44140625" style="208" customWidth="1"/>
    <col min="8" max="8" width="12.5546875" style="208" bestFit="1" customWidth="1"/>
    <col min="9" max="9" width="10.4414062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03.Par.el.'!B33/100*F8+'03.Par.el.'!B33/100*F10+'03.Par.el.'!B33/100*F11+'03.Par.el.'!B33/100*F20+'03.Par.el.'!B33/100*F24+'03.Par.el.'!B33/100*F25+'03.Par.el.'!B33/100*F27+'03.Par.el.'!B33/100*F29+'03.Par.el.'!B33/100*F31+'03.Par.el.'!B33/100*F33+'03.Par.el.'!B33/100*F35+'03.Par.el.'!B33/100*F37+'03.Par.el.'!B33/100*F39+'03.Par.el.'!B33/100*F41+'03.Par.el.'!B33/100*F43+'03.Par.el.'!B33/100*F44+'03.Par.el.'!B33/100*F45+'03.Par.el.'!B33/100*F47+'03.Par.el.'!B33/100*F49+'03.Par.el.'!B33/100*F50+'03.Par.el.'!B33/100*F52+'03.Par.el.'!B33/100*F54+'03.Par.el.'!B33/100*F55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22"/>
      <c r="F2" s="205"/>
      <c r="G2" s="222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6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11" t="s">
        <v>1002</v>
      </c>
      <c r="B7" s="211" t="s">
        <v>1024</v>
      </c>
      <c r="C7" s="211" t="s">
        <v>1002</v>
      </c>
      <c r="D7" s="212"/>
      <c r="E7" s="224"/>
      <c r="F7" s="212"/>
      <c r="G7" s="224"/>
      <c r="H7" s="212"/>
      <c r="I7" s="212"/>
      <c r="J7" s="212"/>
      <c r="K7" s="196"/>
      <c r="L7" s="196"/>
    </row>
    <row r="8" spans="1:13">
      <c r="A8" s="200" t="s">
        <v>59</v>
      </c>
      <c r="B8" s="200" t="s">
        <v>1025</v>
      </c>
      <c r="C8" s="200" t="s">
        <v>262</v>
      </c>
      <c r="D8" s="201">
        <v>9</v>
      </c>
      <c r="E8" s="221"/>
      <c r="F8" s="201">
        <f>D8*E8</f>
        <v>0</v>
      </c>
      <c r="G8" s="221"/>
      <c r="H8" s="201">
        <f>D8*G8</f>
        <v>0</v>
      </c>
      <c r="I8" s="201">
        <f>E8+G8</f>
        <v>0</v>
      </c>
      <c r="J8" s="201">
        <f>F8+H8</f>
        <v>0</v>
      </c>
      <c r="K8" s="196"/>
      <c r="L8" s="196"/>
    </row>
    <row r="9" spans="1:13">
      <c r="A9" s="211" t="s">
        <v>1002</v>
      </c>
      <c r="B9" s="211" t="s">
        <v>1026</v>
      </c>
      <c r="C9" s="211" t="s">
        <v>1002</v>
      </c>
      <c r="D9" s="212"/>
      <c r="E9" s="224"/>
      <c r="F9" s="212"/>
      <c r="G9" s="224"/>
      <c r="H9" s="212"/>
      <c r="I9" s="212"/>
      <c r="J9" s="212"/>
      <c r="K9" s="196"/>
      <c r="L9" s="196"/>
    </row>
    <row r="10" spans="1:13">
      <c r="A10" s="200" t="s">
        <v>1027</v>
      </c>
      <c r="B10" s="200" t="s">
        <v>1028</v>
      </c>
      <c r="C10" s="200" t="s">
        <v>262</v>
      </c>
      <c r="D10" s="201">
        <v>2</v>
      </c>
      <c r="E10" s="221"/>
      <c r="F10" s="201">
        <f>D10*E10</f>
        <v>0</v>
      </c>
      <c r="G10" s="221"/>
      <c r="H10" s="201">
        <f>D10*G10</f>
        <v>0</v>
      </c>
      <c r="I10" s="201">
        <f t="shared" ref="I10:J12" si="1">E10+G10</f>
        <v>0</v>
      </c>
      <c r="J10" s="201">
        <f t="shared" si="1"/>
        <v>0</v>
      </c>
      <c r="K10" s="196"/>
      <c r="L10" s="196"/>
    </row>
    <row r="11" spans="1:13">
      <c r="A11" s="200" t="s">
        <v>98</v>
      </c>
      <c r="B11" s="200" t="s">
        <v>1029</v>
      </c>
      <c r="C11" s="200" t="s">
        <v>262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si="1"/>
        <v>0</v>
      </c>
      <c r="J11" s="201">
        <f t="shared" si="1"/>
        <v>0</v>
      </c>
      <c r="K11" s="196"/>
      <c r="L11" s="196"/>
    </row>
    <row r="12" spans="1:13">
      <c r="A12" s="200" t="s">
        <v>1002</v>
      </c>
      <c r="B12" s="200" t="s">
        <v>1002</v>
      </c>
      <c r="C12" s="200" t="s">
        <v>1002</v>
      </c>
      <c r="D12" s="201"/>
      <c r="E12" s="221"/>
      <c r="F12" s="201"/>
      <c r="G12" s="221"/>
      <c r="H12" s="201"/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11" t="s">
        <v>1002</v>
      </c>
      <c r="B13" s="211" t="s">
        <v>1030</v>
      </c>
      <c r="C13" s="211" t="s">
        <v>1002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00" t="s">
        <v>1031</v>
      </c>
      <c r="B14" s="200" t="s">
        <v>1034</v>
      </c>
      <c r="C14" s="200" t="s">
        <v>262</v>
      </c>
      <c r="D14" s="201">
        <v>1</v>
      </c>
      <c r="E14" s="221"/>
      <c r="F14" s="201">
        <f>D14*E14</f>
        <v>0</v>
      </c>
      <c r="G14" s="221"/>
      <c r="H14" s="201">
        <f>D14*G14</f>
        <v>0</v>
      </c>
      <c r="I14" s="201">
        <f>E14+G14</f>
        <v>0</v>
      </c>
      <c r="J14" s="201">
        <f>F14+H14</f>
        <v>0</v>
      </c>
      <c r="K14" s="196"/>
      <c r="L14" s="196"/>
    </row>
    <row r="15" spans="1:13">
      <c r="A15" s="200" t="s">
        <v>1033</v>
      </c>
      <c r="B15" s="200" t="s">
        <v>1032</v>
      </c>
      <c r="C15" s="200" t="s">
        <v>262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1002</v>
      </c>
      <c r="B16" s="211" t="s">
        <v>1035</v>
      </c>
      <c r="C16" s="211" t="s">
        <v>1002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11" t="s">
        <v>1002</v>
      </c>
      <c r="B17" s="211" t="s">
        <v>1036</v>
      </c>
      <c r="C17" s="211" t="s">
        <v>1002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1002</v>
      </c>
      <c r="B18" s="211" t="s">
        <v>1037</v>
      </c>
      <c r="C18" s="211" t="s">
        <v>1002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1002</v>
      </c>
      <c r="B19" s="211" t="s">
        <v>1038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1039</v>
      </c>
      <c r="B20" s="200" t="s">
        <v>1040</v>
      </c>
      <c r="C20" s="200" t="s">
        <v>227</v>
      </c>
      <c r="D20" s="201">
        <v>1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11" t="s">
        <v>1002</v>
      </c>
      <c r="B21" s="211" t="s">
        <v>1041</v>
      </c>
      <c r="C21" s="211" t="s">
        <v>1002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00" t="s">
        <v>1042</v>
      </c>
      <c r="B22" s="200" t="s">
        <v>1043</v>
      </c>
      <c r="C22" s="200" t="s">
        <v>1044</v>
      </c>
      <c r="D22" s="201">
        <v>8</v>
      </c>
      <c r="E22" s="221"/>
      <c r="F22" s="201">
        <f>D22*E22</f>
        <v>0</v>
      </c>
      <c r="G22" s="221"/>
      <c r="H22" s="201">
        <f>D22*G22</f>
        <v>0</v>
      </c>
      <c r="I22" s="201">
        <f>E22+G22</f>
        <v>0</v>
      </c>
      <c r="J22" s="201">
        <f>F22+H22</f>
        <v>0</v>
      </c>
      <c r="K22" s="196"/>
      <c r="L22" s="196"/>
    </row>
    <row r="23" spans="1:12">
      <c r="A23" s="211" t="s">
        <v>1002</v>
      </c>
      <c r="B23" s="211" t="s">
        <v>1045</v>
      </c>
      <c r="C23" s="211" t="s">
        <v>1002</v>
      </c>
      <c r="D23" s="212"/>
      <c r="E23" s="224"/>
      <c r="F23" s="212"/>
      <c r="G23" s="224"/>
      <c r="H23" s="212"/>
      <c r="I23" s="212"/>
      <c r="J23" s="212"/>
      <c r="K23" s="196"/>
      <c r="L23" s="196"/>
    </row>
    <row r="24" spans="1:12">
      <c r="A24" s="200" t="s">
        <v>1046</v>
      </c>
      <c r="B24" s="200" t="s">
        <v>1047</v>
      </c>
      <c r="C24" s="200" t="s">
        <v>236</v>
      </c>
      <c r="D24" s="201">
        <v>108</v>
      </c>
      <c r="E24" s="221"/>
      <c r="F24" s="201">
        <f>D24*E24</f>
        <v>0</v>
      </c>
      <c r="G24" s="221"/>
      <c r="H24" s="201">
        <f>D24*G24</f>
        <v>0</v>
      </c>
      <c r="I24" s="201">
        <f>E24+G24</f>
        <v>0</v>
      </c>
      <c r="J24" s="201">
        <f>F24+H24</f>
        <v>0</v>
      </c>
      <c r="K24" s="196"/>
      <c r="L24" s="196"/>
    </row>
    <row r="25" spans="1:12">
      <c r="A25" s="200" t="s">
        <v>1048</v>
      </c>
      <c r="B25" s="200" t="s">
        <v>1049</v>
      </c>
      <c r="C25" s="200" t="s">
        <v>236</v>
      </c>
      <c r="D25" s="201">
        <v>135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1002</v>
      </c>
      <c r="B26" s="211" t="s">
        <v>1050</v>
      </c>
      <c r="C26" s="211" t="s">
        <v>1002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1051</v>
      </c>
      <c r="B27" s="200" t="s">
        <v>1052</v>
      </c>
      <c r="C27" s="200" t="s">
        <v>262</v>
      </c>
      <c r="D27" s="201">
        <v>30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1002</v>
      </c>
      <c r="B28" s="211" t="s">
        <v>1053</v>
      </c>
      <c r="C28" s="211" t="s">
        <v>1002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1054</v>
      </c>
      <c r="B29" s="200" t="s">
        <v>1055</v>
      </c>
      <c r="C29" s="200" t="s">
        <v>262</v>
      </c>
      <c r="D29" s="201">
        <v>6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1002</v>
      </c>
      <c r="B30" s="211" t="s">
        <v>1056</v>
      </c>
      <c r="C30" s="211" t="s">
        <v>1002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1057</v>
      </c>
      <c r="B31" s="200" t="s">
        <v>1058</v>
      </c>
      <c r="C31" s="200" t="s">
        <v>236</v>
      </c>
      <c r="D31" s="201">
        <v>27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11" t="s">
        <v>1002</v>
      </c>
      <c r="B32" s="211" t="s">
        <v>1059</v>
      </c>
      <c r="C32" s="211" t="s">
        <v>1002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00" t="s">
        <v>1060</v>
      </c>
      <c r="B33" s="200" t="s">
        <v>1061</v>
      </c>
      <c r="C33" s="200" t="s">
        <v>236</v>
      </c>
      <c r="D33" s="201">
        <v>18</v>
      </c>
      <c r="E33" s="221"/>
      <c r="F33" s="201">
        <f>D33*E33</f>
        <v>0</v>
      </c>
      <c r="G33" s="221"/>
      <c r="H33" s="201">
        <f>D33*G33</f>
        <v>0</v>
      </c>
      <c r="I33" s="201">
        <f>E33+G33</f>
        <v>0</v>
      </c>
      <c r="J33" s="201">
        <f>F33+H33</f>
        <v>0</v>
      </c>
      <c r="K33" s="196"/>
      <c r="L33" s="196"/>
    </row>
    <row r="34" spans="1:12">
      <c r="A34" s="211" t="s">
        <v>1002</v>
      </c>
      <c r="B34" s="211" t="s">
        <v>1062</v>
      </c>
      <c r="C34" s="211" t="s">
        <v>1002</v>
      </c>
      <c r="D34" s="212"/>
      <c r="E34" s="224"/>
      <c r="F34" s="212"/>
      <c r="G34" s="224"/>
      <c r="H34" s="212"/>
      <c r="I34" s="212"/>
      <c r="J34" s="212"/>
      <c r="K34" s="196"/>
      <c r="L34" s="196"/>
    </row>
    <row r="35" spans="1:12">
      <c r="A35" s="200" t="s">
        <v>1063</v>
      </c>
      <c r="B35" s="200" t="s">
        <v>1064</v>
      </c>
      <c r="C35" s="200" t="s">
        <v>262</v>
      </c>
      <c r="D35" s="201">
        <v>4</v>
      </c>
      <c r="E35" s="221"/>
      <c r="F35" s="201">
        <f>D35*E35</f>
        <v>0</v>
      </c>
      <c r="G35" s="221"/>
      <c r="H35" s="201">
        <f>D35*G35</f>
        <v>0</v>
      </c>
      <c r="I35" s="201">
        <f>E35+G35</f>
        <v>0</v>
      </c>
      <c r="J35" s="201">
        <f>F35+H35</f>
        <v>0</v>
      </c>
      <c r="K35" s="196"/>
      <c r="L35" s="196"/>
    </row>
    <row r="36" spans="1:12">
      <c r="A36" s="211" t="s">
        <v>1002</v>
      </c>
      <c r="B36" s="211" t="s">
        <v>1065</v>
      </c>
      <c r="C36" s="211" t="s">
        <v>1002</v>
      </c>
      <c r="D36" s="212"/>
      <c r="E36" s="224"/>
      <c r="F36" s="212"/>
      <c r="G36" s="224"/>
      <c r="H36" s="212"/>
      <c r="I36" s="212"/>
      <c r="J36" s="212"/>
      <c r="K36" s="196"/>
      <c r="L36" s="196"/>
    </row>
    <row r="37" spans="1:12">
      <c r="A37" s="200" t="s">
        <v>1066</v>
      </c>
      <c r="B37" s="200" t="s">
        <v>1067</v>
      </c>
      <c r="C37" s="200" t="s">
        <v>262</v>
      </c>
      <c r="D37" s="201">
        <v>4</v>
      </c>
      <c r="E37" s="221"/>
      <c r="F37" s="201">
        <f>D37*E37</f>
        <v>0</v>
      </c>
      <c r="G37" s="221"/>
      <c r="H37" s="201">
        <f>D37*G37</f>
        <v>0</v>
      </c>
      <c r="I37" s="201">
        <f>E37+G37</f>
        <v>0</v>
      </c>
      <c r="J37" s="201">
        <f>F37+H37</f>
        <v>0</v>
      </c>
      <c r="K37" s="196"/>
      <c r="L37" s="196"/>
    </row>
    <row r="38" spans="1:12">
      <c r="A38" s="211" t="s">
        <v>1002</v>
      </c>
      <c r="B38" s="211" t="s">
        <v>1068</v>
      </c>
      <c r="C38" s="211" t="s">
        <v>1002</v>
      </c>
      <c r="D38" s="212"/>
      <c r="E38" s="224"/>
      <c r="F38" s="212"/>
      <c r="G38" s="224"/>
      <c r="H38" s="212"/>
      <c r="I38" s="212"/>
      <c r="J38" s="212"/>
      <c r="K38" s="196"/>
      <c r="L38" s="196"/>
    </row>
    <row r="39" spans="1:12">
      <c r="A39" s="200" t="s">
        <v>1069</v>
      </c>
      <c r="B39" s="200" t="s">
        <v>1070</v>
      </c>
      <c r="C39" s="200" t="s">
        <v>262</v>
      </c>
      <c r="D39" s="201">
        <v>7</v>
      </c>
      <c r="E39" s="221"/>
      <c r="F39" s="201">
        <f>D39*E39</f>
        <v>0</v>
      </c>
      <c r="G39" s="221"/>
      <c r="H39" s="201">
        <f>D39*G39</f>
        <v>0</v>
      </c>
      <c r="I39" s="201">
        <f>E39+G39</f>
        <v>0</v>
      </c>
      <c r="J39" s="201">
        <f>F39+H39</f>
        <v>0</v>
      </c>
      <c r="K39" s="196"/>
      <c r="L39" s="196"/>
    </row>
    <row r="40" spans="1:12">
      <c r="A40" s="211" t="s">
        <v>1002</v>
      </c>
      <c r="B40" s="211" t="s">
        <v>1071</v>
      </c>
      <c r="C40" s="211" t="s">
        <v>1002</v>
      </c>
      <c r="D40" s="212"/>
      <c r="E40" s="224"/>
      <c r="F40" s="212"/>
      <c r="G40" s="224"/>
      <c r="H40" s="212"/>
      <c r="I40" s="212"/>
      <c r="J40" s="212"/>
      <c r="K40" s="196"/>
      <c r="L40" s="196"/>
    </row>
    <row r="41" spans="1:12" ht="24">
      <c r="A41" s="200" t="s">
        <v>1072</v>
      </c>
      <c r="B41" s="310" t="s">
        <v>1073</v>
      </c>
      <c r="C41" s="200" t="s">
        <v>262</v>
      </c>
      <c r="D41" s="201">
        <v>1</v>
      </c>
      <c r="E41" s="221"/>
      <c r="F41" s="201">
        <f>D41*E41</f>
        <v>0</v>
      </c>
      <c r="G41" s="221"/>
      <c r="H41" s="201">
        <f>D41*G41</f>
        <v>0</v>
      </c>
      <c r="I41" s="201">
        <f>E41+G41</f>
        <v>0</v>
      </c>
      <c r="J41" s="201">
        <f>F41+H41</f>
        <v>0</v>
      </c>
      <c r="K41" s="196"/>
      <c r="L41" s="196"/>
    </row>
    <row r="42" spans="1:12">
      <c r="A42" s="211" t="s">
        <v>1002</v>
      </c>
      <c r="B42" s="211" t="s">
        <v>1074</v>
      </c>
      <c r="C42" s="211" t="s">
        <v>1002</v>
      </c>
      <c r="D42" s="212"/>
      <c r="E42" s="224"/>
      <c r="F42" s="212"/>
      <c r="G42" s="224"/>
      <c r="H42" s="212"/>
      <c r="I42" s="212"/>
      <c r="J42" s="212"/>
      <c r="K42" s="196"/>
      <c r="L42" s="196"/>
    </row>
    <row r="43" spans="1:12">
      <c r="A43" s="200" t="s">
        <v>1075</v>
      </c>
      <c r="B43" s="200" t="s">
        <v>1076</v>
      </c>
      <c r="C43" s="200" t="s">
        <v>262</v>
      </c>
      <c r="D43" s="201">
        <v>4</v>
      </c>
      <c r="E43" s="221"/>
      <c r="F43" s="201">
        <f>D43*E43</f>
        <v>0</v>
      </c>
      <c r="G43" s="221"/>
      <c r="H43" s="201">
        <f>D43*G43</f>
        <v>0</v>
      </c>
      <c r="I43" s="201">
        <f t="shared" ref="I43:J45" si="2">E43+G43</f>
        <v>0</v>
      </c>
      <c r="J43" s="201">
        <f t="shared" si="2"/>
        <v>0</v>
      </c>
      <c r="K43" s="196"/>
      <c r="L43" s="196"/>
    </row>
    <row r="44" spans="1:12">
      <c r="A44" s="200" t="s">
        <v>1077</v>
      </c>
      <c r="B44" s="200" t="s">
        <v>1078</v>
      </c>
      <c r="C44" s="200" t="s">
        <v>262</v>
      </c>
      <c r="D44" s="201">
        <v>2</v>
      </c>
      <c r="E44" s="221"/>
      <c r="F44" s="201">
        <f>D44*E44</f>
        <v>0</v>
      </c>
      <c r="G44" s="221"/>
      <c r="H44" s="201">
        <f>D44*G44</f>
        <v>0</v>
      </c>
      <c r="I44" s="201">
        <f t="shared" si="2"/>
        <v>0</v>
      </c>
      <c r="J44" s="201">
        <f t="shared" si="2"/>
        <v>0</v>
      </c>
      <c r="K44" s="196"/>
      <c r="L44" s="196"/>
    </row>
    <row r="45" spans="1:12">
      <c r="A45" s="200" t="s">
        <v>1079</v>
      </c>
      <c r="B45" s="200" t="s">
        <v>1185</v>
      </c>
      <c r="C45" s="200" t="s">
        <v>262</v>
      </c>
      <c r="D45" s="201">
        <v>1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11" t="s">
        <v>1002</v>
      </c>
      <c r="B46" s="211" t="s">
        <v>1081</v>
      </c>
      <c r="C46" s="211" t="s">
        <v>1002</v>
      </c>
      <c r="D46" s="212"/>
      <c r="E46" s="224"/>
      <c r="F46" s="212"/>
      <c r="G46" s="224"/>
      <c r="H46" s="212"/>
      <c r="I46" s="212"/>
      <c r="J46" s="212"/>
      <c r="K46" s="196"/>
      <c r="L46" s="196"/>
    </row>
    <row r="47" spans="1:12">
      <c r="A47" s="200" t="s">
        <v>1082</v>
      </c>
      <c r="B47" s="200" t="s">
        <v>1083</v>
      </c>
      <c r="C47" s="200" t="s">
        <v>262</v>
      </c>
      <c r="D47" s="201">
        <v>12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1002</v>
      </c>
      <c r="B48" s="211" t="s">
        <v>1084</v>
      </c>
      <c r="C48" s="211" t="s">
        <v>1002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1085</v>
      </c>
      <c r="B49" s="200" t="s">
        <v>1086</v>
      </c>
      <c r="C49" s="200" t="s">
        <v>262</v>
      </c>
      <c r="D49" s="201">
        <v>12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00" t="s">
        <v>1087</v>
      </c>
      <c r="B50" s="200" t="s">
        <v>1088</v>
      </c>
      <c r="C50" s="200" t="s">
        <v>262</v>
      </c>
      <c r="D50" s="201">
        <v>24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11" t="s">
        <v>1002</v>
      </c>
      <c r="B51" s="211" t="s">
        <v>1089</v>
      </c>
      <c r="C51" s="211" t="s">
        <v>1002</v>
      </c>
      <c r="D51" s="212"/>
      <c r="E51" s="224"/>
      <c r="F51" s="212"/>
      <c r="G51" s="224"/>
      <c r="H51" s="212"/>
      <c r="I51" s="212"/>
      <c r="J51" s="212"/>
      <c r="K51" s="196"/>
      <c r="L51" s="196"/>
    </row>
    <row r="52" spans="1:12">
      <c r="A52" s="200" t="s">
        <v>1090</v>
      </c>
      <c r="B52" s="200" t="s">
        <v>1091</v>
      </c>
      <c r="C52" s="200" t="s">
        <v>262</v>
      </c>
      <c r="D52" s="201">
        <v>1</v>
      </c>
      <c r="E52" s="221"/>
      <c r="F52" s="201">
        <f>D52*E52</f>
        <v>0</v>
      </c>
      <c r="G52" s="221"/>
      <c r="H52" s="201">
        <f>D52*G52</f>
        <v>0</v>
      </c>
      <c r="I52" s="201">
        <f>E52+G52</f>
        <v>0</v>
      </c>
      <c r="J52" s="201">
        <f>F52+H52</f>
        <v>0</v>
      </c>
      <c r="K52" s="196"/>
      <c r="L52" s="196"/>
    </row>
    <row r="53" spans="1:12">
      <c r="A53" s="211" t="s">
        <v>1002</v>
      </c>
      <c r="B53" s="211" t="s">
        <v>1041</v>
      </c>
      <c r="C53" s="211" t="s">
        <v>1002</v>
      </c>
      <c r="D53" s="212"/>
      <c r="E53" s="224"/>
      <c r="F53" s="212"/>
      <c r="G53" s="224"/>
      <c r="H53" s="212"/>
      <c r="I53" s="212"/>
      <c r="J53" s="212"/>
      <c r="K53" s="196"/>
      <c r="L53" s="196"/>
    </row>
    <row r="54" spans="1:12">
      <c r="A54" s="200" t="s">
        <v>1092</v>
      </c>
      <c r="B54" s="200" t="s">
        <v>1093</v>
      </c>
      <c r="C54" s="200" t="s">
        <v>1044</v>
      </c>
      <c r="D54" s="201">
        <v>14</v>
      </c>
      <c r="E54" s="221"/>
      <c r="F54" s="201">
        <f>D54*E54</f>
        <v>0</v>
      </c>
      <c r="G54" s="221"/>
      <c r="H54" s="201">
        <f>D54*G54</f>
        <v>0</v>
      </c>
      <c r="I54" s="201">
        <f t="shared" ref="I54:J58" si="3">E54+G54</f>
        <v>0</v>
      </c>
      <c r="J54" s="201">
        <f t="shared" si="3"/>
        <v>0</v>
      </c>
      <c r="K54" s="196"/>
      <c r="L54" s="196"/>
    </row>
    <row r="55" spans="1:12">
      <c r="A55" s="200" t="s">
        <v>1094</v>
      </c>
      <c r="B55" s="200" t="s">
        <v>1095</v>
      </c>
      <c r="C55" s="200" t="s">
        <v>1044</v>
      </c>
      <c r="D55" s="201">
        <v>4</v>
      </c>
      <c r="E55" s="221"/>
      <c r="F55" s="201">
        <f>D55*E55</f>
        <v>0</v>
      </c>
      <c r="G55" s="221"/>
      <c r="H55" s="201">
        <f>D55*G55</f>
        <v>0</v>
      </c>
      <c r="I55" s="201">
        <f t="shared" si="3"/>
        <v>0</v>
      </c>
      <c r="J55" s="201">
        <f t="shared" si="3"/>
        <v>0</v>
      </c>
      <c r="K55" s="196"/>
      <c r="L55" s="196"/>
    </row>
    <row r="56" spans="1:12">
      <c r="A56" s="200" t="s">
        <v>1096</v>
      </c>
      <c r="B56" s="200" t="s">
        <v>1097</v>
      </c>
      <c r="C56" s="200" t="s">
        <v>1044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1098</v>
      </c>
      <c r="B57" s="200" t="s">
        <v>1099</v>
      </c>
      <c r="C57" s="200" t="s">
        <v>1044</v>
      </c>
      <c r="D57" s="201">
        <v>4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1100</v>
      </c>
      <c r="B58" s="200" t="s">
        <v>1101</v>
      </c>
      <c r="C58" s="200" t="s">
        <v>1044</v>
      </c>
      <c r="D58" s="201">
        <v>16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11" t="s">
        <v>1002</v>
      </c>
      <c r="B59" s="211" t="s">
        <v>1102</v>
      </c>
      <c r="C59" s="211" t="s">
        <v>1002</v>
      </c>
      <c r="D59" s="212"/>
      <c r="E59" s="224"/>
      <c r="F59" s="212"/>
      <c r="G59" s="224"/>
      <c r="H59" s="212"/>
      <c r="I59" s="212"/>
      <c r="J59" s="212"/>
      <c r="K59" s="196"/>
      <c r="L59" s="196"/>
    </row>
    <row r="60" spans="1:12">
      <c r="A60" s="200" t="s">
        <v>1103</v>
      </c>
      <c r="B60" s="200" t="s">
        <v>1104</v>
      </c>
      <c r="C60" s="200" t="s">
        <v>1044</v>
      </c>
      <c r="D60" s="201">
        <v>4</v>
      </c>
      <c r="E60" s="221"/>
      <c r="F60" s="201">
        <f>D60*E60</f>
        <v>0</v>
      </c>
      <c r="G60" s="221"/>
      <c r="H60" s="201">
        <f>D60*G60</f>
        <v>0</v>
      </c>
      <c r="I60" s="201">
        <f>E60+G60</f>
        <v>0</v>
      </c>
      <c r="J60" s="201">
        <f>F60+H60</f>
        <v>0</v>
      </c>
      <c r="K60" s="196"/>
      <c r="L60" s="196"/>
    </row>
    <row r="61" spans="1:12">
      <c r="A61" s="211" t="s">
        <v>1002</v>
      </c>
      <c r="B61" s="211" t="s">
        <v>1105</v>
      </c>
      <c r="C61" s="211" t="s">
        <v>1002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1106</v>
      </c>
      <c r="B62" s="200" t="s">
        <v>1107</v>
      </c>
      <c r="C62" s="200" t="s">
        <v>1044</v>
      </c>
      <c r="D62" s="201">
        <v>6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11" t="s">
        <v>1002</v>
      </c>
      <c r="B63" s="211" t="s">
        <v>1108</v>
      </c>
      <c r="C63" s="211" t="s">
        <v>1002</v>
      </c>
      <c r="D63" s="212"/>
      <c r="E63" s="224"/>
      <c r="F63" s="212"/>
      <c r="G63" s="224"/>
      <c r="H63" s="212"/>
      <c r="I63" s="212"/>
      <c r="J63" s="212"/>
      <c r="K63" s="196"/>
      <c r="L63" s="196"/>
    </row>
    <row r="64" spans="1:12">
      <c r="A64" s="211" t="s">
        <v>1002</v>
      </c>
      <c r="B64" s="211" t="s">
        <v>1109</v>
      </c>
      <c r="C64" s="211" t="s">
        <v>1002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00" t="s">
        <v>1110</v>
      </c>
      <c r="B65" s="200" t="s">
        <v>1111</v>
      </c>
      <c r="C65" s="200" t="s">
        <v>1044</v>
      </c>
      <c r="D65" s="201">
        <v>12</v>
      </c>
      <c r="E65" s="221"/>
      <c r="F65" s="201">
        <f>D65*E65</f>
        <v>0</v>
      </c>
      <c r="G65" s="221"/>
      <c r="H65" s="201">
        <f>D65*G65</f>
        <v>0</v>
      </c>
      <c r="I65" s="201">
        <f>E65+G65</f>
        <v>0</v>
      </c>
      <c r="J65" s="201">
        <f>F65+H65</f>
        <v>0</v>
      </c>
      <c r="K65" s="196"/>
      <c r="L65" s="196"/>
    </row>
    <row r="66" spans="1:12">
      <c r="A66" s="200" t="s">
        <v>1112</v>
      </c>
      <c r="B66" s="200" t="s">
        <v>1113</v>
      </c>
      <c r="C66" s="200" t="s">
        <v>1044</v>
      </c>
      <c r="D66" s="201">
        <v>3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11" t="s">
        <v>1002</v>
      </c>
      <c r="B67" s="211" t="s">
        <v>1114</v>
      </c>
      <c r="C67" s="211" t="s">
        <v>1002</v>
      </c>
      <c r="D67" s="212"/>
      <c r="E67" s="224"/>
      <c r="F67" s="212"/>
      <c r="G67" s="224"/>
      <c r="H67" s="212"/>
      <c r="I67" s="212"/>
      <c r="J67" s="212"/>
      <c r="K67" s="196"/>
      <c r="L67" s="196"/>
    </row>
    <row r="68" spans="1:12">
      <c r="A68" s="200" t="s">
        <v>1115</v>
      </c>
      <c r="B68" s="200" t="s">
        <v>1116</v>
      </c>
      <c r="C68" s="200" t="s">
        <v>227</v>
      </c>
      <c r="D68" s="201">
        <v>1</v>
      </c>
      <c r="E68" s="221"/>
      <c r="F68" s="201">
        <f>D68*E68</f>
        <v>0</v>
      </c>
      <c r="G68" s="221"/>
      <c r="H68" s="201">
        <f>D68*G68</f>
        <v>0</v>
      </c>
      <c r="I68" s="201">
        <f t="shared" ref="I68:J70" si="4">E68+G68</f>
        <v>0</v>
      </c>
      <c r="J68" s="201">
        <f t="shared" si="4"/>
        <v>0</v>
      </c>
      <c r="K68" s="196"/>
      <c r="L68" s="196"/>
    </row>
    <row r="69" spans="1:12">
      <c r="A69" s="200" t="s">
        <v>1002</v>
      </c>
      <c r="B69" s="200" t="s">
        <v>1002</v>
      </c>
      <c r="C69" s="200" t="s">
        <v>1002</v>
      </c>
      <c r="D69" s="201"/>
      <c r="E69" s="221"/>
      <c r="F69" s="201"/>
      <c r="G69" s="221"/>
      <c r="H69" s="201"/>
      <c r="I69" s="201">
        <f t="shared" si="4"/>
        <v>0</v>
      </c>
      <c r="J69" s="201">
        <f t="shared" si="4"/>
        <v>0</v>
      </c>
      <c r="K69" s="196"/>
      <c r="L69" s="196"/>
    </row>
    <row r="70" spans="1:12">
      <c r="A70" s="200" t="s">
        <v>1117</v>
      </c>
      <c r="B70" s="200" t="s">
        <v>1118</v>
      </c>
      <c r="C70" s="200" t="s">
        <v>1002</v>
      </c>
      <c r="D70" s="201"/>
      <c r="E70" s="221"/>
      <c r="F70" s="201">
        <f>M1+'03.Par.el.'!B33/100*F56+'03.Par.el.'!B33/100*F57+'03.Par.el.'!B33/100*F58+'03.Par.el.'!B33/100*F60+'03.Par.el.'!B33/100*F62+'03.Par.el.'!B33/100*F65+'03.Par.el.'!B33/100*F66+'03.Par.el.'!B33/100*F68</f>
        <v>0</v>
      </c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4" t="s">
        <v>1002</v>
      </c>
      <c r="B71" s="204" t="s">
        <v>1119</v>
      </c>
      <c r="C71" s="204" t="s">
        <v>1002</v>
      </c>
      <c r="D71" s="205"/>
      <c r="E71" s="222"/>
      <c r="F71" s="205">
        <f>SUM(F3:F70)</f>
        <v>0</v>
      </c>
      <c r="G71" s="222"/>
      <c r="H71" s="205">
        <f>SUM(H3:H70)</f>
        <v>0</v>
      </c>
      <c r="I71" s="205"/>
      <c r="J71" s="205">
        <f>SUM(J3:J70)</f>
        <v>0</v>
      </c>
      <c r="K71" s="196"/>
      <c r="L71" s="196"/>
    </row>
    <row r="72" spans="1:12">
      <c r="A72" s="213" t="s">
        <v>1002</v>
      </c>
      <c r="B72" s="213" t="s">
        <v>1002</v>
      </c>
      <c r="C72" s="213" t="s">
        <v>1002</v>
      </c>
      <c r="D72" s="214"/>
      <c r="E72" s="225"/>
      <c r="F72" s="214"/>
      <c r="G72" s="225"/>
      <c r="H72" s="214"/>
      <c r="I72" s="214">
        <f>E72+G72</f>
        <v>0</v>
      </c>
      <c r="J72" s="214">
        <f>F72+H72</f>
        <v>0</v>
      </c>
      <c r="K72" s="196"/>
      <c r="L72" s="196"/>
    </row>
    <row r="73" spans="1:12">
      <c r="A73" s="204" t="s">
        <v>1002</v>
      </c>
      <c r="B73" s="204" t="s">
        <v>995</v>
      </c>
      <c r="C73" s="204" t="s">
        <v>1002</v>
      </c>
      <c r="D73" s="205"/>
      <c r="E73" s="222"/>
      <c r="F73" s="205"/>
      <c r="G73" s="222"/>
      <c r="H73" s="205"/>
      <c r="I73" s="205"/>
      <c r="J73" s="205"/>
      <c r="K73" s="196"/>
      <c r="L73" s="196"/>
    </row>
    <row r="74" spans="1:12">
      <c r="A74" s="200" t="s">
        <v>1002</v>
      </c>
      <c r="B74" s="200" t="s">
        <v>1002</v>
      </c>
      <c r="C74" s="200" t="s">
        <v>1002</v>
      </c>
      <c r="D74" s="201"/>
      <c r="E74" s="221"/>
      <c r="F74" s="201"/>
      <c r="G74" s="221"/>
      <c r="H74" s="201"/>
      <c r="I74" s="201">
        <f>E74+G74</f>
        <v>0</v>
      </c>
      <c r="J74" s="201">
        <f>F74+H74</f>
        <v>0</v>
      </c>
      <c r="K74" s="196"/>
      <c r="L74" s="196"/>
    </row>
    <row r="75" spans="1:12">
      <c r="A75" s="198" t="s">
        <v>1002</v>
      </c>
      <c r="B75" s="198" t="s">
        <v>1120</v>
      </c>
      <c r="C75" s="198" t="s">
        <v>1002</v>
      </c>
      <c r="D75" s="199"/>
      <c r="E75" s="220"/>
      <c r="F75" s="199"/>
      <c r="G75" s="220"/>
      <c r="H75" s="199"/>
      <c r="I75" s="199"/>
      <c r="J75" s="199"/>
      <c r="K75" s="196"/>
      <c r="L75" s="196"/>
    </row>
    <row r="76" spans="1:12">
      <c r="A76" s="200" t="s">
        <v>1002</v>
      </c>
      <c r="B76" s="200" t="s">
        <v>1002</v>
      </c>
      <c r="C76" s="200" t="s">
        <v>1002</v>
      </c>
      <c r="D76" s="201"/>
      <c r="E76" s="221"/>
      <c r="F76" s="201"/>
      <c r="G76" s="221"/>
      <c r="H76" s="201"/>
      <c r="I76" s="201">
        <f>E76+G76</f>
        <v>0</v>
      </c>
      <c r="J76" s="201">
        <f>F76+H76</f>
        <v>0</v>
      </c>
      <c r="K76" s="196"/>
      <c r="L76" s="196"/>
    </row>
    <row r="77" spans="1:12">
      <c r="A77" s="211" t="s">
        <v>1002</v>
      </c>
      <c r="B77" s="211" t="s">
        <v>1121</v>
      </c>
      <c r="C77" s="211" t="s">
        <v>1002</v>
      </c>
      <c r="D77" s="212"/>
      <c r="E77" s="224"/>
      <c r="F77" s="212"/>
      <c r="G77" s="224"/>
      <c r="H77" s="212"/>
      <c r="I77" s="212"/>
      <c r="J77" s="212"/>
      <c r="K77" s="196"/>
      <c r="L77" s="196"/>
    </row>
    <row r="78" spans="1:12">
      <c r="A78" s="211" t="s">
        <v>1002</v>
      </c>
      <c r="B78" s="211" t="s">
        <v>1122</v>
      </c>
      <c r="C78" s="211" t="s">
        <v>1002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00" t="s">
        <v>1123</v>
      </c>
      <c r="B79" s="200" t="s">
        <v>1124</v>
      </c>
      <c r="C79" s="200" t="s">
        <v>262</v>
      </c>
      <c r="D79" s="201">
        <v>1</v>
      </c>
      <c r="E79" s="221"/>
      <c r="F79" s="201">
        <f>D79*E79</f>
        <v>0</v>
      </c>
      <c r="G79" s="221"/>
      <c r="H79" s="201">
        <f>D79*G79</f>
        <v>0</v>
      </c>
      <c r="I79" s="201">
        <f>E79+G79</f>
        <v>0</v>
      </c>
      <c r="J79" s="201">
        <f>F79+H79</f>
        <v>0</v>
      </c>
      <c r="K79" s="196"/>
      <c r="L79" s="196"/>
    </row>
    <row r="80" spans="1:12">
      <c r="A80" s="200" t="s">
        <v>1125</v>
      </c>
      <c r="B80" s="200" t="s">
        <v>1126</v>
      </c>
      <c r="C80" s="200" t="s">
        <v>262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11" t="s">
        <v>1002</v>
      </c>
      <c r="B81" s="211" t="s">
        <v>1127</v>
      </c>
      <c r="C81" s="211" t="s">
        <v>1002</v>
      </c>
      <c r="D81" s="212"/>
      <c r="E81" s="224"/>
      <c r="F81" s="212"/>
      <c r="G81" s="224"/>
      <c r="H81" s="212"/>
      <c r="I81" s="212"/>
      <c r="J81" s="212"/>
      <c r="K81" s="196"/>
      <c r="L81" s="196"/>
    </row>
    <row r="82" spans="1:12">
      <c r="A82" s="211" t="s">
        <v>1002</v>
      </c>
      <c r="B82" s="211" t="s">
        <v>1128</v>
      </c>
      <c r="C82" s="211" t="s">
        <v>1002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00" t="s">
        <v>1129</v>
      </c>
      <c r="B83" s="200" t="s">
        <v>1130</v>
      </c>
      <c r="C83" s="200" t="s">
        <v>262</v>
      </c>
      <c r="D83" s="201">
        <v>12</v>
      </c>
      <c r="E83" s="221"/>
      <c r="F83" s="201">
        <f>D83*E83</f>
        <v>0</v>
      </c>
      <c r="G83" s="22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11" t="s">
        <v>1002</v>
      </c>
      <c r="B84" s="211" t="s">
        <v>1131</v>
      </c>
      <c r="C84" s="211" t="s">
        <v>1002</v>
      </c>
      <c r="D84" s="212"/>
      <c r="E84" s="224"/>
      <c r="F84" s="212"/>
      <c r="G84" s="224"/>
      <c r="H84" s="212"/>
      <c r="I84" s="212"/>
      <c r="J84" s="212"/>
      <c r="K84" s="196"/>
      <c r="L84" s="196"/>
    </row>
    <row r="85" spans="1:12">
      <c r="A85" s="211" t="s">
        <v>1002</v>
      </c>
      <c r="B85" s="211" t="s">
        <v>1132</v>
      </c>
      <c r="C85" s="211" t="s">
        <v>1002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00" t="s">
        <v>1133</v>
      </c>
      <c r="B86" s="200" t="s">
        <v>1134</v>
      </c>
      <c r="C86" s="200" t="s">
        <v>236</v>
      </c>
      <c r="D86" s="201">
        <v>38</v>
      </c>
      <c r="E86" s="221"/>
      <c r="F86" s="201">
        <f>D86*E86</f>
        <v>0</v>
      </c>
      <c r="G86" s="221"/>
      <c r="H86" s="201">
        <f>D86*G86</f>
        <v>0</v>
      </c>
      <c r="I86" s="201">
        <f>E86+G86</f>
        <v>0</v>
      </c>
      <c r="J86" s="201">
        <f>F86+H86</f>
        <v>0</v>
      </c>
      <c r="K86" s="196"/>
      <c r="L86" s="196"/>
    </row>
    <row r="87" spans="1:12">
      <c r="A87" s="200" t="s">
        <v>1002</v>
      </c>
      <c r="B87" s="200" t="s">
        <v>1002</v>
      </c>
      <c r="C87" s="200" t="s">
        <v>1002</v>
      </c>
      <c r="D87" s="201"/>
      <c r="E87" s="221"/>
      <c r="F87" s="201"/>
      <c r="G87" s="221"/>
      <c r="H87" s="201"/>
      <c r="I87" s="201">
        <f>E87+G87</f>
        <v>0</v>
      </c>
      <c r="J87" s="201">
        <f>F87+H87</f>
        <v>0</v>
      </c>
      <c r="K87" s="196"/>
      <c r="L87" s="196"/>
    </row>
    <row r="88" spans="1:12">
      <c r="A88" s="198" t="s">
        <v>1002</v>
      </c>
      <c r="B88" s="198" t="s">
        <v>1135</v>
      </c>
      <c r="C88" s="198" t="s">
        <v>1002</v>
      </c>
      <c r="D88" s="199"/>
      <c r="E88" s="220"/>
      <c r="F88" s="199">
        <f>SUM(F76:F87)</f>
        <v>0</v>
      </c>
      <c r="G88" s="220"/>
      <c r="H88" s="199">
        <f>SUM(H76:H87)</f>
        <v>0</v>
      </c>
      <c r="I88" s="199"/>
      <c r="J88" s="199">
        <f>SUM(J76:J87)</f>
        <v>0</v>
      </c>
      <c r="K88" s="196"/>
      <c r="L88" s="196"/>
    </row>
    <row r="89" spans="1:12">
      <c r="A89" s="200" t="s">
        <v>1002</v>
      </c>
      <c r="B89" s="200" t="s">
        <v>1002</v>
      </c>
      <c r="C89" s="200" t="s">
        <v>1002</v>
      </c>
      <c r="D89" s="201"/>
      <c r="E89" s="221"/>
      <c r="F89" s="201"/>
      <c r="G89" s="221"/>
      <c r="H89" s="201"/>
      <c r="I89" s="201">
        <f>E89+G89</f>
        <v>0</v>
      </c>
      <c r="J89" s="201">
        <f>F89+H89</f>
        <v>0</v>
      </c>
      <c r="K89" s="196"/>
      <c r="L89" s="196"/>
    </row>
    <row r="90" spans="1:12">
      <c r="A90" s="204" t="s">
        <v>1002</v>
      </c>
      <c r="B90" s="204" t="s">
        <v>1136</v>
      </c>
      <c r="C90" s="204" t="s">
        <v>1002</v>
      </c>
      <c r="D90" s="205"/>
      <c r="E90" s="222"/>
      <c r="F90" s="205">
        <f>SUM(F74,F76:F87,F89:F89)</f>
        <v>0</v>
      </c>
      <c r="G90" s="222"/>
      <c r="H90" s="205">
        <f>SUM(H74,H76:H87,H89:H89)</f>
        <v>0</v>
      </c>
      <c r="I90" s="205"/>
      <c r="J90" s="205">
        <f>SUM(J74,J76:J87,J89:J89)</f>
        <v>0</v>
      </c>
      <c r="K90" s="196"/>
      <c r="L90" s="196"/>
    </row>
    <row r="91" spans="1:12">
      <c r="A91" s="200" t="s">
        <v>1002</v>
      </c>
      <c r="B91" s="200" t="s">
        <v>1002</v>
      </c>
      <c r="C91" s="200" t="s">
        <v>1002</v>
      </c>
      <c r="D91" s="201"/>
      <c r="E91" s="201"/>
      <c r="F91" s="201"/>
      <c r="G91" s="201"/>
      <c r="H91" s="201"/>
      <c r="I91" s="201">
        <f>E91+G91</f>
        <v>0</v>
      </c>
      <c r="J91" s="201">
        <f>F91+H91</f>
        <v>0</v>
      </c>
      <c r="K91" s="196"/>
      <c r="L91" s="196"/>
    </row>
  </sheetData>
  <sheetProtection algorithmName="SHA-512" hashValue="gwJgaD3MBZCE9qI5EW4o09Az/SDUvq/Vmeh/PRa/QRgF3+xWv66nLZD7vPFdk1XuX8nBWBry3L8/gMnEP6N18g==" saltValue="exZDQOu+MHvO5ceWuGr1Sg==" spinCount="100000" sheet="1" objects="1" scenario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3"/>
  <sheetViews>
    <sheetView workbookViewId="0">
      <selection activeCell="J38" sqref="J38"/>
    </sheetView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1191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1187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1188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1189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1190</v>
      </c>
      <c r="B33" s="207">
        <v>21</v>
      </c>
    </row>
  </sheetData>
  <sheetProtection algorithmName="SHA-512" hashValue="ozb9h5CdijFfqUS3PHKOVWHxVaTcHTm0B98i6W0SXXt8AlpScHYNXnlPzU39XBK2dBUGC3PR/DmTHBf3zwc0gw==" saltValue="icwI9s5LvPD2LVXLM3UCKA==" spinCount="100000" sheet="1" objects="1" scenarios="1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topLeftCell="A179" workbookViewId="0">
      <selection activeCell="C187" sqref="C187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65</v>
      </c>
      <c r="C3" s="286" t="s">
        <v>66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SUMIF(AG9:AG21,"&lt;&gt;NOR",G9:G21)</f>
        <v>0</v>
      </c>
      <c r="H8" s="167"/>
      <c r="I8" s="167">
        <f>SUM(I9:I21)</f>
        <v>0</v>
      </c>
      <c r="J8" s="167"/>
      <c r="K8" s="167">
        <f>SUM(K9:K21)</f>
        <v>0</v>
      </c>
      <c r="L8" s="167"/>
      <c r="M8" s="167">
        <f>SUM(M9:M21)</f>
        <v>0</v>
      </c>
      <c r="N8" s="166"/>
      <c r="O8" s="166">
        <f>SUM(O9:O21)</f>
        <v>5.54</v>
      </c>
      <c r="P8" s="166"/>
      <c r="Q8" s="166">
        <f>SUM(Q9:Q21)</f>
        <v>0</v>
      </c>
      <c r="R8" s="167"/>
      <c r="S8" s="167"/>
      <c r="T8" s="168"/>
      <c r="U8" s="162"/>
      <c r="V8" s="162">
        <f>SUM(V9:V21)</f>
        <v>133.32999999999998</v>
      </c>
      <c r="W8" s="162"/>
      <c r="X8" s="162"/>
      <c r="Y8" s="162"/>
      <c r="AG8" t="s">
        <v>190</v>
      </c>
    </row>
    <row r="9" spans="1:60" ht="20.399999999999999" outlineLevel="1">
      <c r="A9" s="170">
        <v>1</v>
      </c>
      <c r="B9" s="171" t="s">
        <v>191</v>
      </c>
      <c r="C9" s="187" t="s">
        <v>192</v>
      </c>
      <c r="D9" s="172" t="s">
        <v>193</v>
      </c>
      <c r="E9" s="173">
        <v>171.27674999999999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1.554E-2</v>
      </c>
      <c r="O9" s="173">
        <f>ROUND(E9*N9,2)</f>
        <v>2.66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0.23580000000000001</v>
      </c>
      <c r="V9" s="158">
        <f>ROUND(E9*U9,2)</f>
        <v>40.39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94" t="s">
        <v>199</v>
      </c>
      <c r="D10" s="295"/>
      <c r="E10" s="295"/>
      <c r="F10" s="295"/>
      <c r="G10" s="29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>
      <c r="A11" s="154"/>
      <c r="B11" s="155"/>
      <c r="C11" s="188" t="s">
        <v>563</v>
      </c>
      <c r="D11" s="160"/>
      <c r="E11" s="161">
        <v>171.27674999999999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0">
        <v>2</v>
      </c>
      <c r="B12" s="171" t="s">
        <v>206</v>
      </c>
      <c r="C12" s="187" t="s">
        <v>207</v>
      </c>
      <c r="D12" s="172" t="s">
        <v>193</v>
      </c>
      <c r="E12" s="173">
        <v>171.27674999999999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8.5100000000000002E-3</v>
      </c>
      <c r="O12" s="173">
        <f>ROUND(E12*N12,2)</f>
        <v>1.46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0.32500000000000001</v>
      </c>
      <c r="V12" s="158">
        <f>ROUND(E12*U12,2)</f>
        <v>55.66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188" t="s">
        <v>564</v>
      </c>
      <c r="D13" s="160"/>
      <c r="E13" s="161">
        <v>171.27674999999999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>
      <c r="A14" s="170">
        <v>3</v>
      </c>
      <c r="B14" s="171" t="s">
        <v>447</v>
      </c>
      <c r="C14" s="187" t="s">
        <v>448</v>
      </c>
      <c r="D14" s="172" t="s">
        <v>193</v>
      </c>
      <c r="E14" s="173">
        <v>5.85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3.4909999999999997E-2</v>
      </c>
      <c r="O14" s="173">
        <f>ROUND(E14*N14,2)</f>
        <v>0.2</v>
      </c>
      <c r="P14" s="173">
        <v>0</v>
      </c>
      <c r="Q14" s="173">
        <f>ROUND(E14*P14,2)</f>
        <v>0</v>
      </c>
      <c r="R14" s="175"/>
      <c r="S14" s="175" t="s">
        <v>194</v>
      </c>
      <c r="T14" s="176" t="s">
        <v>195</v>
      </c>
      <c r="U14" s="158">
        <v>1.1841699999999999</v>
      </c>
      <c r="V14" s="158">
        <f>ROUND(E14*U14,2)</f>
        <v>6.93</v>
      </c>
      <c r="W14" s="158"/>
      <c r="X14" s="158" t="s">
        <v>196</v>
      </c>
      <c r="Y14" s="158" t="s">
        <v>197</v>
      </c>
      <c r="Z14" s="147"/>
      <c r="AA14" s="147"/>
      <c r="AB14" s="147"/>
      <c r="AC14" s="147"/>
      <c r="AD14" s="147"/>
      <c r="AE14" s="147"/>
      <c r="AF14" s="147"/>
      <c r="AG14" s="147" t="s">
        <v>198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>
      <c r="A15" s="154"/>
      <c r="B15" s="155"/>
      <c r="C15" s="188" t="s">
        <v>565</v>
      </c>
      <c r="D15" s="160"/>
      <c r="E15" s="161">
        <v>5.85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>
      <c r="A16" s="170">
        <v>4</v>
      </c>
      <c r="B16" s="171" t="s">
        <v>203</v>
      </c>
      <c r="C16" s="187" t="s">
        <v>204</v>
      </c>
      <c r="D16" s="172" t="s">
        <v>193</v>
      </c>
      <c r="E16" s="173">
        <v>47.32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1.7680000000000001E-2</v>
      </c>
      <c r="O16" s="173">
        <f>ROUND(E16*N16,2)</f>
        <v>0.84</v>
      </c>
      <c r="P16" s="173">
        <v>0</v>
      </c>
      <c r="Q16" s="173">
        <f>ROUND(E16*P16,2)</f>
        <v>0</v>
      </c>
      <c r="R16" s="175"/>
      <c r="S16" s="175" t="s">
        <v>194</v>
      </c>
      <c r="T16" s="176" t="s">
        <v>195</v>
      </c>
      <c r="U16" s="158">
        <v>0.38716</v>
      </c>
      <c r="V16" s="158">
        <f>ROUND(E16*U16,2)</f>
        <v>18.32</v>
      </c>
      <c r="W16" s="158"/>
      <c r="X16" s="158" t="s">
        <v>196</v>
      </c>
      <c r="Y16" s="158" t="s">
        <v>197</v>
      </c>
      <c r="Z16" s="147"/>
      <c r="AA16" s="147"/>
      <c r="AB16" s="147"/>
      <c r="AC16" s="147"/>
      <c r="AD16" s="147"/>
      <c r="AE16" s="147"/>
      <c r="AF16" s="147"/>
      <c r="AG16" s="147" t="s">
        <v>198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294" t="s">
        <v>199</v>
      </c>
      <c r="D17" s="295"/>
      <c r="E17" s="295"/>
      <c r="F17" s="295"/>
      <c r="G17" s="29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88" t="s">
        <v>566</v>
      </c>
      <c r="D18" s="160"/>
      <c r="E18" s="161">
        <v>47.32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0">
        <v>5</v>
      </c>
      <c r="B19" s="171" t="s">
        <v>209</v>
      </c>
      <c r="C19" s="187" t="s">
        <v>210</v>
      </c>
      <c r="D19" s="172" t="s">
        <v>193</v>
      </c>
      <c r="E19" s="173">
        <v>6.9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5.4969999999999998E-2</v>
      </c>
      <c r="O19" s="173">
        <f>ROUND(E19*N19,2)</f>
        <v>0.38</v>
      </c>
      <c r="P19" s="173">
        <v>0</v>
      </c>
      <c r="Q19" s="173">
        <f>ROUND(E19*P19,2)</f>
        <v>0</v>
      </c>
      <c r="R19" s="175"/>
      <c r="S19" s="175" t="s">
        <v>194</v>
      </c>
      <c r="T19" s="176" t="s">
        <v>195</v>
      </c>
      <c r="U19" s="158">
        <v>1.7428999999999999</v>
      </c>
      <c r="V19" s="158">
        <f>ROUND(E19*U19,2)</f>
        <v>12.03</v>
      </c>
      <c r="W19" s="158"/>
      <c r="X19" s="158" t="s">
        <v>196</v>
      </c>
      <c r="Y19" s="158" t="s">
        <v>197</v>
      </c>
      <c r="Z19" s="147"/>
      <c r="AA19" s="147"/>
      <c r="AB19" s="147"/>
      <c r="AC19" s="147"/>
      <c r="AD19" s="147"/>
      <c r="AE19" s="147"/>
      <c r="AF19" s="147"/>
      <c r="AG19" s="147" t="s">
        <v>198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88" t="s">
        <v>567</v>
      </c>
      <c r="D20" s="160"/>
      <c r="E20" s="161">
        <v>2.7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>
      <c r="A21" s="154"/>
      <c r="B21" s="155"/>
      <c r="C21" s="188" t="s">
        <v>568</v>
      </c>
      <c r="D21" s="160"/>
      <c r="E21" s="161">
        <v>4.2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>
      <c r="A22" s="163" t="s">
        <v>189</v>
      </c>
      <c r="B22" s="164" t="s">
        <v>106</v>
      </c>
      <c r="C22" s="186" t="s">
        <v>107</v>
      </c>
      <c r="D22" s="165"/>
      <c r="E22" s="166"/>
      <c r="F22" s="167"/>
      <c r="G22" s="167">
        <f>SUMIF(AG23:AG26,"&lt;&gt;NOR",G23:G26)</f>
        <v>0</v>
      </c>
      <c r="H22" s="167"/>
      <c r="I22" s="167">
        <f>SUM(I23:I26)</f>
        <v>0</v>
      </c>
      <c r="J22" s="167"/>
      <c r="K22" s="167">
        <f>SUM(K23:K26)</f>
        <v>0</v>
      </c>
      <c r="L22" s="167"/>
      <c r="M22" s="167">
        <f>SUM(M23:M26)</f>
        <v>0</v>
      </c>
      <c r="N22" s="166"/>
      <c r="O22" s="166">
        <f>SUM(O23:O26)</f>
        <v>0.84</v>
      </c>
      <c r="P22" s="166"/>
      <c r="Q22" s="166">
        <f>SUM(Q23:Q26)</f>
        <v>0</v>
      </c>
      <c r="R22" s="167"/>
      <c r="S22" s="167"/>
      <c r="T22" s="168"/>
      <c r="U22" s="162"/>
      <c r="V22" s="162">
        <f>SUM(V23:V26)</f>
        <v>15.71</v>
      </c>
      <c r="W22" s="162"/>
      <c r="X22" s="162"/>
      <c r="Y22" s="162"/>
      <c r="AG22" t="s">
        <v>190</v>
      </c>
    </row>
    <row r="23" spans="1:60" outlineLevel="1">
      <c r="A23" s="170">
        <v>6</v>
      </c>
      <c r="B23" s="171" t="s">
        <v>451</v>
      </c>
      <c r="C23" s="187" t="s">
        <v>452</v>
      </c>
      <c r="D23" s="172" t="s">
        <v>193</v>
      </c>
      <c r="E23" s="173">
        <v>47.32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1.7850000000000001E-2</v>
      </c>
      <c r="O23" s="173">
        <f>ROUND(E23*N23,2)</f>
        <v>0.84</v>
      </c>
      <c r="P23" s="173">
        <v>0</v>
      </c>
      <c r="Q23" s="173">
        <f>ROUND(E23*P23,2)</f>
        <v>0</v>
      </c>
      <c r="R23" s="175"/>
      <c r="S23" s="175" t="s">
        <v>194</v>
      </c>
      <c r="T23" s="176" t="s">
        <v>195</v>
      </c>
      <c r="U23" s="158">
        <v>0.28199999999999997</v>
      </c>
      <c r="V23" s="158">
        <f>ROUND(E23*U23,2)</f>
        <v>13.34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88" t="s">
        <v>569</v>
      </c>
      <c r="D24" s="160"/>
      <c r="E24" s="161">
        <v>47.32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0">
        <v>7</v>
      </c>
      <c r="B25" s="171" t="s">
        <v>454</v>
      </c>
      <c r="C25" s="187" t="s">
        <v>455</v>
      </c>
      <c r="D25" s="172" t="s">
        <v>193</v>
      </c>
      <c r="E25" s="173">
        <v>47.32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194</v>
      </c>
      <c r="T25" s="176" t="s">
        <v>195</v>
      </c>
      <c r="U25" s="158">
        <v>0.05</v>
      </c>
      <c r="V25" s="158">
        <f>ROUND(E25*U25,2)</f>
        <v>2.37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88" t="s">
        <v>570</v>
      </c>
      <c r="D26" s="160"/>
      <c r="E26" s="161">
        <v>47.32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3" t="s">
        <v>189</v>
      </c>
      <c r="B27" s="164" t="s">
        <v>108</v>
      </c>
      <c r="C27" s="186" t="s">
        <v>109</v>
      </c>
      <c r="D27" s="165"/>
      <c r="E27" s="166"/>
      <c r="F27" s="167"/>
      <c r="G27" s="167">
        <f>SUMIF(AG28:AG28,"&lt;&gt;NOR",G28:G28)</f>
        <v>0</v>
      </c>
      <c r="H27" s="167"/>
      <c r="I27" s="167">
        <f>SUM(I28:I28)</f>
        <v>0</v>
      </c>
      <c r="J27" s="167"/>
      <c r="K27" s="167">
        <f>SUM(K28:K28)</f>
        <v>0</v>
      </c>
      <c r="L27" s="167"/>
      <c r="M27" s="167">
        <f>SUM(M28:M28)</f>
        <v>0</v>
      </c>
      <c r="N27" s="166"/>
      <c r="O27" s="166">
        <f>SUM(O28:O28)</f>
        <v>0.03</v>
      </c>
      <c r="P27" s="166"/>
      <c r="Q27" s="166">
        <f>SUM(Q28:Q28)</f>
        <v>0</v>
      </c>
      <c r="R27" s="167"/>
      <c r="S27" s="167"/>
      <c r="T27" s="168"/>
      <c r="U27" s="162"/>
      <c r="V27" s="162">
        <f>SUM(V28:V28)</f>
        <v>1.86</v>
      </c>
      <c r="W27" s="162"/>
      <c r="X27" s="162"/>
      <c r="Y27" s="162"/>
      <c r="AG27" t="s">
        <v>190</v>
      </c>
    </row>
    <row r="28" spans="1:60" ht="20.399999999999999" outlineLevel="1">
      <c r="A28" s="177">
        <v>8</v>
      </c>
      <c r="B28" s="178" t="s">
        <v>457</v>
      </c>
      <c r="C28" s="189" t="s">
        <v>458</v>
      </c>
      <c r="D28" s="179" t="s">
        <v>248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2.9770000000000001E-2</v>
      </c>
      <c r="O28" s="180">
        <f>ROUND(E28*N28,2)</f>
        <v>0.03</v>
      </c>
      <c r="P28" s="180">
        <v>0</v>
      </c>
      <c r="Q28" s="180">
        <f>ROUND(E28*P28,2)</f>
        <v>0</v>
      </c>
      <c r="R28" s="182"/>
      <c r="S28" s="182" t="s">
        <v>194</v>
      </c>
      <c r="T28" s="183" t="s">
        <v>195</v>
      </c>
      <c r="U28" s="158">
        <v>1.86</v>
      </c>
      <c r="V28" s="158">
        <f>ROUND(E28*U28,2)</f>
        <v>1.86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>
      <c r="A29" s="163" t="s">
        <v>189</v>
      </c>
      <c r="B29" s="164" t="s">
        <v>110</v>
      </c>
      <c r="C29" s="186" t="s">
        <v>111</v>
      </c>
      <c r="D29" s="165"/>
      <c r="E29" s="166"/>
      <c r="F29" s="167"/>
      <c r="G29" s="167">
        <f>SUMIF(AG30:AG32,"&lt;&gt;NOR",G30:G32)</f>
        <v>0</v>
      </c>
      <c r="H29" s="167"/>
      <c r="I29" s="167">
        <f>SUM(I30:I32)</f>
        <v>0</v>
      </c>
      <c r="J29" s="167"/>
      <c r="K29" s="167">
        <f>SUM(K30:K32)</f>
        <v>0</v>
      </c>
      <c r="L29" s="167"/>
      <c r="M29" s="167">
        <f>SUM(M30:M32)</f>
        <v>0</v>
      </c>
      <c r="N29" s="166"/>
      <c r="O29" s="166">
        <f>SUM(O30:O32)</f>
        <v>0</v>
      </c>
      <c r="P29" s="166"/>
      <c r="Q29" s="166">
        <f>SUM(Q30:Q32)</f>
        <v>0</v>
      </c>
      <c r="R29" s="167"/>
      <c r="S29" s="167"/>
      <c r="T29" s="168"/>
      <c r="U29" s="162"/>
      <c r="V29" s="162">
        <f>SUM(V30:V32)</f>
        <v>1.6</v>
      </c>
      <c r="W29" s="162"/>
      <c r="X29" s="162"/>
      <c r="Y29" s="162"/>
      <c r="AG29" t="s">
        <v>190</v>
      </c>
    </row>
    <row r="30" spans="1:60" ht="20.399999999999999" outlineLevel="1">
      <c r="A30" s="177">
        <v>9</v>
      </c>
      <c r="B30" s="178" t="s">
        <v>213</v>
      </c>
      <c r="C30" s="189" t="s">
        <v>214</v>
      </c>
      <c r="D30" s="179" t="s">
        <v>215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1.6</v>
      </c>
      <c r="V30" s="158">
        <f>ROUND(E30*U30,2)</f>
        <v>1.6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>
      <c r="A31" s="177">
        <v>10</v>
      </c>
      <c r="B31" s="178" t="s">
        <v>216</v>
      </c>
      <c r="C31" s="189" t="s">
        <v>217</v>
      </c>
      <c r="D31" s="179" t="s">
        <v>218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7">
        <v>11</v>
      </c>
      <c r="B32" s="178" t="s">
        <v>219</v>
      </c>
      <c r="C32" s="189" t="s">
        <v>220</v>
      </c>
      <c r="D32" s="179" t="s">
        <v>221</v>
      </c>
      <c r="E32" s="180">
        <v>1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/>
      <c r="S32" s="182" t="s">
        <v>194</v>
      </c>
      <c r="T32" s="183" t="s">
        <v>195</v>
      </c>
      <c r="U32" s="158">
        <v>0</v>
      </c>
      <c r="V32" s="158">
        <f>ROUND(E32*U32,2)</f>
        <v>0</v>
      </c>
      <c r="W32" s="158"/>
      <c r="X32" s="158" t="s">
        <v>196</v>
      </c>
      <c r="Y32" s="158" t="s">
        <v>197</v>
      </c>
      <c r="Z32" s="147"/>
      <c r="AA32" s="147"/>
      <c r="AB32" s="147"/>
      <c r="AC32" s="147"/>
      <c r="AD32" s="147"/>
      <c r="AE32" s="147"/>
      <c r="AF32" s="147"/>
      <c r="AG32" s="147" t="s">
        <v>198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6.4">
      <c r="A33" s="163" t="s">
        <v>189</v>
      </c>
      <c r="B33" s="164" t="s">
        <v>112</v>
      </c>
      <c r="C33" s="186" t="s">
        <v>113</v>
      </c>
      <c r="D33" s="165"/>
      <c r="E33" s="166"/>
      <c r="F33" s="167"/>
      <c r="G33" s="167">
        <f>SUMIF(AG34:AG34,"&lt;&gt;NOR",G34:G34)</f>
        <v>0</v>
      </c>
      <c r="H33" s="167"/>
      <c r="I33" s="167">
        <f>SUM(I34:I34)</f>
        <v>0</v>
      </c>
      <c r="J33" s="167"/>
      <c r="K33" s="167">
        <f>SUM(K34:K34)</f>
        <v>0</v>
      </c>
      <c r="L33" s="167"/>
      <c r="M33" s="167">
        <f>SUM(M34:M34)</f>
        <v>0</v>
      </c>
      <c r="N33" s="166"/>
      <c r="O33" s="166">
        <f>SUM(O34:O34)</f>
        <v>0</v>
      </c>
      <c r="P33" s="166"/>
      <c r="Q33" s="166">
        <f>SUM(Q34:Q34)</f>
        <v>0</v>
      </c>
      <c r="R33" s="167"/>
      <c r="S33" s="167"/>
      <c r="T33" s="168"/>
      <c r="U33" s="162"/>
      <c r="V33" s="162">
        <f>SUM(V34:V34)</f>
        <v>14.57</v>
      </c>
      <c r="W33" s="162"/>
      <c r="X33" s="162"/>
      <c r="Y33" s="162"/>
      <c r="AG33" t="s">
        <v>190</v>
      </c>
    </row>
    <row r="34" spans="1:60" outlineLevel="1">
      <c r="A34" s="177">
        <v>12</v>
      </c>
      <c r="B34" s="178" t="s">
        <v>222</v>
      </c>
      <c r="C34" s="189" t="s">
        <v>223</v>
      </c>
      <c r="D34" s="179" t="s">
        <v>193</v>
      </c>
      <c r="E34" s="180">
        <v>47.32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4.0000000000000003E-5</v>
      </c>
      <c r="O34" s="180">
        <f>ROUND(E34*N34,2)</f>
        <v>0</v>
      </c>
      <c r="P34" s="180">
        <v>0</v>
      </c>
      <c r="Q34" s="180">
        <f>ROUND(E34*P34,2)</f>
        <v>0</v>
      </c>
      <c r="R34" s="182"/>
      <c r="S34" s="182" t="s">
        <v>194</v>
      </c>
      <c r="T34" s="183" t="s">
        <v>195</v>
      </c>
      <c r="U34" s="158">
        <v>0.308</v>
      </c>
      <c r="V34" s="158">
        <f>ROUND(E34*U34,2)</f>
        <v>14.57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>
      <c r="A35" s="163" t="s">
        <v>189</v>
      </c>
      <c r="B35" s="164" t="s">
        <v>116</v>
      </c>
      <c r="C35" s="186" t="s">
        <v>117</v>
      </c>
      <c r="D35" s="165"/>
      <c r="E35" s="166"/>
      <c r="F35" s="167"/>
      <c r="G35" s="167">
        <f>SUMIF(AG36:AG51,"&lt;&gt;NOR",G36:G51)</f>
        <v>0</v>
      </c>
      <c r="H35" s="167"/>
      <c r="I35" s="167">
        <f>SUM(I36:I51)</f>
        <v>0</v>
      </c>
      <c r="J35" s="167"/>
      <c r="K35" s="167">
        <f>SUM(K36:K51)</f>
        <v>0</v>
      </c>
      <c r="L35" s="167"/>
      <c r="M35" s="167">
        <f>SUM(M36:M51)</f>
        <v>0</v>
      </c>
      <c r="N35" s="166"/>
      <c r="O35" s="166">
        <f>SUM(O36:O51)</f>
        <v>0</v>
      </c>
      <c r="P35" s="166"/>
      <c r="Q35" s="166">
        <f>SUM(Q36:Q51)</f>
        <v>2.8899999999999997</v>
      </c>
      <c r="R35" s="167"/>
      <c r="S35" s="167"/>
      <c r="T35" s="168"/>
      <c r="U35" s="162"/>
      <c r="V35" s="162">
        <f>SUM(V36:V51)</f>
        <v>30.44</v>
      </c>
      <c r="W35" s="162"/>
      <c r="X35" s="162"/>
      <c r="Y35" s="162"/>
      <c r="AG35" t="s">
        <v>190</v>
      </c>
    </row>
    <row r="36" spans="1:60" outlineLevel="1">
      <c r="A36" s="177">
        <v>13</v>
      </c>
      <c r="B36" s="178" t="s">
        <v>225</v>
      </c>
      <c r="C36" s="189" t="s">
        <v>226</v>
      </c>
      <c r="D36" s="179" t="s">
        <v>227</v>
      </c>
      <c r="E36" s="180">
        <v>1</v>
      </c>
      <c r="F36" s="181"/>
      <c r="G36" s="182">
        <f>ROUND(E36*F36,2)</f>
        <v>0</v>
      </c>
      <c r="H36" s="181"/>
      <c r="I36" s="182">
        <f>ROUND(E36*H36,2)</f>
        <v>0</v>
      </c>
      <c r="J36" s="181"/>
      <c r="K36" s="182">
        <f>ROUND(E36*J36,2)</f>
        <v>0</v>
      </c>
      <c r="L36" s="182">
        <v>21</v>
      </c>
      <c r="M36" s="182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2"/>
      <c r="S36" s="182" t="s">
        <v>228</v>
      </c>
      <c r="T36" s="183" t="s">
        <v>229</v>
      </c>
      <c r="U36" s="158">
        <v>0</v>
      </c>
      <c r="V36" s="158">
        <f>ROUND(E36*U36,2)</f>
        <v>0</v>
      </c>
      <c r="W36" s="158"/>
      <c r="X36" s="158" t="s">
        <v>196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198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7">
        <v>14</v>
      </c>
      <c r="B37" s="178" t="s">
        <v>230</v>
      </c>
      <c r="C37" s="189" t="s">
        <v>231</v>
      </c>
      <c r="D37" s="179" t="s">
        <v>227</v>
      </c>
      <c r="E37" s="180">
        <v>1</v>
      </c>
      <c r="F37" s="181"/>
      <c r="G37" s="182">
        <f>ROUND(E37*F37,2)</f>
        <v>0</v>
      </c>
      <c r="H37" s="181"/>
      <c r="I37" s="182">
        <f>ROUND(E37*H37,2)</f>
        <v>0</v>
      </c>
      <c r="J37" s="181"/>
      <c r="K37" s="182">
        <f>ROUND(E37*J37,2)</f>
        <v>0</v>
      </c>
      <c r="L37" s="182">
        <v>21</v>
      </c>
      <c r="M37" s="182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2"/>
      <c r="S37" s="182" t="s">
        <v>228</v>
      </c>
      <c r="T37" s="183" t="s">
        <v>229</v>
      </c>
      <c r="U37" s="158">
        <v>0</v>
      </c>
      <c r="V37" s="158">
        <f>ROUND(E37*U37,2)</f>
        <v>0</v>
      </c>
      <c r="W37" s="158"/>
      <c r="X37" s="158" t="s">
        <v>196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198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7">
        <v>15</v>
      </c>
      <c r="B38" s="178" t="s">
        <v>232</v>
      </c>
      <c r="C38" s="189" t="s">
        <v>233</v>
      </c>
      <c r="D38" s="179" t="s">
        <v>227</v>
      </c>
      <c r="E38" s="180">
        <v>1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21</v>
      </c>
      <c r="M38" s="182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2"/>
      <c r="S38" s="182" t="s">
        <v>228</v>
      </c>
      <c r="T38" s="183" t="s">
        <v>229</v>
      </c>
      <c r="U38" s="158">
        <v>0</v>
      </c>
      <c r="V38" s="158">
        <f>ROUND(E38*U38,2)</f>
        <v>0</v>
      </c>
      <c r="W38" s="158"/>
      <c r="X38" s="158" t="s">
        <v>196</v>
      </c>
      <c r="Y38" s="158" t="s">
        <v>197</v>
      </c>
      <c r="Z38" s="147"/>
      <c r="AA38" s="147"/>
      <c r="AB38" s="147"/>
      <c r="AC38" s="147"/>
      <c r="AD38" s="147"/>
      <c r="AE38" s="147"/>
      <c r="AF38" s="147"/>
      <c r="AG38" s="147" t="s">
        <v>198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0">
        <v>16</v>
      </c>
      <c r="B39" s="171" t="s">
        <v>241</v>
      </c>
      <c r="C39" s="187" t="s">
        <v>242</v>
      </c>
      <c r="D39" s="172" t="s">
        <v>193</v>
      </c>
      <c r="E39" s="173">
        <v>171.27674999999999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0.01</v>
      </c>
      <c r="Q39" s="173">
        <f>ROUND(E39*P39,2)</f>
        <v>1.71</v>
      </c>
      <c r="R39" s="175"/>
      <c r="S39" s="175" t="s">
        <v>194</v>
      </c>
      <c r="T39" s="176" t="s">
        <v>195</v>
      </c>
      <c r="U39" s="158">
        <v>0.08</v>
      </c>
      <c r="V39" s="158">
        <f>ROUND(E39*U39,2)</f>
        <v>13.7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571</v>
      </c>
      <c r="D40" s="160"/>
      <c r="E40" s="161">
        <v>171.27674999999999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>
      <c r="A41" s="170">
        <v>17</v>
      </c>
      <c r="B41" s="171" t="s">
        <v>244</v>
      </c>
      <c r="C41" s="187" t="s">
        <v>245</v>
      </c>
      <c r="D41" s="172" t="s">
        <v>193</v>
      </c>
      <c r="E41" s="173">
        <v>47.32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0.01</v>
      </c>
      <c r="Q41" s="173">
        <f>ROUND(E41*P41,2)</f>
        <v>0.47</v>
      </c>
      <c r="R41" s="175"/>
      <c r="S41" s="175" t="s">
        <v>194</v>
      </c>
      <c r="T41" s="176" t="s">
        <v>195</v>
      </c>
      <c r="U41" s="158">
        <v>0.1</v>
      </c>
      <c r="V41" s="158">
        <f>ROUND(E41*U41,2)</f>
        <v>4.7300000000000004</v>
      </c>
      <c r="W41" s="158"/>
      <c r="X41" s="158" t="s">
        <v>196</v>
      </c>
      <c r="Y41" s="158" t="s">
        <v>197</v>
      </c>
      <c r="Z41" s="147"/>
      <c r="AA41" s="147"/>
      <c r="AB41" s="147"/>
      <c r="AC41" s="147"/>
      <c r="AD41" s="147"/>
      <c r="AE41" s="147"/>
      <c r="AF41" s="147"/>
      <c r="AG41" s="147" t="s">
        <v>198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>
      <c r="A42" s="154"/>
      <c r="B42" s="155"/>
      <c r="C42" s="188" t="s">
        <v>569</v>
      </c>
      <c r="D42" s="160"/>
      <c r="E42" s="161">
        <v>47.32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7">
        <v>18</v>
      </c>
      <c r="B43" s="178" t="s">
        <v>466</v>
      </c>
      <c r="C43" s="189" t="s">
        <v>467</v>
      </c>
      <c r="D43" s="179" t="s">
        <v>248</v>
      </c>
      <c r="E43" s="180">
        <v>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2"/>
      <c r="S43" s="182" t="s">
        <v>194</v>
      </c>
      <c r="T43" s="183" t="s">
        <v>195</v>
      </c>
      <c r="U43" s="158">
        <v>0.05</v>
      </c>
      <c r="V43" s="158">
        <f>ROUND(E43*U43,2)</f>
        <v>0.05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19</v>
      </c>
      <c r="B44" s="178" t="s">
        <v>468</v>
      </c>
      <c r="C44" s="189" t="s">
        <v>469</v>
      </c>
      <c r="D44" s="179" t="s">
        <v>193</v>
      </c>
      <c r="E44" s="180">
        <v>1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1.17E-3</v>
      </c>
      <c r="O44" s="180">
        <f>ROUND(E44*N44,2)</f>
        <v>0</v>
      </c>
      <c r="P44" s="180">
        <v>8.7999999999999995E-2</v>
      </c>
      <c r="Q44" s="180">
        <f>ROUND(E44*P44,2)</f>
        <v>0.09</v>
      </c>
      <c r="R44" s="182"/>
      <c r="S44" s="182" t="s">
        <v>194</v>
      </c>
      <c r="T44" s="183" t="s">
        <v>195</v>
      </c>
      <c r="U44" s="158">
        <v>0.55600000000000005</v>
      </c>
      <c r="V44" s="158">
        <f>ROUND(E44*U44,2)</f>
        <v>0.56000000000000005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>
      <c r="A45" s="170">
        <v>20</v>
      </c>
      <c r="B45" s="171" t="s">
        <v>249</v>
      </c>
      <c r="C45" s="187" t="s">
        <v>250</v>
      </c>
      <c r="D45" s="172" t="s">
        <v>193</v>
      </c>
      <c r="E45" s="173">
        <v>0.48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2.1900000000000001E-3</v>
      </c>
      <c r="O45" s="173">
        <f>ROUND(E45*N45,2)</f>
        <v>0</v>
      </c>
      <c r="P45" s="173">
        <v>4.1000000000000002E-2</v>
      </c>
      <c r="Q45" s="173">
        <f>ROUND(E45*P45,2)</f>
        <v>0.02</v>
      </c>
      <c r="R45" s="175"/>
      <c r="S45" s="175" t="s">
        <v>194</v>
      </c>
      <c r="T45" s="176" t="s">
        <v>195</v>
      </c>
      <c r="U45" s="158">
        <v>0.52</v>
      </c>
      <c r="V45" s="158">
        <f>ROUND(E45*U45,2)</f>
        <v>0.25</v>
      </c>
      <c r="W45" s="158"/>
      <c r="X45" s="158" t="s">
        <v>196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198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>
      <c r="A46" s="154"/>
      <c r="B46" s="155"/>
      <c r="C46" s="188" t="s">
        <v>470</v>
      </c>
      <c r="D46" s="160"/>
      <c r="E46" s="161">
        <v>0.48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0">
        <v>21</v>
      </c>
      <c r="B47" s="171" t="s">
        <v>252</v>
      </c>
      <c r="C47" s="187" t="s">
        <v>253</v>
      </c>
      <c r="D47" s="172" t="s">
        <v>193</v>
      </c>
      <c r="E47" s="173">
        <v>2.1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6.8000000000000005E-2</v>
      </c>
      <c r="Q47" s="173">
        <f>ROUND(E47*P47,2)</f>
        <v>0.14000000000000001</v>
      </c>
      <c r="R47" s="175"/>
      <c r="S47" s="175" t="s">
        <v>194</v>
      </c>
      <c r="T47" s="176" t="s">
        <v>195</v>
      </c>
      <c r="U47" s="158">
        <v>0.48</v>
      </c>
      <c r="V47" s="158">
        <f>ROUND(E47*U47,2)</f>
        <v>1.01</v>
      </c>
      <c r="W47" s="158"/>
      <c r="X47" s="158" t="s">
        <v>196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198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188" t="s">
        <v>572</v>
      </c>
      <c r="D48" s="160"/>
      <c r="E48" s="161">
        <v>2.1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0">
        <v>22</v>
      </c>
      <c r="B49" s="171" t="s">
        <v>234</v>
      </c>
      <c r="C49" s="187" t="s">
        <v>235</v>
      </c>
      <c r="D49" s="172" t="s">
        <v>236</v>
      </c>
      <c r="E49" s="173">
        <v>8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4.8999999999999998E-4</v>
      </c>
      <c r="O49" s="173">
        <f>ROUND(E49*N49,2)</f>
        <v>0</v>
      </c>
      <c r="P49" s="173">
        <v>0.04</v>
      </c>
      <c r="Q49" s="173">
        <f>ROUND(E49*P49,2)</f>
        <v>0.32</v>
      </c>
      <c r="R49" s="175"/>
      <c r="S49" s="175" t="s">
        <v>194</v>
      </c>
      <c r="T49" s="176" t="s">
        <v>195</v>
      </c>
      <c r="U49" s="158">
        <v>0.66800000000000004</v>
      </c>
      <c r="V49" s="158">
        <f>ROUND(E49*U49,2)</f>
        <v>5.34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294" t="s">
        <v>237</v>
      </c>
      <c r="D50" s="295"/>
      <c r="E50" s="295"/>
      <c r="F50" s="295"/>
      <c r="G50" s="295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7">
        <v>23</v>
      </c>
      <c r="B51" s="178" t="s">
        <v>238</v>
      </c>
      <c r="C51" s="189" t="s">
        <v>239</v>
      </c>
      <c r="D51" s="179" t="s">
        <v>236</v>
      </c>
      <c r="E51" s="180">
        <v>30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0">
        <v>0</v>
      </c>
      <c r="O51" s="180">
        <f>ROUND(E51*N51,2)</f>
        <v>0</v>
      </c>
      <c r="P51" s="180">
        <v>4.4999999999999997E-3</v>
      </c>
      <c r="Q51" s="180">
        <f>ROUND(E51*P51,2)</f>
        <v>0.14000000000000001</v>
      </c>
      <c r="R51" s="182"/>
      <c r="S51" s="182" t="s">
        <v>194</v>
      </c>
      <c r="T51" s="183" t="s">
        <v>240</v>
      </c>
      <c r="U51" s="158">
        <v>0.16</v>
      </c>
      <c r="V51" s="158">
        <f>ROUND(E51*U51,2)</f>
        <v>4.8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>
      <c r="A52" s="163" t="s">
        <v>189</v>
      </c>
      <c r="B52" s="164" t="s">
        <v>118</v>
      </c>
      <c r="C52" s="186" t="s">
        <v>119</v>
      </c>
      <c r="D52" s="165"/>
      <c r="E52" s="166"/>
      <c r="F52" s="167"/>
      <c r="G52" s="167">
        <f>SUMIF(AG53:AG53,"&lt;&gt;NOR",G53:G53)</f>
        <v>0</v>
      </c>
      <c r="H52" s="167"/>
      <c r="I52" s="167">
        <f>SUM(I53:I53)</f>
        <v>0</v>
      </c>
      <c r="J52" s="167"/>
      <c r="K52" s="167">
        <f>SUM(K53:K53)</f>
        <v>0</v>
      </c>
      <c r="L52" s="167"/>
      <c r="M52" s="167">
        <f>SUM(M53:M53)</f>
        <v>0</v>
      </c>
      <c r="N52" s="166"/>
      <c r="O52" s="166">
        <f>SUM(O53:O53)</f>
        <v>0</v>
      </c>
      <c r="P52" s="166"/>
      <c r="Q52" s="166">
        <f>SUM(Q53:Q53)</f>
        <v>0</v>
      </c>
      <c r="R52" s="167"/>
      <c r="S52" s="167"/>
      <c r="T52" s="168"/>
      <c r="U52" s="162"/>
      <c r="V52" s="162">
        <f>SUM(V53:V53)</f>
        <v>12.15</v>
      </c>
      <c r="W52" s="162"/>
      <c r="X52" s="162"/>
      <c r="Y52" s="162"/>
      <c r="AG52" t="s">
        <v>190</v>
      </c>
    </row>
    <row r="53" spans="1:60" outlineLevel="1">
      <c r="A53" s="177">
        <v>24</v>
      </c>
      <c r="B53" s="178" t="s">
        <v>255</v>
      </c>
      <c r="C53" s="189" t="s">
        <v>256</v>
      </c>
      <c r="D53" s="179" t="s">
        <v>257</v>
      </c>
      <c r="E53" s="180">
        <v>6.4218099999999998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2"/>
      <c r="S53" s="182" t="s">
        <v>194</v>
      </c>
      <c r="T53" s="183" t="s">
        <v>195</v>
      </c>
      <c r="U53" s="158">
        <v>1.8919999999999999</v>
      </c>
      <c r="V53" s="158">
        <f>ROUND(E53*U53,2)</f>
        <v>12.15</v>
      </c>
      <c r="W53" s="158"/>
      <c r="X53" s="158" t="s">
        <v>258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259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>
      <c r="A54" s="163" t="s">
        <v>189</v>
      </c>
      <c r="B54" s="164" t="s">
        <v>122</v>
      </c>
      <c r="C54" s="186" t="s">
        <v>123</v>
      </c>
      <c r="D54" s="165"/>
      <c r="E54" s="166"/>
      <c r="F54" s="167"/>
      <c r="G54" s="167">
        <f>SUMIF(AG55:AG56,"&lt;&gt;NOR",G55:G56)</f>
        <v>0</v>
      </c>
      <c r="H54" s="167"/>
      <c r="I54" s="167">
        <f>SUM(I55:I56)</f>
        <v>0</v>
      </c>
      <c r="J54" s="167"/>
      <c r="K54" s="167">
        <f>SUM(K55:K56)</f>
        <v>0</v>
      </c>
      <c r="L54" s="167"/>
      <c r="M54" s="167">
        <f>SUM(M55:M56)</f>
        <v>0</v>
      </c>
      <c r="N54" s="166"/>
      <c r="O54" s="166">
        <f>SUM(O55:O56)</f>
        <v>0</v>
      </c>
      <c r="P54" s="166"/>
      <c r="Q54" s="166">
        <f>SUM(Q55:Q56)</f>
        <v>0</v>
      </c>
      <c r="R54" s="167"/>
      <c r="S54" s="167"/>
      <c r="T54" s="168"/>
      <c r="U54" s="162"/>
      <c r="V54" s="162">
        <f>SUM(V55:V56)</f>
        <v>0.93</v>
      </c>
      <c r="W54" s="162"/>
      <c r="X54" s="162"/>
      <c r="Y54" s="162"/>
      <c r="AG54" t="s">
        <v>190</v>
      </c>
    </row>
    <row r="55" spans="1:60" outlineLevel="1">
      <c r="A55" s="170">
        <v>25</v>
      </c>
      <c r="B55" s="171" t="s">
        <v>260</v>
      </c>
      <c r="C55" s="187" t="s">
        <v>261</v>
      </c>
      <c r="D55" s="172" t="s">
        <v>262</v>
      </c>
      <c r="E55" s="173">
        <v>2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1.3999999999999999E-4</v>
      </c>
      <c r="O55" s="173">
        <f>ROUND(E55*N55,2)</f>
        <v>0</v>
      </c>
      <c r="P55" s="173">
        <v>0</v>
      </c>
      <c r="Q55" s="173">
        <f>ROUND(E55*P55,2)</f>
        <v>0</v>
      </c>
      <c r="R55" s="175"/>
      <c r="S55" s="175" t="s">
        <v>228</v>
      </c>
      <c r="T55" s="176" t="s">
        <v>229</v>
      </c>
      <c r="U55" s="158">
        <v>0.46300000000000002</v>
      </c>
      <c r="V55" s="158">
        <f>ROUND(E55*U55,2)</f>
        <v>0.93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54">
        <v>26</v>
      </c>
      <c r="B56" s="155" t="s">
        <v>263</v>
      </c>
      <c r="C56" s="190" t="s">
        <v>264</v>
      </c>
      <c r="D56" s="156" t="s">
        <v>0</v>
      </c>
      <c r="E56" s="184"/>
      <c r="F56" s="159"/>
      <c r="G56" s="158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194</v>
      </c>
      <c r="T56" s="158" t="s">
        <v>195</v>
      </c>
      <c r="U56" s="158">
        <v>0</v>
      </c>
      <c r="V56" s="158">
        <f>ROUND(E56*U56,2)</f>
        <v>0</v>
      </c>
      <c r="W56" s="158"/>
      <c r="X56" s="158" t="s">
        <v>258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259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>
      <c r="A57" s="163" t="s">
        <v>189</v>
      </c>
      <c r="B57" s="164" t="s">
        <v>124</v>
      </c>
      <c r="C57" s="186" t="s">
        <v>125</v>
      </c>
      <c r="D57" s="165"/>
      <c r="E57" s="166"/>
      <c r="F57" s="167"/>
      <c r="G57" s="167">
        <f>SUMIF(AG58:AG66,"&lt;&gt;NOR",G58:G66)</f>
        <v>0</v>
      </c>
      <c r="H57" s="167"/>
      <c r="I57" s="167">
        <f>SUM(I58:I66)</f>
        <v>0</v>
      </c>
      <c r="J57" s="167"/>
      <c r="K57" s="167">
        <f>SUM(K58:K66)</f>
        <v>0</v>
      </c>
      <c r="L57" s="167"/>
      <c r="M57" s="167">
        <f>SUM(M58:M66)</f>
        <v>0</v>
      </c>
      <c r="N57" s="166"/>
      <c r="O57" s="166">
        <f>SUM(O58:O66)</f>
        <v>0.02</v>
      </c>
      <c r="P57" s="166"/>
      <c r="Q57" s="166">
        <f>SUM(Q58:Q66)</f>
        <v>0.37</v>
      </c>
      <c r="R57" s="167"/>
      <c r="S57" s="167"/>
      <c r="T57" s="168"/>
      <c r="U57" s="162"/>
      <c r="V57" s="162">
        <f>SUM(V58:V66)</f>
        <v>15.070000000000002</v>
      </c>
      <c r="W57" s="162"/>
      <c r="X57" s="162"/>
      <c r="Y57" s="162"/>
      <c r="AG57" t="s">
        <v>190</v>
      </c>
    </row>
    <row r="58" spans="1:60" outlineLevel="1">
      <c r="A58" s="177">
        <v>27</v>
      </c>
      <c r="B58" s="178" t="s">
        <v>265</v>
      </c>
      <c r="C58" s="189" t="s">
        <v>266</v>
      </c>
      <c r="D58" s="179" t="s">
        <v>262</v>
      </c>
      <c r="E58" s="180">
        <v>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228</v>
      </c>
      <c r="T58" s="183" t="s">
        <v>229</v>
      </c>
      <c r="U58" s="158">
        <v>0</v>
      </c>
      <c r="V58" s="158">
        <f>ROUND(E58*U58,2)</f>
        <v>0</v>
      </c>
      <c r="W58" s="158"/>
      <c r="X58" s="158" t="s">
        <v>196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198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0">
        <v>28</v>
      </c>
      <c r="B59" s="171" t="s">
        <v>269</v>
      </c>
      <c r="C59" s="187" t="s">
        <v>270</v>
      </c>
      <c r="D59" s="172" t="s">
        <v>236</v>
      </c>
      <c r="E59" s="173">
        <v>2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3.8000000000000002E-4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194</v>
      </c>
      <c r="T59" s="176" t="s">
        <v>195</v>
      </c>
      <c r="U59" s="158">
        <v>0.32</v>
      </c>
      <c r="V59" s="158">
        <f>ROUND(E59*U59,2)</f>
        <v>0.64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>
      <c r="A60" s="154"/>
      <c r="B60" s="155"/>
      <c r="C60" s="294" t="s">
        <v>271</v>
      </c>
      <c r="D60" s="295"/>
      <c r="E60" s="295"/>
      <c r="F60" s="295"/>
      <c r="G60" s="29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0">
        <v>29</v>
      </c>
      <c r="B61" s="171" t="s">
        <v>272</v>
      </c>
      <c r="C61" s="187" t="s">
        <v>273</v>
      </c>
      <c r="D61" s="172" t="s">
        <v>236</v>
      </c>
      <c r="E61" s="173">
        <v>8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1.5200000000000001E-3</v>
      </c>
      <c r="O61" s="173">
        <f>ROUND(E61*N61,2)</f>
        <v>0.01</v>
      </c>
      <c r="P61" s="173">
        <v>0</v>
      </c>
      <c r="Q61" s="173">
        <f>ROUND(E61*P61,2)</f>
        <v>0</v>
      </c>
      <c r="R61" s="175"/>
      <c r="S61" s="175" t="s">
        <v>194</v>
      </c>
      <c r="T61" s="176" t="s">
        <v>195</v>
      </c>
      <c r="U61" s="158">
        <v>1.173</v>
      </c>
      <c r="V61" s="158">
        <f>ROUND(E61*U61,2)</f>
        <v>9.3800000000000008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>
      <c r="A62" s="154"/>
      <c r="B62" s="155"/>
      <c r="C62" s="294" t="s">
        <v>271</v>
      </c>
      <c r="D62" s="295"/>
      <c r="E62" s="295"/>
      <c r="F62" s="295"/>
      <c r="G62" s="295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7">
        <v>30</v>
      </c>
      <c r="B63" s="178" t="s">
        <v>274</v>
      </c>
      <c r="C63" s="189" t="s">
        <v>275</v>
      </c>
      <c r="D63" s="179" t="s">
        <v>236</v>
      </c>
      <c r="E63" s="180">
        <v>10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194</v>
      </c>
      <c r="T63" s="183" t="s">
        <v>195</v>
      </c>
      <c r="U63" s="158">
        <v>4.8000000000000001E-2</v>
      </c>
      <c r="V63" s="158">
        <f>ROUND(E63*U63,2)</f>
        <v>0.48</v>
      </c>
      <c r="W63" s="158"/>
      <c r="X63" s="158" t="s">
        <v>196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198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7">
        <v>31</v>
      </c>
      <c r="B64" s="178" t="s">
        <v>267</v>
      </c>
      <c r="C64" s="189" t="s">
        <v>268</v>
      </c>
      <c r="D64" s="179" t="s">
        <v>248</v>
      </c>
      <c r="E64" s="180">
        <v>1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194</v>
      </c>
      <c r="T64" s="183" t="s">
        <v>195</v>
      </c>
      <c r="U64" s="158">
        <v>0.17399999999999999</v>
      </c>
      <c r="V64" s="158">
        <f>ROUND(E64*U64,2)</f>
        <v>0.17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0">
        <v>32</v>
      </c>
      <c r="B65" s="171" t="s">
        <v>276</v>
      </c>
      <c r="C65" s="187" t="s">
        <v>277</v>
      </c>
      <c r="D65" s="172" t="s">
        <v>236</v>
      </c>
      <c r="E65" s="173">
        <v>10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5.9000000000000003E-4</v>
      </c>
      <c r="O65" s="173">
        <f>ROUND(E65*N65,2)</f>
        <v>0.01</v>
      </c>
      <c r="P65" s="173">
        <v>3.6999999999999998E-2</v>
      </c>
      <c r="Q65" s="173">
        <f>ROUND(E65*P65,2)</f>
        <v>0.37</v>
      </c>
      <c r="R65" s="175"/>
      <c r="S65" s="175" t="s">
        <v>194</v>
      </c>
      <c r="T65" s="176" t="s">
        <v>195</v>
      </c>
      <c r="U65" s="158">
        <v>0.44</v>
      </c>
      <c r="V65" s="158">
        <f>ROUND(E65*U65,2)</f>
        <v>4.4000000000000004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>
        <v>33</v>
      </c>
      <c r="B66" s="155" t="s">
        <v>278</v>
      </c>
      <c r="C66" s="190" t="s">
        <v>279</v>
      </c>
      <c r="D66" s="156" t="s">
        <v>0</v>
      </c>
      <c r="E66" s="184"/>
      <c r="F66" s="159"/>
      <c r="G66" s="158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194</v>
      </c>
      <c r="T66" s="158" t="s">
        <v>195</v>
      </c>
      <c r="U66" s="158">
        <v>0</v>
      </c>
      <c r="V66" s="158">
        <f>ROUND(E66*U66,2)</f>
        <v>0</v>
      </c>
      <c r="W66" s="158"/>
      <c r="X66" s="158" t="s">
        <v>258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259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>
      <c r="A67" s="163" t="s">
        <v>189</v>
      </c>
      <c r="B67" s="164" t="s">
        <v>126</v>
      </c>
      <c r="C67" s="186" t="s">
        <v>127</v>
      </c>
      <c r="D67" s="165"/>
      <c r="E67" s="166"/>
      <c r="F67" s="167"/>
      <c r="G67" s="167">
        <f>SUMIF(AG68:AG89,"&lt;&gt;NOR",G68:G89)</f>
        <v>0</v>
      </c>
      <c r="H67" s="167"/>
      <c r="I67" s="167">
        <f>SUM(I68:I89)</f>
        <v>0</v>
      </c>
      <c r="J67" s="167"/>
      <c r="K67" s="167">
        <f>SUM(K68:K89)</f>
        <v>0</v>
      </c>
      <c r="L67" s="167"/>
      <c r="M67" s="167">
        <f>SUM(M68:M89)</f>
        <v>0</v>
      </c>
      <c r="N67" s="166"/>
      <c r="O67" s="166">
        <f>SUM(O68:O89)</f>
        <v>0.13</v>
      </c>
      <c r="P67" s="166"/>
      <c r="Q67" s="166">
        <f>SUM(Q68:Q89)</f>
        <v>0.06</v>
      </c>
      <c r="R67" s="167"/>
      <c r="S67" s="167"/>
      <c r="T67" s="168"/>
      <c r="U67" s="162"/>
      <c r="V67" s="162">
        <f>SUM(V68:V89)</f>
        <v>28.619999999999994</v>
      </c>
      <c r="W67" s="162"/>
      <c r="X67" s="162"/>
      <c r="Y67" s="162"/>
      <c r="AG67" t="s">
        <v>190</v>
      </c>
    </row>
    <row r="68" spans="1:60" outlineLevel="1">
      <c r="A68" s="177">
        <v>34</v>
      </c>
      <c r="B68" s="178" t="s">
        <v>280</v>
      </c>
      <c r="C68" s="189" t="s">
        <v>281</v>
      </c>
      <c r="D68" s="179" t="s">
        <v>262</v>
      </c>
      <c r="E68" s="180">
        <v>1</v>
      </c>
      <c r="F68" s="181"/>
      <c r="G68" s="182">
        <f>ROUND(E68*F68,2)</f>
        <v>0</v>
      </c>
      <c r="H68" s="181"/>
      <c r="I68" s="182">
        <f>ROUND(E68*H68,2)</f>
        <v>0</v>
      </c>
      <c r="J68" s="181"/>
      <c r="K68" s="182">
        <f>ROUND(E68*J68,2)</f>
        <v>0</v>
      </c>
      <c r="L68" s="182">
        <v>21</v>
      </c>
      <c r="M68" s="182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2"/>
      <c r="S68" s="182" t="s">
        <v>228</v>
      </c>
      <c r="T68" s="183" t="s">
        <v>229</v>
      </c>
      <c r="U68" s="158">
        <v>0</v>
      </c>
      <c r="V68" s="158">
        <f>ROUND(E68*U68,2)</f>
        <v>0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>
      <c r="A69" s="170">
        <v>35</v>
      </c>
      <c r="B69" s="171" t="s">
        <v>286</v>
      </c>
      <c r="C69" s="187" t="s">
        <v>478</v>
      </c>
      <c r="D69" s="172" t="s">
        <v>236</v>
      </c>
      <c r="E69" s="173">
        <v>12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3.9899999999999996E-3</v>
      </c>
      <c r="O69" s="173">
        <f>ROUND(E69*N69,2)</f>
        <v>0.05</v>
      </c>
      <c r="P69" s="173">
        <v>0</v>
      </c>
      <c r="Q69" s="173">
        <f>ROUND(E69*P69,2)</f>
        <v>0</v>
      </c>
      <c r="R69" s="175"/>
      <c r="S69" s="175" t="s">
        <v>194</v>
      </c>
      <c r="T69" s="176" t="s">
        <v>195</v>
      </c>
      <c r="U69" s="158">
        <v>0.54290000000000005</v>
      </c>
      <c r="V69" s="158">
        <f>ROUND(E69*U69,2)</f>
        <v>6.51</v>
      </c>
      <c r="W69" s="158"/>
      <c r="X69" s="158" t="s">
        <v>196</v>
      </c>
      <c r="Y69" s="158" t="s">
        <v>197</v>
      </c>
      <c r="Z69" s="147"/>
      <c r="AA69" s="147"/>
      <c r="AB69" s="147"/>
      <c r="AC69" s="147"/>
      <c r="AD69" s="147"/>
      <c r="AE69" s="147"/>
      <c r="AF69" s="147"/>
      <c r="AG69" s="147" t="s">
        <v>198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>
      <c r="A70" s="154"/>
      <c r="B70" s="155"/>
      <c r="C70" s="294" t="s">
        <v>287</v>
      </c>
      <c r="D70" s="295"/>
      <c r="E70" s="295"/>
      <c r="F70" s="295"/>
      <c r="G70" s="295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>
      <c r="A71" s="154"/>
      <c r="B71" s="155"/>
      <c r="C71" s="296" t="s">
        <v>288</v>
      </c>
      <c r="D71" s="297"/>
      <c r="E71" s="297"/>
      <c r="F71" s="297"/>
      <c r="G71" s="29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0">
        <v>36</v>
      </c>
      <c r="B72" s="171" t="s">
        <v>289</v>
      </c>
      <c r="C72" s="187" t="s">
        <v>479</v>
      </c>
      <c r="D72" s="172" t="s">
        <v>236</v>
      </c>
      <c r="E72" s="173">
        <v>16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5.1799999999999997E-3</v>
      </c>
      <c r="O72" s="173">
        <f>ROUND(E72*N72,2)</f>
        <v>0.08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0.63429999999999997</v>
      </c>
      <c r="V72" s="158">
        <f>ROUND(E72*U72,2)</f>
        <v>10.15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4" t="s">
        <v>287</v>
      </c>
      <c r="D73" s="295"/>
      <c r="E73" s="295"/>
      <c r="F73" s="295"/>
      <c r="G73" s="29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296" t="s">
        <v>288</v>
      </c>
      <c r="D74" s="297"/>
      <c r="E74" s="297"/>
      <c r="F74" s="297"/>
      <c r="G74" s="29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0">
        <v>37</v>
      </c>
      <c r="B75" s="171" t="s">
        <v>290</v>
      </c>
      <c r="C75" s="187" t="s">
        <v>291</v>
      </c>
      <c r="D75" s="172" t="s">
        <v>236</v>
      </c>
      <c r="E75" s="173">
        <v>12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3.0000000000000001E-5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194</v>
      </c>
      <c r="T75" s="176" t="s">
        <v>195</v>
      </c>
      <c r="U75" s="158">
        <v>0.13</v>
      </c>
      <c r="V75" s="158">
        <f>ROUND(E75*U75,2)</f>
        <v>1.56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>
      <c r="A76" s="154"/>
      <c r="B76" s="155"/>
      <c r="C76" s="294" t="s">
        <v>292</v>
      </c>
      <c r="D76" s="295"/>
      <c r="E76" s="295"/>
      <c r="F76" s="295"/>
      <c r="G76" s="295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0">
        <v>38</v>
      </c>
      <c r="B77" s="171" t="s">
        <v>293</v>
      </c>
      <c r="C77" s="187" t="s">
        <v>294</v>
      </c>
      <c r="D77" s="172" t="s">
        <v>236</v>
      </c>
      <c r="E77" s="173">
        <v>8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4.0000000000000003E-5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194</v>
      </c>
      <c r="T77" s="176" t="s">
        <v>195</v>
      </c>
      <c r="U77" s="158">
        <v>0.129</v>
      </c>
      <c r="V77" s="158">
        <f>ROUND(E77*U77,2)</f>
        <v>1.03</v>
      </c>
      <c r="W77" s="158"/>
      <c r="X77" s="158" t="s">
        <v>196</v>
      </c>
      <c r="Y77" s="158" t="s">
        <v>197</v>
      </c>
      <c r="Z77" s="147"/>
      <c r="AA77" s="147"/>
      <c r="AB77" s="147"/>
      <c r="AC77" s="147"/>
      <c r="AD77" s="147"/>
      <c r="AE77" s="147"/>
      <c r="AF77" s="147"/>
      <c r="AG77" s="147" t="s">
        <v>198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>
      <c r="A78" s="154"/>
      <c r="B78" s="155"/>
      <c r="C78" s="294" t="s">
        <v>292</v>
      </c>
      <c r="D78" s="295"/>
      <c r="E78" s="295"/>
      <c r="F78" s="295"/>
      <c r="G78" s="29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0">
        <v>39</v>
      </c>
      <c r="B79" s="171" t="s">
        <v>295</v>
      </c>
      <c r="C79" s="187" t="s">
        <v>296</v>
      </c>
      <c r="D79" s="172" t="s">
        <v>236</v>
      </c>
      <c r="E79" s="173">
        <v>8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4.0000000000000003E-5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194</v>
      </c>
      <c r="T79" s="176" t="s">
        <v>195</v>
      </c>
      <c r="U79" s="158">
        <v>0.13</v>
      </c>
      <c r="V79" s="158">
        <f>ROUND(E79*U79,2)</f>
        <v>1.04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>
      <c r="A80" s="154"/>
      <c r="B80" s="155"/>
      <c r="C80" s="294" t="s">
        <v>292</v>
      </c>
      <c r="D80" s="295"/>
      <c r="E80" s="295"/>
      <c r="F80" s="295"/>
      <c r="G80" s="29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0">
        <v>40</v>
      </c>
      <c r="B81" s="171" t="s">
        <v>301</v>
      </c>
      <c r="C81" s="187" t="s">
        <v>302</v>
      </c>
      <c r="D81" s="172" t="s">
        <v>236</v>
      </c>
      <c r="E81" s="173">
        <v>28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1.0000000000000001E-5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194</v>
      </c>
      <c r="T81" s="176" t="s">
        <v>195</v>
      </c>
      <c r="U81" s="158">
        <v>6.2E-2</v>
      </c>
      <c r="V81" s="158">
        <f>ROUND(E81*U81,2)</f>
        <v>1.74</v>
      </c>
      <c r="W81" s="158"/>
      <c r="X81" s="158" t="s">
        <v>196</v>
      </c>
      <c r="Y81" s="158" t="s">
        <v>197</v>
      </c>
      <c r="Z81" s="147"/>
      <c r="AA81" s="147"/>
      <c r="AB81" s="147"/>
      <c r="AC81" s="147"/>
      <c r="AD81" s="147"/>
      <c r="AE81" s="147"/>
      <c r="AF81" s="147"/>
      <c r="AG81" s="147" t="s">
        <v>198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>
      <c r="A82" s="154"/>
      <c r="B82" s="155"/>
      <c r="C82" s="294" t="s">
        <v>303</v>
      </c>
      <c r="D82" s="295"/>
      <c r="E82" s="295"/>
      <c r="F82" s="295"/>
      <c r="G82" s="29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0">
        <v>41</v>
      </c>
      <c r="B83" s="171" t="s">
        <v>304</v>
      </c>
      <c r="C83" s="187" t="s">
        <v>305</v>
      </c>
      <c r="D83" s="172" t="s">
        <v>236</v>
      </c>
      <c r="E83" s="173">
        <v>28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194</v>
      </c>
      <c r="T83" s="176" t="s">
        <v>195</v>
      </c>
      <c r="U83" s="158">
        <v>2.9000000000000001E-2</v>
      </c>
      <c r="V83" s="158">
        <f>ROUND(E83*U83,2)</f>
        <v>0.81</v>
      </c>
      <c r="W83" s="158"/>
      <c r="X83" s="158" t="s">
        <v>196</v>
      </c>
      <c r="Y83" s="158" t="s">
        <v>197</v>
      </c>
      <c r="Z83" s="147"/>
      <c r="AA83" s="147"/>
      <c r="AB83" s="147"/>
      <c r="AC83" s="147"/>
      <c r="AD83" s="147"/>
      <c r="AE83" s="147"/>
      <c r="AF83" s="147"/>
      <c r="AG83" s="147" t="s">
        <v>198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>
      <c r="A84" s="154"/>
      <c r="B84" s="155"/>
      <c r="C84" s="294" t="s">
        <v>306</v>
      </c>
      <c r="D84" s="295"/>
      <c r="E84" s="295"/>
      <c r="F84" s="295"/>
      <c r="G84" s="29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7">
        <v>42</v>
      </c>
      <c r="B85" s="178" t="s">
        <v>307</v>
      </c>
      <c r="C85" s="189" t="s">
        <v>308</v>
      </c>
      <c r="D85" s="179" t="s">
        <v>236</v>
      </c>
      <c r="E85" s="180">
        <v>28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0">
        <v>0</v>
      </c>
      <c r="O85" s="180">
        <f>ROUND(E85*N85,2)</f>
        <v>0</v>
      </c>
      <c r="P85" s="180">
        <v>2.1299999999999999E-3</v>
      </c>
      <c r="Q85" s="180">
        <f>ROUND(E85*P85,2)</f>
        <v>0.06</v>
      </c>
      <c r="R85" s="182"/>
      <c r="S85" s="182" t="s">
        <v>194</v>
      </c>
      <c r="T85" s="183" t="s">
        <v>195</v>
      </c>
      <c r="U85" s="158">
        <v>0.17299999999999999</v>
      </c>
      <c r="V85" s="158">
        <f>ROUND(E85*U85,2)</f>
        <v>4.84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0">
        <v>43</v>
      </c>
      <c r="B86" s="171" t="s">
        <v>309</v>
      </c>
      <c r="C86" s="187" t="s">
        <v>310</v>
      </c>
      <c r="D86" s="172" t="s">
        <v>248</v>
      </c>
      <c r="E86" s="173">
        <v>2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6.8999999999999997E-4</v>
      </c>
      <c r="Q86" s="173">
        <f>ROUND(E86*P86,2)</f>
        <v>0</v>
      </c>
      <c r="R86" s="175"/>
      <c r="S86" s="175" t="s">
        <v>194</v>
      </c>
      <c r="T86" s="176" t="s">
        <v>195</v>
      </c>
      <c r="U86" s="158">
        <v>4.1000000000000002E-2</v>
      </c>
      <c r="V86" s="158">
        <f>ROUND(E86*U86,2)</f>
        <v>0.08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>
        <v>44</v>
      </c>
      <c r="B87" s="155" t="s">
        <v>311</v>
      </c>
      <c r="C87" s="190" t="s">
        <v>312</v>
      </c>
      <c r="D87" s="156" t="s">
        <v>0</v>
      </c>
      <c r="E87" s="184"/>
      <c r="F87" s="159"/>
      <c r="G87" s="158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194</v>
      </c>
      <c r="T87" s="158" t="s">
        <v>195</v>
      </c>
      <c r="U87" s="158">
        <v>0</v>
      </c>
      <c r="V87" s="158">
        <f>ROUND(E87*U87,2)</f>
        <v>0</v>
      </c>
      <c r="W87" s="158"/>
      <c r="X87" s="158" t="s">
        <v>258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259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7">
        <v>45</v>
      </c>
      <c r="B88" s="178" t="s">
        <v>282</v>
      </c>
      <c r="C88" s="189" t="s">
        <v>283</v>
      </c>
      <c r="D88" s="179" t="s">
        <v>248</v>
      </c>
      <c r="E88" s="180">
        <v>1</v>
      </c>
      <c r="F88" s="181"/>
      <c r="G88" s="182">
        <f>ROUND(E88*F88,2)</f>
        <v>0</v>
      </c>
      <c r="H88" s="181"/>
      <c r="I88" s="182">
        <f>ROUND(E88*H88,2)</f>
        <v>0</v>
      </c>
      <c r="J88" s="181"/>
      <c r="K88" s="182">
        <f>ROUND(E88*J88,2)</f>
        <v>0</v>
      </c>
      <c r="L88" s="182">
        <v>21</v>
      </c>
      <c r="M88" s="182">
        <f>G88*(1+L88/100)</f>
        <v>0</v>
      </c>
      <c r="N88" s="180">
        <v>0</v>
      </c>
      <c r="O88" s="180">
        <f>ROUND(E88*N88,2)</f>
        <v>0</v>
      </c>
      <c r="P88" s="180">
        <v>0</v>
      </c>
      <c r="Q88" s="180">
        <f>ROUND(E88*P88,2)</f>
        <v>0</v>
      </c>
      <c r="R88" s="182"/>
      <c r="S88" s="182" t="s">
        <v>194</v>
      </c>
      <c r="T88" s="183" t="s">
        <v>195</v>
      </c>
      <c r="U88" s="158">
        <v>0.42499999999999999</v>
      </c>
      <c r="V88" s="158">
        <f>ROUND(E88*U88,2)</f>
        <v>0.43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7">
        <v>46</v>
      </c>
      <c r="B89" s="178" t="s">
        <v>284</v>
      </c>
      <c r="C89" s="189" t="s">
        <v>285</v>
      </c>
      <c r="D89" s="179" t="s">
        <v>248</v>
      </c>
      <c r="E89" s="180">
        <v>1</v>
      </c>
      <c r="F89" s="181"/>
      <c r="G89" s="182">
        <f>ROUND(E89*F89,2)</f>
        <v>0</v>
      </c>
      <c r="H89" s="181"/>
      <c r="I89" s="182">
        <f>ROUND(E89*H89,2)</f>
        <v>0</v>
      </c>
      <c r="J89" s="181"/>
      <c r="K89" s="182">
        <f>ROUND(E89*J89,2)</f>
        <v>0</v>
      </c>
      <c r="L89" s="182">
        <v>21</v>
      </c>
      <c r="M89" s="182">
        <f>G89*(1+L89/100)</f>
        <v>0</v>
      </c>
      <c r="N89" s="180">
        <v>0</v>
      </c>
      <c r="O89" s="180">
        <f>ROUND(E89*N89,2)</f>
        <v>0</v>
      </c>
      <c r="P89" s="180">
        <v>0</v>
      </c>
      <c r="Q89" s="180">
        <f>ROUND(E89*P89,2)</f>
        <v>0</v>
      </c>
      <c r="R89" s="182"/>
      <c r="S89" s="182" t="s">
        <v>194</v>
      </c>
      <c r="T89" s="183" t="s">
        <v>195</v>
      </c>
      <c r="U89" s="158">
        <v>0.42499999999999999</v>
      </c>
      <c r="V89" s="158">
        <f>ROUND(E89*U89,2)</f>
        <v>0.43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>
      <c r="A90" s="163" t="s">
        <v>189</v>
      </c>
      <c r="B90" s="164" t="s">
        <v>128</v>
      </c>
      <c r="C90" s="186" t="s">
        <v>129</v>
      </c>
      <c r="D90" s="165"/>
      <c r="E90" s="166"/>
      <c r="F90" s="167"/>
      <c r="G90" s="167">
        <f>SUMIF(AG91:AG98,"&lt;&gt;NOR",G91:G98)</f>
        <v>0</v>
      </c>
      <c r="H90" s="167"/>
      <c r="I90" s="167">
        <f>SUM(I91:I98)</f>
        <v>0</v>
      </c>
      <c r="J90" s="167"/>
      <c r="K90" s="167">
        <f>SUM(K91:K98)</f>
        <v>0</v>
      </c>
      <c r="L90" s="167"/>
      <c r="M90" s="167">
        <f>SUM(M91:M98)</f>
        <v>0</v>
      </c>
      <c r="N90" s="166"/>
      <c r="O90" s="166">
        <f>SUM(O91:O98)</f>
        <v>0.02</v>
      </c>
      <c r="P90" s="166"/>
      <c r="Q90" s="166">
        <f>SUM(Q91:Q98)</f>
        <v>0.02</v>
      </c>
      <c r="R90" s="167"/>
      <c r="S90" s="167"/>
      <c r="T90" s="168"/>
      <c r="U90" s="162"/>
      <c r="V90" s="162">
        <f>SUM(V91:V98)</f>
        <v>2.77</v>
      </c>
      <c r="W90" s="162"/>
      <c r="X90" s="162"/>
      <c r="Y90" s="162"/>
      <c r="AG90" t="s">
        <v>190</v>
      </c>
    </row>
    <row r="91" spans="1:60" outlineLevel="1">
      <c r="A91" s="177">
        <v>47</v>
      </c>
      <c r="B91" s="178" t="s">
        <v>313</v>
      </c>
      <c r="C91" s="189" t="s">
        <v>314</v>
      </c>
      <c r="D91" s="179" t="s">
        <v>227</v>
      </c>
      <c r="E91" s="180">
        <v>1</v>
      </c>
      <c r="F91" s="181"/>
      <c r="G91" s="182">
        <f t="shared" ref="G91:G98" si="0">ROUND(E91*F91,2)</f>
        <v>0</v>
      </c>
      <c r="H91" s="181"/>
      <c r="I91" s="182">
        <f t="shared" ref="I91:I98" si="1">ROUND(E91*H91,2)</f>
        <v>0</v>
      </c>
      <c r="J91" s="181"/>
      <c r="K91" s="182">
        <f t="shared" ref="K91:K98" si="2">ROUND(E91*J91,2)</f>
        <v>0</v>
      </c>
      <c r="L91" s="182">
        <v>21</v>
      </c>
      <c r="M91" s="182">
        <f t="shared" ref="M91:M98" si="3">G91*(1+L91/100)</f>
        <v>0</v>
      </c>
      <c r="N91" s="180">
        <v>0</v>
      </c>
      <c r="O91" s="180">
        <f t="shared" ref="O91:O98" si="4">ROUND(E91*N91,2)</f>
        <v>0</v>
      </c>
      <c r="P91" s="180">
        <v>0</v>
      </c>
      <c r="Q91" s="180">
        <f t="shared" ref="Q91:Q98" si="5">ROUND(E91*P91,2)</f>
        <v>0</v>
      </c>
      <c r="R91" s="182"/>
      <c r="S91" s="182" t="s">
        <v>228</v>
      </c>
      <c r="T91" s="183" t="s">
        <v>229</v>
      </c>
      <c r="U91" s="158">
        <v>0</v>
      </c>
      <c r="V91" s="158">
        <f t="shared" ref="V91:V98" si="6">ROUND(E91*U91,2)</f>
        <v>0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7">
        <v>48</v>
      </c>
      <c r="B92" s="178" t="s">
        <v>315</v>
      </c>
      <c r="C92" s="189" t="s">
        <v>316</v>
      </c>
      <c r="D92" s="179" t="s">
        <v>317</v>
      </c>
      <c r="E92" s="180">
        <v>2</v>
      </c>
      <c r="F92" s="181"/>
      <c r="G92" s="182">
        <f t="shared" si="0"/>
        <v>0</v>
      </c>
      <c r="H92" s="181"/>
      <c r="I92" s="182">
        <f t="shared" si="1"/>
        <v>0</v>
      </c>
      <c r="J92" s="181"/>
      <c r="K92" s="182">
        <f t="shared" si="2"/>
        <v>0</v>
      </c>
      <c r="L92" s="182">
        <v>21</v>
      </c>
      <c r="M92" s="182">
        <f t="shared" si="3"/>
        <v>0</v>
      </c>
      <c r="N92" s="180">
        <v>2.4000000000000001E-4</v>
      </c>
      <c r="O92" s="180">
        <f t="shared" si="4"/>
        <v>0</v>
      </c>
      <c r="P92" s="180">
        <v>0</v>
      </c>
      <c r="Q92" s="180">
        <f t="shared" si="5"/>
        <v>0</v>
      </c>
      <c r="R92" s="182"/>
      <c r="S92" s="182" t="s">
        <v>194</v>
      </c>
      <c r="T92" s="183" t="s">
        <v>195</v>
      </c>
      <c r="U92" s="158">
        <v>0.12</v>
      </c>
      <c r="V92" s="158">
        <f t="shared" si="6"/>
        <v>0.24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7">
        <v>49</v>
      </c>
      <c r="B93" s="178" t="s">
        <v>318</v>
      </c>
      <c r="C93" s="189" t="s">
        <v>319</v>
      </c>
      <c r="D93" s="179" t="s">
        <v>317</v>
      </c>
      <c r="E93" s="180">
        <v>1</v>
      </c>
      <c r="F93" s="181"/>
      <c r="G93" s="182">
        <f t="shared" si="0"/>
        <v>0</v>
      </c>
      <c r="H93" s="181"/>
      <c r="I93" s="182">
        <f t="shared" si="1"/>
        <v>0</v>
      </c>
      <c r="J93" s="181"/>
      <c r="K93" s="182">
        <f t="shared" si="2"/>
        <v>0</v>
      </c>
      <c r="L93" s="182">
        <v>21</v>
      </c>
      <c r="M93" s="182">
        <f t="shared" si="3"/>
        <v>0</v>
      </c>
      <c r="N93" s="180">
        <v>1.651E-2</v>
      </c>
      <c r="O93" s="180">
        <f t="shared" si="4"/>
        <v>0.02</v>
      </c>
      <c r="P93" s="180">
        <v>0</v>
      </c>
      <c r="Q93" s="180">
        <f t="shared" si="5"/>
        <v>0</v>
      </c>
      <c r="R93" s="182"/>
      <c r="S93" s="182" t="s">
        <v>194</v>
      </c>
      <c r="T93" s="183" t="s">
        <v>195</v>
      </c>
      <c r="U93" s="158">
        <v>1.1890000000000001</v>
      </c>
      <c r="V93" s="158">
        <f t="shared" si="6"/>
        <v>1.19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7">
        <v>50</v>
      </c>
      <c r="B94" s="178" t="s">
        <v>320</v>
      </c>
      <c r="C94" s="189" t="s">
        <v>321</v>
      </c>
      <c r="D94" s="179" t="s">
        <v>248</v>
      </c>
      <c r="E94" s="180">
        <v>1</v>
      </c>
      <c r="F94" s="181"/>
      <c r="G94" s="182">
        <f t="shared" si="0"/>
        <v>0</v>
      </c>
      <c r="H94" s="181"/>
      <c r="I94" s="182">
        <f t="shared" si="1"/>
        <v>0</v>
      </c>
      <c r="J94" s="181"/>
      <c r="K94" s="182">
        <f t="shared" si="2"/>
        <v>0</v>
      </c>
      <c r="L94" s="182">
        <v>21</v>
      </c>
      <c r="M94" s="182">
        <f t="shared" si="3"/>
        <v>0</v>
      </c>
      <c r="N94" s="180">
        <v>0</v>
      </c>
      <c r="O94" s="180">
        <f t="shared" si="4"/>
        <v>0</v>
      </c>
      <c r="P94" s="180">
        <v>0</v>
      </c>
      <c r="Q94" s="180">
        <f t="shared" si="5"/>
        <v>0</v>
      </c>
      <c r="R94" s="182"/>
      <c r="S94" s="182" t="s">
        <v>194</v>
      </c>
      <c r="T94" s="183" t="s">
        <v>195</v>
      </c>
      <c r="U94" s="158">
        <v>0.246</v>
      </c>
      <c r="V94" s="158">
        <f t="shared" si="6"/>
        <v>0.25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>
      <c r="A95" s="177">
        <v>51</v>
      </c>
      <c r="B95" s="178" t="s">
        <v>322</v>
      </c>
      <c r="C95" s="189" t="s">
        <v>323</v>
      </c>
      <c r="D95" s="179" t="s">
        <v>248</v>
      </c>
      <c r="E95" s="180">
        <v>1</v>
      </c>
      <c r="F95" s="181"/>
      <c r="G95" s="182">
        <f t="shared" si="0"/>
        <v>0</v>
      </c>
      <c r="H95" s="181"/>
      <c r="I95" s="182">
        <f t="shared" si="1"/>
        <v>0</v>
      </c>
      <c r="J95" s="181"/>
      <c r="K95" s="182">
        <f t="shared" si="2"/>
        <v>0</v>
      </c>
      <c r="L95" s="182">
        <v>21</v>
      </c>
      <c r="M95" s="182">
        <f t="shared" si="3"/>
        <v>0</v>
      </c>
      <c r="N95" s="180">
        <v>8.4999999999999995E-4</v>
      </c>
      <c r="O95" s="180">
        <f t="shared" si="4"/>
        <v>0</v>
      </c>
      <c r="P95" s="180">
        <v>0</v>
      </c>
      <c r="Q95" s="180">
        <f t="shared" si="5"/>
        <v>0</v>
      </c>
      <c r="R95" s="182"/>
      <c r="S95" s="182" t="s">
        <v>194</v>
      </c>
      <c r="T95" s="183" t="s">
        <v>195</v>
      </c>
      <c r="U95" s="158">
        <v>0.48499999999999999</v>
      </c>
      <c r="V95" s="158">
        <f t="shared" si="6"/>
        <v>0.49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7">
        <v>52</v>
      </c>
      <c r="B96" s="178" t="s">
        <v>324</v>
      </c>
      <c r="C96" s="189" t="s">
        <v>325</v>
      </c>
      <c r="D96" s="179" t="s">
        <v>317</v>
      </c>
      <c r="E96" s="180">
        <v>1</v>
      </c>
      <c r="F96" s="181"/>
      <c r="G96" s="182">
        <f t="shared" si="0"/>
        <v>0</v>
      </c>
      <c r="H96" s="181"/>
      <c r="I96" s="182">
        <f t="shared" si="1"/>
        <v>0</v>
      </c>
      <c r="J96" s="181"/>
      <c r="K96" s="182">
        <f t="shared" si="2"/>
        <v>0</v>
      </c>
      <c r="L96" s="182">
        <v>21</v>
      </c>
      <c r="M96" s="182">
        <f t="shared" si="3"/>
        <v>0</v>
      </c>
      <c r="N96" s="180">
        <v>0</v>
      </c>
      <c r="O96" s="180">
        <f t="shared" si="4"/>
        <v>0</v>
      </c>
      <c r="P96" s="180">
        <v>1.9460000000000002E-2</v>
      </c>
      <c r="Q96" s="180">
        <f t="shared" si="5"/>
        <v>0.02</v>
      </c>
      <c r="R96" s="182"/>
      <c r="S96" s="182" t="s">
        <v>194</v>
      </c>
      <c r="T96" s="183" t="s">
        <v>195</v>
      </c>
      <c r="U96" s="158">
        <v>0.38200000000000001</v>
      </c>
      <c r="V96" s="158">
        <f t="shared" si="6"/>
        <v>0.38</v>
      </c>
      <c r="W96" s="158"/>
      <c r="X96" s="158" t="s">
        <v>196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198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0">
        <v>53</v>
      </c>
      <c r="B97" s="171" t="s">
        <v>326</v>
      </c>
      <c r="C97" s="187" t="s">
        <v>327</v>
      </c>
      <c r="D97" s="172" t="s">
        <v>317</v>
      </c>
      <c r="E97" s="173">
        <v>1</v>
      </c>
      <c r="F97" s="174"/>
      <c r="G97" s="175">
        <f t="shared" si="0"/>
        <v>0</v>
      </c>
      <c r="H97" s="174"/>
      <c r="I97" s="175">
        <f t="shared" si="1"/>
        <v>0</v>
      </c>
      <c r="J97" s="174"/>
      <c r="K97" s="175">
        <f t="shared" si="2"/>
        <v>0</v>
      </c>
      <c r="L97" s="175">
        <v>21</v>
      </c>
      <c r="M97" s="175">
        <f t="shared" si="3"/>
        <v>0</v>
      </c>
      <c r="N97" s="173">
        <v>0</v>
      </c>
      <c r="O97" s="173">
        <f t="shared" si="4"/>
        <v>0</v>
      </c>
      <c r="P97" s="173">
        <v>1.56E-3</v>
      </c>
      <c r="Q97" s="173">
        <f t="shared" si="5"/>
        <v>0</v>
      </c>
      <c r="R97" s="175"/>
      <c r="S97" s="175" t="s">
        <v>194</v>
      </c>
      <c r="T97" s="176" t="s">
        <v>195</v>
      </c>
      <c r="U97" s="158">
        <v>0.217</v>
      </c>
      <c r="V97" s="158">
        <f t="shared" si="6"/>
        <v>0.22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>
        <v>54</v>
      </c>
      <c r="B98" s="155" t="s">
        <v>328</v>
      </c>
      <c r="C98" s="190" t="s">
        <v>329</v>
      </c>
      <c r="D98" s="156" t="s">
        <v>0</v>
      </c>
      <c r="E98" s="184"/>
      <c r="F98" s="159"/>
      <c r="G98" s="158">
        <f t="shared" si="0"/>
        <v>0</v>
      </c>
      <c r="H98" s="159"/>
      <c r="I98" s="158">
        <f t="shared" si="1"/>
        <v>0</v>
      </c>
      <c r="J98" s="159"/>
      <c r="K98" s="158">
        <f t="shared" si="2"/>
        <v>0</v>
      </c>
      <c r="L98" s="158">
        <v>21</v>
      </c>
      <c r="M98" s="158">
        <f t="shared" si="3"/>
        <v>0</v>
      </c>
      <c r="N98" s="157">
        <v>0</v>
      </c>
      <c r="O98" s="157">
        <f t="shared" si="4"/>
        <v>0</v>
      </c>
      <c r="P98" s="157">
        <v>0</v>
      </c>
      <c r="Q98" s="157">
        <f t="shared" si="5"/>
        <v>0</v>
      </c>
      <c r="R98" s="158"/>
      <c r="S98" s="158" t="s">
        <v>194</v>
      </c>
      <c r="T98" s="158" t="s">
        <v>195</v>
      </c>
      <c r="U98" s="158">
        <v>0</v>
      </c>
      <c r="V98" s="158">
        <f t="shared" si="6"/>
        <v>0</v>
      </c>
      <c r="W98" s="158"/>
      <c r="X98" s="158" t="s">
        <v>258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259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>
      <c r="A99" s="163" t="s">
        <v>189</v>
      </c>
      <c r="B99" s="164" t="s">
        <v>136</v>
      </c>
      <c r="C99" s="186" t="s">
        <v>137</v>
      </c>
      <c r="D99" s="165"/>
      <c r="E99" s="166"/>
      <c r="F99" s="167"/>
      <c r="G99" s="167">
        <f>SUMIF(AG100:AG108,"&lt;&gt;NOR",G100:G108)</f>
        <v>0</v>
      </c>
      <c r="H99" s="167"/>
      <c r="I99" s="167">
        <f>SUM(I100:I108)</f>
        <v>0</v>
      </c>
      <c r="J99" s="167"/>
      <c r="K99" s="167">
        <f>SUM(K100:K108)</f>
        <v>0</v>
      </c>
      <c r="L99" s="167"/>
      <c r="M99" s="167">
        <f>SUM(M100:M108)</f>
        <v>0</v>
      </c>
      <c r="N99" s="166"/>
      <c r="O99" s="166">
        <f>SUM(O100:O108)</f>
        <v>0.05</v>
      </c>
      <c r="P99" s="166"/>
      <c r="Q99" s="166">
        <f>SUM(Q100:Q108)</f>
        <v>0</v>
      </c>
      <c r="R99" s="167"/>
      <c r="S99" s="167"/>
      <c r="T99" s="168"/>
      <c r="U99" s="162"/>
      <c r="V99" s="162">
        <f>SUM(V100:V108)</f>
        <v>9.620000000000001</v>
      </c>
      <c r="W99" s="162"/>
      <c r="X99" s="162"/>
      <c r="Y99" s="162"/>
      <c r="AG99" t="s">
        <v>190</v>
      </c>
    </row>
    <row r="100" spans="1:60" outlineLevel="1">
      <c r="A100" s="177">
        <v>55</v>
      </c>
      <c r="B100" s="178" t="s">
        <v>330</v>
      </c>
      <c r="C100" s="189" t="s">
        <v>331</v>
      </c>
      <c r="D100" s="179" t="s">
        <v>248</v>
      </c>
      <c r="E100" s="180">
        <v>1</v>
      </c>
      <c r="F100" s="181"/>
      <c r="G100" s="182">
        <f>ROUND(E100*F100,2)</f>
        <v>0</v>
      </c>
      <c r="H100" s="181"/>
      <c r="I100" s="182">
        <f>ROUND(E100*H100,2)</f>
        <v>0</v>
      </c>
      <c r="J100" s="181"/>
      <c r="K100" s="182">
        <f>ROUND(E100*J100,2)</f>
        <v>0</v>
      </c>
      <c r="L100" s="182">
        <v>21</v>
      </c>
      <c r="M100" s="182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2"/>
      <c r="S100" s="182" t="s">
        <v>194</v>
      </c>
      <c r="T100" s="183" t="s">
        <v>195</v>
      </c>
      <c r="U100" s="158">
        <v>1.5</v>
      </c>
      <c r="V100" s="158">
        <f>ROUND(E100*U100,2)</f>
        <v>1.5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>
      <c r="A101" s="177">
        <v>56</v>
      </c>
      <c r="B101" s="178" t="s">
        <v>332</v>
      </c>
      <c r="C101" s="189" t="s">
        <v>333</v>
      </c>
      <c r="D101" s="179" t="s">
        <v>248</v>
      </c>
      <c r="E101" s="180">
        <v>1</v>
      </c>
      <c r="F101" s="181"/>
      <c r="G101" s="182">
        <f>ROUND(E101*F101,2)</f>
        <v>0</v>
      </c>
      <c r="H101" s="181"/>
      <c r="I101" s="182">
        <f>ROUND(E101*H101,2)</f>
        <v>0</v>
      </c>
      <c r="J101" s="181"/>
      <c r="K101" s="182">
        <f>ROUND(E101*J101,2)</f>
        <v>0</v>
      </c>
      <c r="L101" s="182">
        <v>21</v>
      </c>
      <c r="M101" s="182">
        <f>G101*(1+L101/100)</f>
        <v>0</v>
      </c>
      <c r="N101" s="180">
        <v>2.1999999999999999E-2</v>
      </c>
      <c r="O101" s="180">
        <f>ROUND(E101*N101,2)</f>
        <v>0.02</v>
      </c>
      <c r="P101" s="180">
        <v>0</v>
      </c>
      <c r="Q101" s="180">
        <f>ROUND(E101*P101,2)</f>
        <v>0</v>
      </c>
      <c r="R101" s="182" t="s">
        <v>334</v>
      </c>
      <c r="S101" s="182" t="s">
        <v>194</v>
      </c>
      <c r="T101" s="183" t="s">
        <v>195</v>
      </c>
      <c r="U101" s="158">
        <v>0</v>
      </c>
      <c r="V101" s="158">
        <f>ROUND(E101*U101,2)</f>
        <v>0</v>
      </c>
      <c r="W101" s="158"/>
      <c r="X101" s="158" t="s">
        <v>335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336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7">
        <v>57</v>
      </c>
      <c r="B102" s="178" t="s">
        <v>337</v>
      </c>
      <c r="C102" s="189" t="s">
        <v>338</v>
      </c>
      <c r="D102" s="179" t="s">
        <v>248</v>
      </c>
      <c r="E102" s="180">
        <v>1</v>
      </c>
      <c r="F102" s="181"/>
      <c r="G102" s="182">
        <f>ROUND(E102*F102,2)</f>
        <v>0</v>
      </c>
      <c r="H102" s="181"/>
      <c r="I102" s="182">
        <f>ROUND(E102*H102,2)</f>
        <v>0</v>
      </c>
      <c r="J102" s="181"/>
      <c r="K102" s="182">
        <f>ROUND(E102*J102,2)</f>
        <v>0</v>
      </c>
      <c r="L102" s="182">
        <v>21</v>
      </c>
      <c r="M102" s="182">
        <f>G102*(1+L102/100)</f>
        <v>0</v>
      </c>
      <c r="N102" s="180">
        <v>0</v>
      </c>
      <c r="O102" s="180">
        <f>ROUND(E102*N102,2)</f>
        <v>0</v>
      </c>
      <c r="P102" s="180">
        <v>0</v>
      </c>
      <c r="Q102" s="180">
        <f>ROUND(E102*P102,2)</f>
        <v>0</v>
      </c>
      <c r="R102" s="182"/>
      <c r="S102" s="182" t="s">
        <v>194</v>
      </c>
      <c r="T102" s="183" t="s">
        <v>195</v>
      </c>
      <c r="U102" s="158">
        <v>0.77500000000000002</v>
      </c>
      <c r="V102" s="158">
        <f>ROUND(E102*U102,2)</f>
        <v>0.78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7">
        <v>58</v>
      </c>
      <c r="B103" s="178" t="s">
        <v>339</v>
      </c>
      <c r="C103" s="189" t="s">
        <v>340</v>
      </c>
      <c r="D103" s="179" t="s">
        <v>248</v>
      </c>
      <c r="E103" s="180">
        <v>1</v>
      </c>
      <c r="F103" s="181"/>
      <c r="G103" s="182">
        <f>ROUND(E103*F103,2)</f>
        <v>0</v>
      </c>
      <c r="H103" s="181"/>
      <c r="I103" s="182">
        <f>ROUND(E103*H103,2)</f>
        <v>0</v>
      </c>
      <c r="J103" s="181"/>
      <c r="K103" s="182">
        <f>ROUND(E103*J103,2)</f>
        <v>0</v>
      </c>
      <c r="L103" s="182">
        <v>21</v>
      </c>
      <c r="M103" s="182">
        <f>G103*(1+L103/100)</f>
        <v>0</v>
      </c>
      <c r="N103" s="180">
        <v>8.0000000000000004E-4</v>
      </c>
      <c r="O103" s="180">
        <f>ROUND(E103*N103,2)</f>
        <v>0</v>
      </c>
      <c r="P103" s="180">
        <v>0</v>
      </c>
      <c r="Q103" s="180">
        <f>ROUND(E103*P103,2)</f>
        <v>0</v>
      </c>
      <c r="R103" s="182" t="s">
        <v>334</v>
      </c>
      <c r="S103" s="182" t="s">
        <v>194</v>
      </c>
      <c r="T103" s="183" t="s">
        <v>195</v>
      </c>
      <c r="U103" s="158">
        <v>0</v>
      </c>
      <c r="V103" s="158">
        <f>ROUND(E103*U103,2)</f>
        <v>0</v>
      </c>
      <c r="W103" s="158"/>
      <c r="X103" s="158" t="s">
        <v>335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336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0">
        <v>59</v>
      </c>
      <c r="B104" s="171" t="s">
        <v>341</v>
      </c>
      <c r="C104" s="187" t="s">
        <v>342</v>
      </c>
      <c r="D104" s="172" t="s">
        <v>236</v>
      </c>
      <c r="E104" s="173">
        <v>27.18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5"/>
      <c r="S104" s="175" t="s">
        <v>194</v>
      </c>
      <c r="T104" s="176" t="s">
        <v>195</v>
      </c>
      <c r="U104" s="158">
        <v>0.27</v>
      </c>
      <c r="V104" s="158">
        <f>ROUND(E104*U104,2)</f>
        <v>7.34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>
      <c r="A105" s="154"/>
      <c r="B105" s="155"/>
      <c r="C105" s="188" t="s">
        <v>573</v>
      </c>
      <c r="D105" s="160"/>
      <c r="E105" s="161">
        <v>27.18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0">
        <v>60</v>
      </c>
      <c r="B106" s="171" t="s">
        <v>344</v>
      </c>
      <c r="C106" s="187" t="s">
        <v>345</v>
      </c>
      <c r="D106" s="172" t="s">
        <v>236</v>
      </c>
      <c r="E106" s="173">
        <v>29.898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1E-3</v>
      </c>
      <c r="O106" s="173">
        <f>ROUND(E106*N106,2)</f>
        <v>0.03</v>
      </c>
      <c r="P106" s="173">
        <v>0</v>
      </c>
      <c r="Q106" s="173">
        <f>ROUND(E106*P106,2)</f>
        <v>0</v>
      </c>
      <c r="R106" s="175" t="s">
        <v>334</v>
      </c>
      <c r="S106" s="175" t="s">
        <v>194</v>
      </c>
      <c r="T106" s="176" t="s">
        <v>195</v>
      </c>
      <c r="U106" s="158">
        <v>0</v>
      </c>
      <c r="V106" s="158">
        <f>ROUND(E106*U106,2)</f>
        <v>0</v>
      </c>
      <c r="W106" s="158"/>
      <c r="X106" s="158" t="s">
        <v>335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336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>
      <c r="A107" s="154"/>
      <c r="B107" s="155"/>
      <c r="C107" s="188" t="s">
        <v>574</v>
      </c>
      <c r="D107" s="160"/>
      <c r="E107" s="161">
        <v>29.898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54">
        <v>61</v>
      </c>
      <c r="B108" s="155" t="s">
        <v>347</v>
      </c>
      <c r="C108" s="190" t="s">
        <v>348</v>
      </c>
      <c r="D108" s="156" t="s">
        <v>0</v>
      </c>
      <c r="E108" s="184"/>
      <c r="F108" s="159"/>
      <c r="G108" s="158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194</v>
      </c>
      <c r="T108" s="158" t="s">
        <v>195</v>
      </c>
      <c r="U108" s="158">
        <v>0</v>
      </c>
      <c r="V108" s="158">
        <f>ROUND(E108*U108,2)</f>
        <v>0</v>
      </c>
      <c r="W108" s="158"/>
      <c r="X108" s="158" t="s">
        <v>258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259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>
      <c r="A109" s="163" t="s">
        <v>189</v>
      </c>
      <c r="B109" s="164" t="s">
        <v>138</v>
      </c>
      <c r="C109" s="186" t="s">
        <v>139</v>
      </c>
      <c r="D109" s="165"/>
      <c r="E109" s="166"/>
      <c r="F109" s="167"/>
      <c r="G109" s="167">
        <f>SUMIF(AG110:AG112,"&lt;&gt;NOR",G110:G112)</f>
        <v>0</v>
      </c>
      <c r="H109" s="167"/>
      <c r="I109" s="167">
        <f>SUM(I110:I112)</f>
        <v>0</v>
      </c>
      <c r="J109" s="167"/>
      <c r="K109" s="167">
        <f>SUM(K110:K112)</f>
        <v>0</v>
      </c>
      <c r="L109" s="167"/>
      <c r="M109" s="167">
        <f>SUM(M110:M112)</f>
        <v>0</v>
      </c>
      <c r="N109" s="166"/>
      <c r="O109" s="166">
        <f>SUM(O110:O112)</f>
        <v>0.43999999999999995</v>
      </c>
      <c r="P109" s="166"/>
      <c r="Q109" s="166">
        <f>SUM(Q110:Q112)</f>
        <v>0</v>
      </c>
      <c r="R109" s="167"/>
      <c r="S109" s="167"/>
      <c r="T109" s="168"/>
      <c r="U109" s="162"/>
      <c r="V109" s="162">
        <f>SUM(V110:V112)</f>
        <v>22.95</v>
      </c>
      <c r="W109" s="162"/>
      <c r="X109" s="162"/>
      <c r="Y109" s="162"/>
      <c r="AG109" t="s">
        <v>190</v>
      </c>
    </row>
    <row r="110" spans="1:60" ht="20.399999999999999" outlineLevel="1">
      <c r="A110" s="177">
        <v>62</v>
      </c>
      <c r="B110" s="178" t="s">
        <v>349</v>
      </c>
      <c r="C110" s="189" t="s">
        <v>350</v>
      </c>
      <c r="D110" s="179" t="s">
        <v>193</v>
      </c>
      <c r="E110" s="180">
        <v>37.24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1.103E-2</v>
      </c>
      <c r="O110" s="180">
        <f>ROUND(E110*N110,2)</f>
        <v>0.41</v>
      </c>
      <c r="P110" s="180">
        <v>0</v>
      </c>
      <c r="Q110" s="180">
        <f>ROUND(E110*P110,2)</f>
        <v>0</v>
      </c>
      <c r="R110" s="182"/>
      <c r="S110" s="182" t="s">
        <v>228</v>
      </c>
      <c r="T110" s="183" t="s">
        <v>229</v>
      </c>
      <c r="U110" s="158">
        <v>0.48499999999999999</v>
      </c>
      <c r="V110" s="158">
        <f>ROUND(E110*U110,2)</f>
        <v>18.059999999999999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>
      <c r="A111" s="170">
        <v>63</v>
      </c>
      <c r="B111" s="171" t="s">
        <v>351</v>
      </c>
      <c r="C111" s="187" t="s">
        <v>352</v>
      </c>
      <c r="D111" s="172" t="s">
        <v>193</v>
      </c>
      <c r="E111" s="173">
        <v>10.08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3.47E-3</v>
      </c>
      <c r="O111" s="173">
        <f>ROUND(E111*N111,2)</f>
        <v>0.03</v>
      </c>
      <c r="P111" s="173">
        <v>0</v>
      </c>
      <c r="Q111" s="173">
        <f>ROUND(E111*P111,2)</f>
        <v>0</v>
      </c>
      <c r="R111" s="175"/>
      <c r="S111" s="175" t="s">
        <v>228</v>
      </c>
      <c r="T111" s="176" t="s">
        <v>229</v>
      </c>
      <c r="U111" s="158">
        <v>0.48499999999999999</v>
      </c>
      <c r="V111" s="158">
        <f>ROUND(E111*U111,2)</f>
        <v>4.8899999999999997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54">
        <v>64</v>
      </c>
      <c r="B112" s="155" t="s">
        <v>353</v>
      </c>
      <c r="C112" s="190" t="s">
        <v>354</v>
      </c>
      <c r="D112" s="156" t="s">
        <v>0</v>
      </c>
      <c r="E112" s="184"/>
      <c r="F112" s="159"/>
      <c r="G112" s="158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/>
      <c r="S112" s="158" t="s">
        <v>194</v>
      </c>
      <c r="T112" s="158" t="s">
        <v>195</v>
      </c>
      <c r="U112" s="158">
        <v>0</v>
      </c>
      <c r="V112" s="158">
        <f>ROUND(E112*U112,2)</f>
        <v>0</v>
      </c>
      <c r="W112" s="158"/>
      <c r="X112" s="158" t="s">
        <v>258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259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>
      <c r="A113" s="163" t="s">
        <v>189</v>
      </c>
      <c r="B113" s="164" t="s">
        <v>144</v>
      </c>
      <c r="C113" s="186" t="s">
        <v>145</v>
      </c>
      <c r="D113" s="165"/>
      <c r="E113" s="166"/>
      <c r="F113" s="167"/>
      <c r="G113" s="167">
        <f>SUMIF(AG114:AG134,"&lt;&gt;NOR",G114:G134)</f>
        <v>0</v>
      </c>
      <c r="H113" s="167"/>
      <c r="I113" s="167">
        <f>SUM(I114:I134)</f>
        <v>0</v>
      </c>
      <c r="J113" s="167"/>
      <c r="K113" s="167">
        <f>SUM(K114:K134)</f>
        <v>0</v>
      </c>
      <c r="L113" s="167"/>
      <c r="M113" s="167">
        <f>SUM(M114:M134)</f>
        <v>0</v>
      </c>
      <c r="N113" s="166"/>
      <c r="O113" s="166">
        <f>SUM(O114:O134)</f>
        <v>0.18000000000000002</v>
      </c>
      <c r="P113" s="166"/>
      <c r="Q113" s="166">
        <f>SUM(Q114:Q134)</f>
        <v>0.05</v>
      </c>
      <c r="R113" s="167"/>
      <c r="S113" s="167"/>
      <c r="T113" s="168"/>
      <c r="U113" s="162"/>
      <c r="V113" s="162">
        <f>SUM(V114:V134)</f>
        <v>33.049999999999997</v>
      </c>
      <c r="W113" s="162"/>
      <c r="X113" s="162"/>
      <c r="Y113" s="162"/>
      <c r="AG113" t="s">
        <v>190</v>
      </c>
    </row>
    <row r="114" spans="1:60" outlineLevel="1">
      <c r="A114" s="170">
        <v>65</v>
      </c>
      <c r="B114" s="171" t="s">
        <v>492</v>
      </c>
      <c r="C114" s="187" t="s">
        <v>493</v>
      </c>
      <c r="D114" s="172" t="s">
        <v>236</v>
      </c>
      <c r="E114" s="173">
        <v>27.18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8.0000000000000007E-5</v>
      </c>
      <c r="Q114" s="173">
        <f>ROUND(E114*P114,2)</f>
        <v>0</v>
      </c>
      <c r="R114" s="175"/>
      <c r="S114" s="175" t="s">
        <v>194</v>
      </c>
      <c r="T114" s="176" t="s">
        <v>195</v>
      </c>
      <c r="U114" s="158">
        <v>3.5000000000000003E-2</v>
      </c>
      <c r="V114" s="158">
        <f>ROUND(E114*U114,2)</f>
        <v>0.95</v>
      </c>
      <c r="W114" s="158"/>
      <c r="X114" s="158" t="s">
        <v>196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198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88" t="s">
        <v>575</v>
      </c>
      <c r="D115" s="160"/>
      <c r="E115" s="161">
        <v>27.18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0">
        <v>66</v>
      </c>
      <c r="B116" s="171" t="s">
        <v>495</v>
      </c>
      <c r="C116" s="187" t="s">
        <v>496</v>
      </c>
      <c r="D116" s="172" t="s">
        <v>193</v>
      </c>
      <c r="E116" s="173">
        <v>47.32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1E-3</v>
      </c>
      <c r="Q116" s="173">
        <f>ROUND(E116*P116,2)</f>
        <v>0.05</v>
      </c>
      <c r="R116" s="175"/>
      <c r="S116" s="175" t="s">
        <v>194</v>
      </c>
      <c r="T116" s="176" t="s">
        <v>195</v>
      </c>
      <c r="U116" s="158">
        <v>0.105</v>
      </c>
      <c r="V116" s="158">
        <f>ROUND(E116*U116,2)</f>
        <v>4.97</v>
      </c>
      <c r="W116" s="158"/>
      <c r="X116" s="158" t="s">
        <v>196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>
      <c r="A117" s="154"/>
      <c r="B117" s="155"/>
      <c r="C117" s="188" t="s">
        <v>569</v>
      </c>
      <c r="D117" s="160"/>
      <c r="E117" s="161">
        <v>47.32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0">
        <v>67</v>
      </c>
      <c r="B118" s="171" t="s">
        <v>497</v>
      </c>
      <c r="C118" s="187" t="s">
        <v>498</v>
      </c>
      <c r="D118" s="172" t="s">
        <v>193</v>
      </c>
      <c r="E118" s="173">
        <v>47.32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194</v>
      </c>
      <c r="T118" s="176" t="s">
        <v>195</v>
      </c>
      <c r="U118" s="158">
        <v>0.02</v>
      </c>
      <c r="V118" s="158">
        <f>ROUND(E118*U118,2)</f>
        <v>0.95</v>
      </c>
      <c r="W118" s="158"/>
      <c r="X118" s="158" t="s">
        <v>196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>
      <c r="A119" s="154"/>
      <c r="B119" s="155"/>
      <c r="C119" s="188" t="s">
        <v>576</v>
      </c>
      <c r="D119" s="160"/>
      <c r="E119" s="161">
        <v>47.32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202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0">
        <v>68</v>
      </c>
      <c r="B120" s="171" t="s">
        <v>500</v>
      </c>
      <c r="C120" s="187" t="s">
        <v>501</v>
      </c>
      <c r="D120" s="172" t="s">
        <v>193</v>
      </c>
      <c r="E120" s="173">
        <v>47.32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194</v>
      </c>
      <c r="T120" s="176" t="s">
        <v>195</v>
      </c>
      <c r="U120" s="158">
        <v>0.05</v>
      </c>
      <c r="V120" s="158">
        <f>ROUND(E120*U120,2)</f>
        <v>2.37</v>
      </c>
      <c r="W120" s="158"/>
      <c r="X120" s="158" t="s">
        <v>196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198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>
      <c r="A121" s="154"/>
      <c r="B121" s="155"/>
      <c r="C121" s="188" t="s">
        <v>576</v>
      </c>
      <c r="D121" s="160"/>
      <c r="E121" s="161">
        <v>47.32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202</v>
      </c>
      <c r="AH121" s="147">
        <v>5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>
      <c r="A122" s="170">
        <v>69</v>
      </c>
      <c r="B122" s="171" t="s">
        <v>502</v>
      </c>
      <c r="C122" s="187" t="s">
        <v>503</v>
      </c>
      <c r="D122" s="172" t="s">
        <v>193</v>
      </c>
      <c r="E122" s="173">
        <v>47.32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2.5000000000000001E-4</v>
      </c>
      <c r="O122" s="173">
        <f>ROUND(E122*N122,2)</f>
        <v>0.01</v>
      </c>
      <c r="P122" s="173">
        <v>0</v>
      </c>
      <c r="Q122" s="173">
        <f>ROUND(E122*P122,2)</f>
        <v>0</v>
      </c>
      <c r="R122" s="175"/>
      <c r="S122" s="175" t="s">
        <v>194</v>
      </c>
      <c r="T122" s="176" t="s">
        <v>195</v>
      </c>
      <c r="U122" s="158">
        <v>0.38</v>
      </c>
      <c r="V122" s="158">
        <f>ROUND(E122*U122,2)</f>
        <v>17.98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>
      <c r="A123" s="154"/>
      <c r="B123" s="155"/>
      <c r="C123" s="188" t="s">
        <v>576</v>
      </c>
      <c r="D123" s="160"/>
      <c r="E123" s="161">
        <v>47.32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202</v>
      </c>
      <c r="AH123" s="147">
        <v>5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0">
        <v>70</v>
      </c>
      <c r="B124" s="171" t="s">
        <v>504</v>
      </c>
      <c r="C124" s="187" t="s">
        <v>505</v>
      </c>
      <c r="D124" s="172" t="s">
        <v>193</v>
      </c>
      <c r="E124" s="173">
        <v>52.052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3.15E-3</v>
      </c>
      <c r="O124" s="173">
        <f>ROUND(E124*N124,2)</f>
        <v>0.16</v>
      </c>
      <c r="P124" s="173">
        <v>0</v>
      </c>
      <c r="Q124" s="173">
        <f>ROUND(E124*P124,2)</f>
        <v>0</v>
      </c>
      <c r="R124" s="175" t="s">
        <v>334</v>
      </c>
      <c r="S124" s="175" t="s">
        <v>194</v>
      </c>
      <c r="T124" s="176" t="s">
        <v>195</v>
      </c>
      <c r="U124" s="158">
        <v>0</v>
      </c>
      <c r="V124" s="158">
        <f>ROUND(E124*U124,2)</f>
        <v>0</v>
      </c>
      <c r="W124" s="158"/>
      <c r="X124" s="158" t="s">
        <v>335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336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>
      <c r="A125" s="154"/>
      <c r="B125" s="155"/>
      <c r="C125" s="188" t="s">
        <v>577</v>
      </c>
      <c r="D125" s="160"/>
      <c r="E125" s="161">
        <v>52.052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>
      <c r="A126" s="170">
        <v>71</v>
      </c>
      <c r="B126" s="171" t="s">
        <v>507</v>
      </c>
      <c r="C126" s="187" t="s">
        <v>508</v>
      </c>
      <c r="D126" s="172" t="s">
        <v>236</v>
      </c>
      <c r="E126" s="173">
        <v>27.18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8.0000000000000007E-5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194</v>
      </c>
      <c r="T126" s="176" t="s">
        <v>195</v>
      </c>
      <c r="U126" s="158">
        <v>0.13719999999999999</v>
      </c>
      <c r="V126" s="158">
        <f>ROUND(E126*U126,2)</f>
        <v>3.73</v>
      </c>
      <c r="W126" s="158"/>
      <c r="X126" s="158" t="s">
        <v>196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88" t="s">
        <v>578</v>
      </c>
      <c r="D127" s="160"/>
      <c r="E127" s="161">
        <v>27.18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0">
        <v>72</v>
      </c>
      <c r="B128" s="171" t="s">
        <v>510</v>
      </c>
      <c r="C128" s="187" t="s">
        <v>511</v>
      </c>
      <c r="D128" s="172" t="s">
        <v>236</v>
      </c>
      <c r="E128" s="173">
        <v>0.9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194</v>
      </c>
      <c r="T128" s="176" t="s">
        <v>195</v>
      </c>
      <c r="U128" s="158">
        <v>0.28000000000000003</v>
      </c>
      <c r="V128" s="158">
        <f>ROUND(E128*U128,2)</f>
        <v>0.25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294" t="s">
        <v>512</v>
      </c>
      <c r="D129" s="295"/>
      <c r="E129" s="295"/>
      <c r="F129" s="295"/>
      <c r="G129" s="295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>
      <c r="A130" s="177">
        <v>73</v>
      </c>
      <c r="B130" s="178" t="s">
        <v>514</v>
      </c>
      <c r="C130" s="189" t="s">
        <v>515</v>
      </c>
      <c r="D130" s="179" t="s">
        <v>248</v>
      </c>
      <c r="E130" s="180">
        <v>1</v>
      </c>
      <c r="F130" s="181"/>
      <c r="G130" s="182">
        <f>ROUND(E130*F130,2)</f>
        <v>0</v>
      </c>
      <c r="H130" s="181"/>
      <c r="I130" s="182">
        <f>ROUND(E130*H130,2)</f>
        <v>0</v>
      </c>
      <c r="J130" s="181"/>
      <c r="K130" s="182">
        <f>ROUND(E130*J130,2)</f>
        <v>0</v>
      </c>
      <c r="L130" s="182">
        <v>21</v>
      </c>
      <c r="M130" s="182">
        <f>G130*(1+L130/100)</f>
        <v>0</v>
      </c>
      <c r="N130" s="180">
        <v>1.7000000000000001E-4</v>
      </c>
      <c r="O130" s="180">
        <f>ROUND(E130*N130,2)</f>
        <v>0</v>
      </c>
      <c r="P130" s="180">
        <v>0</v>
      </c>
      <c r="Q130" s="180">
        <f>ROUND(E130*P130,2)</f>
        <v>0</v>
      </c>
      <c r="R130" s="182" t="s">
        <v>334</v>
      </c>
      <c r="S130" s="182" t="s">
        <v>194</v>
      </c>
      <c r="T130" s="183" t="s">
        <v>195</v>
      </c>
      <c r="U130" s="158">
        <v>0</v>
      </c>
      <c r="V130" s="158">
        <f>ROUND(E130*U130,2)</f>
        <v>0</v>
      </c>
      <c r="W130" s="158"/>
      <c r="X130" s="158" t="s">
        <v>335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336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>
      <c r="A131" s="170">
        <v>74</v>
      </c>
      <c r="B131" s="171" t="s">
        <v>370</v>
      </c>
      <c r="C131" s="187" t="s">
        <v>371</v>
      </c>
      <c r="D131" s="172" t="s">
        <v>193</v>
      </c>
      <c r="E131" s="173">
        <v>11.2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2.0000000000000002E-5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194</v>
      </c>
      <c r="T131" s="176" t="s">
        <v>195</v>
      </c>
      <c r="U131" s="158">
        <v>0.16500000000000001</v>
      </c>
      <c r="V131" s="158">
        <f>ROUND(E131*U131,2)</f>
        <v>1.85</v>
      </c>
      <c r="W131" s="158"/>
      <c r="X131" s="158" t="s">
        <v>196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198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88" t="s">
        <v>579</v>
      </c>
      <c r="D132" s="160"/>
      <c r="E132" s="161">
        <v>11.2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0">
        <v>75</v>
      </c>
      <c r="B133" s="171" t="s">
        <v>373</v>
      </c>
      <c r="C133" s="187" t="s">
        <v>374</v>
      </c>
      <c r="D133" s="172" t="s">
        <v>193</v>
      </c>
      <c r="E133" s="173">
        <v>12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1.0399999999999999E-3</v>
      </c>
      <c r="O133" s="173">
        <f>ROUND(E133*N133,2)</f>
        <v>0.01</v>
      </c>
      <c r="P133" s="173">
        <v>0</v>
      </c>
      <c r="Q133" s="173">
        <f>ROUND(E133*P133,2)</f>
        <v>0</v>
      </c>
      <c r="R133" s="175" t="s">
        <v>334</v>
      </c>
      <c r="S133" s="175" t="s">
        <v>240</v>
      </c>
      <c r="T133" s="176" t="s">
        <v>195</v>
      </c>
      <c r="U133" s="158">
        <v>0</v>
      </c>
      <c r="V133" s="158">
        <f>ROUND(E133*U133,2)</f>
        <v>0</v>
      </c>
      <c r="W133" s="158"/>
      <c r="X133" s="158" t="s">
        <v>335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336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>
        <v>76</v>
      </c>
      <c r="B134" s="155" t="s">
        <v>517</v>
      </c>
      <c r="C134" s="190" t="s">
        <v>518</v>
      </c>
      <c r="D134" s="156" t="s">
        <v>0</v>
      </c>
      <c r="E134" s="184"/>
      <c r="F134" s="159"/>
      <c r="G134" s="15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194</v>
      </c>
      <c r="T134" s="158" t="s">
        <v>195</v>
      </c>
      <c r="U134" s="158">
        <v>0</v>
      </c>
      <c r="V134" s="158">
        <f>ROUND(E134*U134,2)</f>
        <v>0</v>
      </c>
      <c r="W134" s="158"/>
      <c r="X134" s="158" t="s">
        <v>258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259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>
      <c r="A135" s="163" t="s">
        <v>189</v>
      </c>
      <c r="B135" s="164" t="s">
        <v>146</v>
      </c>
      <c r="C135" s="186" t="s">
        <v>147</v>
      </c>
      <c r="D135" s="165"/>
      <c r="E135" s="166"/>
      <c r="F135" s="167"/>
      <c r="G135" s="167">
        <f>SUMIF(AG136:AG145,"&lt;&gt;NOR",G136:G145)</f>
        <v>0</v>
      </c>
      <c r="H135" s="167"/>
      <c r="I135" s="167">
        <f>SUM(I136:I145)</f>
        <v>0</v>
      </c>
      <c r="J135" s="167"/>
      <c r="K135" s="167">
        <f>SUM(K136:K145)</f>
        <v>0</v>
      </c>
      <c r="L135" s="167"/>
      <c r="M135" s="167">
        <f>SUM(M136:M145)</f>
        <v>0</v>
      </c>
      <c r="N135" s="166"/>
      <c r="O135" s="166">
        <f>SUM(O136:O145)</f>
        <v>6.9999999999999993E-2</v>
      </c>
      <c r="P135" s="166"/>
      <c r="Q135" s="166">
        <f>SUM(Q136:Q145)</f>
        <v>0</v>
      </c>
      <c r="R135" s="167"/>
      <c r="S135" s="167"/>
      <c r="T135" s="168"/>
      <c r="U135" s="162"/>
      <c r="V135" s="162">
        <f>SUM(V136:V145)</f>
        <v>3.92</v>
      </c>
      <c r="W135" s="162"/>
      <c r="X135" s="162"/>
      <c r="Y135" s="162"/>
      <c r="AG135" t="s">
        <v>190</v>
      </c>
    </row>
    <row r="136" spans="1:60" outlineLevel="1">
      <c r="A136" s="170">
        <v>77</v>
      </c>
      <c r="B136" s="171" t="s">
        <v>376</v>
      </c>
      <c r="C136" s="187" t="s">
        <v>377</v>
      </c>
      <c r="D136" s="172" t="s">
        <v>193</v>
      </c>
      <c r="E136" s="173">
        <v>2.1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2.1000000000000001E-4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0.05</v>
      </c>
      <c r="V136" s="158">
        <f>ROUND(E136*U136,2)</f>
        <v>0.11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294" t="s">
        <v>378</v>
      </c>
      <c r="D137" s="295"/>
      <c r="E137" s="295"/>
      <c r="F137" s="295"/>
      <c r="G137" s="295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572</v>
      </c>
      <c r="D138" s="160"/>
      <c r="E138" s="161">
        <v>2.1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0">
        <v>78</v>
      </c>
      <c r="B139" s="171" t="s">
        <v>380</v>
      </c>
      <c r="C139" s="187" t="s">
        <v>381</v>
      </c>
      <c r="D139" s="172" t="s">
        <v>193</v>
      </c>
      <c r="E139" s="173">
        <v>2.1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194</v>
      </c>
      <c r="T139" s="176" t="s">
        <v>195</v>
      </c>
      <c r="U139" s="158">
        <v>0.24</v>
      </c>
      <c r="V139" s="158">
        <f>ROUND(E139*U139,2)</f>
        <v>0.5</v>
      </c>
      <c r="W139" s="158"/>
      <c r="X139" s="158" t="s">
        <v>196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580</v>
      </c>
      <c r="D140" s="160"/>
      <c r="E140" s="161">
        <v>2.1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0">
        <v>79</v>
      </c>
      <c r="B141" s="171" t="s">
        <v>383</v>
      </c>
      <c r="C141" s="187" t="s">
        <v>384</v>
      </c>
      <c r="D141" s="172" t="s">
        <v>193</v>
      </c>
      <c r="E141" s="173">
        <v>2.1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2.8400000000000001E-3</v>
      </c>
      <c r="O141" s="173">
        <f>ROUND(E141*N141,2)</f>
        <v>0.01</v>
      </c>
      <c r="P141" s="173">
        <v>0</v>
      </c>
      <c r="Q141" s="173">
        <f>ROUND(E141*P141,2)</f>
        <v>0</v>
      </c>
      <c r="R141" s="175"/>
      <c r="S141" s="175" t="s">
        <v>194</v>
      </c>
      <c r="T141" s="176" t="s">
        <v>195</v>
      </c>
      <c r="U141" s="158">
        <v>1.5780000000000001</v>
      </c>
      <c r="V141" s="158">
        <f>ROUND(E141*U141,2)</f>
        <v>3.31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580</v>
      </c>
      <c r="D142" s="160"/>
      <c r="E142" s="161">
        <v>2.1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0">
        <v>80</v>
      </c>
      <c r="B143" s="171" t="s">
        <v>385</v>
      </c>
      <c r="C143" s="187" t="s">
        <v>386</v>
      </c>
      <c r="D143" s="172" t="s">
        <v>193</v>
      </c>
      <c r="E143" s="173">
        <v>2.52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2.188E-2</v>
      </c>
      <c r="O143" s="173">
        <f>ROUND(E143*N143,2)</f>
        <v>0.06</v>
      </c>
      <c r="P143" s="173">
        <v>0</v>
      </c>
      <c r="Q143" s="173">
        <f>ROUND(E143*P143,2)</f>
        <v>0</v>
      </c>
      <c r="R143" s="175" t="s">
        <v>334</v>
      </c>
      <c r="S143" s="175" t="s">
        <v>194</v>
      </c>
      <c r="T143" s="176" t="s">
        <v>195</v>
      </c>
      <c r="U143" s="158">
        <v>0</v>
      </c>
      <c r="V143" s="158">
        <f>ROUND(E143*U143,2)</f>
        <v>0</v>
      </c>
      <c r="W143" s="158"/>
      <c r="X143" s="158" t="s">
        <v>335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336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581</v>
      </c>
      <c r="D144" s="160"/>
      <c r="E144" s="161">
        <v>2.52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>
        <v>81</v>
      </c>
      <c r="B145" s="155" t="s">
        <v>388</v>
      </c>
      <c r="C145" s="190" t="s">
        <v>389</v>
      </c>
      <c r="D145" s="156" t="s">
        <v>0</v>
      </c>
      <c r="E145" s="184"/>
      <c r="F145" s="159"/>
      <c r="G145" s="158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8"/>
      <c r="S145" s="158" t="s">
        <v>194</v>
      </c>
      <c r="T145" s="158" t="s">
        <v>195</v>
      </c>
      <c r="U145" s="158">
        <v>0</v>
      </c>
      <c r="V145" s="158">
        <f>ROUND(E145*U145,2)</f>
        <v>0</v>
      </c>
      <c r="W145" s="158"/>
      <c r="X145" s="158" t="s">
        <v>258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259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>
      <c r="A146" s="163" t="s">
        <v>189</v>
      </c>
      <c r="B146" s="164" t="s">
        <v>148</v>
      </c>
      <c r="C146" s="186" t="s">
        <v>149</v>
      </c>
      <c r="D146" s="165"/>
      <c r="E146" s="166"/>
      <c r="F146" s="167"/>
      <c r="G146" s="167">
        <f>SUMIF(AG147:AG159,"&lt;&gt;NOR",G147:G159)</f>
        <v>0</v>
      </c>
      <c r="H146" s="167"/>
      <c r="I146" s="167">
        <f>SUM(I147:I159)</f>
        <v>0</v>
      </c>
      <c r="J146" s="167"/>
      <c r="K146" s="167">
        <f>SUM(K147:K159)</f>
        <v>0</v>
      </c>
      <c r="L146" s="167"/>
      <c r="M146" s="167">
        <f>SUM(M147:M159)</f>
        <v>0</v>
      </c>
      <c r="N146" s="166"/>
      <c r="O146" s="166">
        <f>SUM(O147:O159)</f>
        <v>0</v>
      </c>
      <c r="P146" s="166"/>
      <c r="Q146" s="166">
        <f>SUM(Q147:Q159)</f>
        <v>0</v>
      </c>
      <c r="R146" s="167"/>
      <c r="S146" s="167"/>
      <c r="T146" s="168"/>
      <c r="U146" s="162"/>
      <c r="V146" s="162">
        <f>SUM(V147:V159)</f>
        <v>17.25</v>
      </c>
      <c r="W146" s="162"/>
      <c r="X146" s="162"/>
      <c r="Y146" s="162"/>
      <c r="AG146" t="s">
        <v>190</v>
      </c>
    </row>
    <row r="147" spans="1:60" outlineLevel="1">
      <c r="A147" s="170">
        <v>82</v>
      </c>
      <c r="B147" s="171" t="s">
        <v>522</v>
      </c>
      <c r="C147" s="187" t="s">
        <v>523</v>
      </c>
      <c r="D147" s="172" t="s">
        <v>193</v>
      </c>
      <c r="E147" s="173">
        <v>218.94675000000001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1.0000000000000001E-5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194</v>
      </c>
      <c r="T147" s="176" t="s">
        <v>195</v>
      </c>
      <c r="U147" s="158">
        <v>6.8000000000000005E-2</v>
      </c>
      <c r="V147" s="158">
        <f>ROUND(E147*U147,2)</f>
        <v>14.89</v>
      </c>
      <c r="W147" s="158"/>
      <c r="X147" s="158" t="s">
        <v>196</v>
      </c>
      <c r="Y147" s="158" t="s">
        <v>197</v>
      </c>
      <c r="Z147" s="147"/>
      <c r="AA147" s="147"/>
      <c r="AB147" s="147"/>
      <c r="AC147" s="147"/>
      <c r="AD147" s="147"/>
      <c r="AE147" s="147"/>
      <c r="AF147" s="147"/>
      <c r="AG147" s="147" t="s">
        <v>198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188" t="s">
        <v>582</v>
      </c>
      <c r="D148" s="160"/>
      <c r="E148" s="161">
        <v>47.67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>
      <c r="A149" s="154"/>
      <c r="B149" s="155"/>
      <c r="C149" s="188" t="s">
        <v>571</v>
      </c>
      <c r="D149" s="160"/>
      <c r="E149" s="161">
        <v>171.27674999999999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70">
        <v>83</v>
      </c>
      <c r="B150" s="171" t="s">
        <v>390</v>
      </c>
      <c r="C150" s="187" t="s">
        <v>391</v>
      </c>
      <c r="D150" s="172" t="s">
        <v>193</v>
      </c>
      <c r="E150" s="173">
        <v>1.96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4.8999999999999998E-4</v>
      </c>
      <c r="O150" s="173">
        <f>ROUND(E150*N150,2)</f>
        <v>0</v>
      </c>
      <c r="P150" s="173">
        <v>0</v>
      </c>
      <c r="Q150" s="173">
        <f>ROUND(E150*P150,2)</f>
        <v>0</v>
      </c>
      <c r="R150" s="175"/>
      <c r="S150" s="175" t="s">
        <v>194</v>
      </c>
      <c r="T150" s="176" t="s">
        <v>195</v>
      </c>
      <c r="U150" s="158">
        <v>0.24299999999999999</v>
      </c>
      <c r="V150" s="158">
        <f>ROUND(E150*U150,2)</f>
        <v>0.48</v>
      </c>
      <c r="W150" s="158"/>
      <c r="X150" s="158" t="s">
        <v>196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>
      <c r="A151" s="154"/>
      <c r="B151" s="155"/>
      <c r="C151" s="188" t="s">
        <v>583</v>
      </c>
      <c r="D151" s="160"/>
      <c r="E151" s="161">
        <v>1.96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77">
        <v>84</v>
      </c>
      <c r="B152" s="178" t="s">
        <v>393</v>
      </c>
      <c r="C152" s="189" t="s">
        <v>394</v>
      </c>
      <c r="D152" s="179" t="s">
        <v>236</v>
      </c>
      <c r="E152" s="180">
        <v>12</v>
      </c>
      <c r="F152" s="181"/>
      <c r="G152" s="182">
        <f>ROUND(E152*F152,2)</f>
        <v>0</v>
      </c>
      <c r="H152" s="181"/>
      <c r="I152" s="182">
        <f>ROUND(E152*H152,2)</f>
        <v>0</v>
      </c>
      <c r="J152" s="181"/>
      <c r="K152" s="182">
        <f>ROUND(E152*J152,2)</f>
        <v>0</v>
      </c>
      <c r="L152" s="182">
        <v>21</v>
      </c>
      <c r="M152" s="182">
        <f>G152*(1+L152/100)</f>
        <v>0</v>
      </c>
      <c r="N152" s="180">
        <v>6.9999999999999994E-5</v>
      </c>
      <c r="O152" s="180">
        <f>ROUND(E152*N152,2)</f>
        <v>0</v>
      </c>
      <c r="P152" s="180">
        <v>0</v>
      </c>
      <c r="Q152" s="180">
        <f>ROUND(E152*P152,2)</f>
        <v>0</v>
      </c>
      <c r="R152" s="182"/>
      <c r="S152" s="182" t="s">
        <v>194</v>
      </c>
      <c r="T152" s="183" t="s">
        <v>195</v>
      </c>
      <c r="U152" s="158">
        <v>8.8999999999999996E-2</v>
      </c>
      <c r="V152" s="158">
        <f>ROUND(E152*U152,2)</f>
        <v>1.07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7">
        <v>85</v>
      </c>
      <c r="B153" s="178" t="s">
        <v>395</v>
      </c>
      <c r="C153" s="189" t="s">
        <v>396</v>
      </c>
      <c r="D153" s="179" t="s">
        <v>236</v>
      </c>
      <c r="E153" s="180">
        <v>12</v>
      </c>
      <c r="F153" s="181"/>
      <c r="G153" s="182">
        <f>ROUND(E153*F153,2)</f>
        <v>0</v>
      </c>
      <c r="H153" s="181"/>
      <c r="I153" s="182">
        <f>ROUND(E153*H153,2)</f>
        <v>0</v>
      </c>
      <c r="J153" s="181"/>
      <c r="K153" s="182">
        <f>ROUND(E153*J153,2)</f>
        <v>0</v>
      </c>
      <c r="L153" s="182">
        <v>21</v>
      </c>
      <c r="M153" s="182">
        <f>G153*(1+L153/100)</f>
        <v>0</v>
      </c>
      <c r="N153" s="180">
        <v>0</v>
      </c>
      <c r="O153" s="180">
        <f>ROUND(E153*N153,2)</f>
        <v>0</v>
      </c>
      <c r="P153" s="180">
        <v>0</v>
      </c>
      <c r="Q153" s="180">
        <f>ROUND(E153*P153,2)</f>
        <v>0</v>
      </c>
      <c r="R153" s="182"/>
      <c r="S153" s="182" t="s">
        <v>194</v>
      </c>
      <c r="T153" s="183" t="s">
        <v>195</v>
      </c>
      <c r="U153" s="158">
        <v>8.9999999999999993E-3</v>
      </c>
      <c r="V153" s="158">
        <f>ROUND(E153*U153,2)</f>
        <v>0.11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7">
        <v>86</v>
      </c>
      <c r="B154" s="178" t="s">
        <v>397</v>
      </c>
      <c r="C154" s="189" t="s">
        <v>398</v>
      </c>
      <c r="D154" s="179" t="s">
        <v>193</v>
      </c>
      <c r="E154" s="180">
        <v>4</v>
      </c>
      <c r="F154" s="181"/>
      <c r="G154" s="182">
        <f>ROUND(E154*F154,2)</f>
        <v>0</v>
      </c>
      <c r="H154" s="181"/>
      <c r="I154" s="182">
        <f>ROUND(E154*H154,2)</f>
        <v>0</v>
      </c>
      <c r="J154" s="181"/>
      <c r="K154" s="182">
        <f>ROUND(E154*J154,2)</f>
        <v>0</v>
      </c>
      <c r="L154" s="182">
        <v>21</v>
      </c>
      <c r="M154" s="182">
        <f>G154*(1+L154/100)</f>
        <v>0</v>
      </c>
      <c r="N154" s="180">
        <v>5.0000000000000002E-5</v>
      </c>
      <c r="O154" s="180">
        <f>ROUND(E154*N154,2)</f>
        <v>0</v>
      </c>
      <c r="P154" s="180">
        <v>0</v>
      </c>
      <c r="Q154" s="180">
        <f>ROUND(E154*P154,2)</f>
        <v>0</v>
      </c>
      <c r="R154" s="182"/>
      <c r="S154" s="182" t="s">
        <v>194</v>
      </c>
      <c r="T154" s="183" t="s">
        <v>195</v>
      </c>
      <c r="U154" s="158">
        <v>6.3E-2</v>
      </c>
      <c r="V154" s="158">
        <f>ROUND(E154*U154,2)</f>
        <v>0.25</v>
      </c>
      <c r="W154" s="158"/>
      <c r="X154" s="158" t="s">
        <v>196</v>
      </c>
      <c r="Y154" s="158" t="s">
        <v>197</v>
      </c>
      <c r="Z154" s="147"/>
      <c r="AA154" s="147"/>
      <c r="AB154" s="147"/>
      <c r="AC154" s="147"/>
      <c r="AD154" s="147"/>
      <c r="AE154" s="147"/>
      <c r="AF154" s="147"/>
      <c r="AG154" s="147" t="s">
        <v>198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0">
        <v>87</v>
      </c>
      <c r="B155" s="171" t="s">
        <v>526</v>
      </c>
      <c r="C155" s="187" t="s">
        <v>527</v>
      </c>
      <c r="D155" s="172" t="s">
        <v>193</v>
      </c>
      <c r="E155" s="173">
        <v>0.98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8.0000000000000007E-5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194</v>
      </c>
      <c r="T155" s="176" t="s">
        <v>195</v>
      </c>
      <c r="U155" s="158">
        <v>0.156</v>
      </c>
      <c r="V155" s="158">
        <f>ROUND(E155*U155,2)</f>
        <v>0.15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559</v>
      </c>
      <c r="D156" s="160"/>
      <c r="E156" s="161">
        <v>0.98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0">
        <v>88</v>
      </c>
      <c r="B157" s="171" t="s">
        <v>529</v>
      </c>
      <c r="C157" s="187" t="s">
        <v>530</v>
      </c>
      <c r="D157" s="172" t="s">
        <v>193</v>
      </c>
      <c r="E157" s="173">
        <v>0.98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2.7999999999999998E-4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194</v>
      </c>
      <c r="T157" s="176" t="s">
        <v>195</v>
      </c>
      <c r="U157" s="158">
        <v>0.307</v>
      </c>
      <c r="V157" s="158">
        <f>ROUND(E157*U157,2)</f>
        <v>0.3</v>
      </c>
      <c r="W157" s="158"/>
      <c r="X157" s="158" t="s">
        <v>196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198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294" t="s">
        <v>531</v>
      </c>
      <c r="D158" s="295"/>
      <c r="E158" s="295"/>
      <c r="F158" s="295"/>
      <c r="G158" s="295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>
      <c r="A159" s="154"/>
      <c r="B159" s="155"/>
      <c r="C159" s="188" t="s">
        <v>584</v>
      </c>
      <c r="D159" s="160"/>
      <c r="E159" s="161">
        <v>0.98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202</v>
      </c>
      <c r="AH159" s="147">
        <v>5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>
      <c r="A160" s="163" t="s">
        <v>189</v>
      </c>
      <c r="B160" s="164" t="s">
        <v>150</v>
      </c>
      <c r="C160" s="186" t="s">
        <v>151</v>
      </c>
      <c r="D160" s="165"/>
      <c r="E160" s="166"/>
      <c r="F160" s="167"/>
      <c r="G160" s="167">
        <f>SUMIF(AG161:AG170,"&lt;&gt;NOR",G161:G170)</f>
        <v>0</v>
      </c>
      <c r="H160" s="167"/>
      <c r="I160" s="167">
        <f>SUM(I161:I170)</f>
        <v>0</v>
      </c>
      <c r="J160" s="167"/>
      <c r="K160" s="167">
        <f>SUM(K161:K170)</f>
        <v>0</v>
      </c>
      <c r="L160" s="167"/>
      <c r="M160" s="167">
        <f>SUM(M161:M170)</f>
        <v>0</v>
      </c>
      <c r="N160" s="166"/>
      <c r="O160" s="166">
        <f>SUM(O161:O170)</f>
        <v>0.15</v>
      </c>
      <c r="P160" s="166"/>
      <c r="Q160" s="166">
        <f>SUM(Q161:Q170)</f>
        <v>0</v>
      </c>
      <c r="R160" s="167"/>
      <c r="S160" s="167"/>
      <c r="T160" s="168"/>
      <c r="U160" s="162"/>
      <c r="V160" s="162">
        <f>SUM(V161:V170)</f>
        <v>46.74</v>
      </c>
      <c r="W160" s="162"/>
      <c r="X160" s="162"/>
      <c r="Y160" s="162"/>
      <c r="AG160" t="s">
        <v>190</v>
      </c>
    </row>
    <row r="161" spans="1:60" outlineLevel="1">
      <c r="A161" s="170">
        <v>89</v>
      </c>
      <c r="B161" s="171" t="s">
        <v>399</v>
      </c>
      <c r="C161" s="187" t="s">
        <v>400</v>
      </c>
      <c r="D161" s="172" t="s">
        <v>193</v>
      </c>
      <c r="E161" s="173">
        <v>218.59674999999999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194</v>
      </c>
      <c r="T161" s="176" t="s">
        <v>195</v>
      </c>
      <c r="U161" s="158">
        <v>6.9709999999999994E-2</v>
      </c>
      <c r="V161" s="158">
        <f>ROUND(E161*U161,2)</f>
        <v>15.24</v>
      </c>
      <c r="W161" s="158"/>
      <c r="X161" s="158" t="s">
        <v>196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>
      <c r="A162" s="154"/>
      <c r="B162" s="155"/>
      <c r="C162" s="188" t="s">
        <v>566</v>
      </c>
      <c r="D162" s="160"/>
      <c r="E162" s="161">
        <v>47.32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202</v>
      </c>
      <c r="AH162" s="147">
        <v>5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>
      <c r="A163" s="154"/>
      <c r="B163" s="155"/>
      <c r="C163" s="188" t="s">
        <v>563</v>
      </c>
      <c r="D163" s="160"/>
      <c r="E163" s="161">
        <v>171.27674999999999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0">
        <v>90</v>
      </c>
      <c r="B164" s="171" t="s">
        <v>401</v>
      </c>
      <c r="C164" s="187" t="s">
        <v>402</v>
      </c>
      <c r="D164" s="172" t="s">
        <v>193</v>
      </c>
      <c r="E164" s="173">
        <v>218.59674999999999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1.4999999999999999E-4</v>
      </c>
      <c r="O164" s="173">
        <f>ROUND(E164*N164,2)</f>
        <v>0.03</v>
      </c>
      <c r="P164" s="173">
        <v>0</v>
      </c>
      <c r="Q164" s="173">
        <f>ROUND(E164*P164,2)</f>
        <v>0</v>
      </c>
      <c r="R164" s="175"/>
      <c r="S164" s="175" t="s">
        <v>194</v>
      </c>
      <c r="T164" s="176" t="s">
        <v>195</v>
      </c>
      <c r="U164" s="158">
        <v>3.2480000000000002E-2</v>
      </c>
      <c r="V164" s="158">
        <f>ROUND(E164*U164,2)</f>
        <v>7.1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188" t="s">
        <v>585</v>
      </c>
      <c r="D165" s="160"/>
      <c r="E165" s="161">
        <v>218.59674999999999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202</v>
      </c>
      <c r="AH165" s="147">
        <v>5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0">
        <v>91</v>
      </c>
      <c r="B166" s="171" t="s">
        <v>404</v>
      </c>
      <c r="C166" s="187" t="s">
        <v>405</v>
      </c>
      <c r="D166" s="172" t="s">
        <v>193</v>
      </c>
      <c r="E166" s="173">
        <v>218.59674999999999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4.6000000000000001E-4</v>
      </c>
      <c r="O166" s="173">
        <f>ROUND(E166*N166,2)</f>
        <v>0.1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195</v>
      </c>
      <c r="U166" s="158">
        <v>0.10191</v>
      </c>
      <c r="V166" s="158">
        <f>ROUND(E166*U166,2)</f>
        <v>22.28</v>
      </c>
      <c r="W166" s="158"/>
      <c r="X166" s="158" t="s">
        <v>196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188" t="s">
        <v>585</v>
      </c>
      <c r="D167" s="160"/>
      <c r="E167" s="161">
        <v>218.59674999999999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202</v>
      </c>
      <c r="AH167" s="147">
        <v>5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0.399999999999999" outlineLevel="1">
      <c r="A168" s="177">
        <v>92</v>
      </c>
      <c r="B168" s="178" t="s">
        <v>406</v>
      </c>
      <c r="C168" s="189" t="s">
        <v>407</v>
      </c>
      <c r="D168" s="179" t="s">
        <v>236</v>
      </c>
      <c r="E168" s="180">
        <v>50</v>
      </c>
      <c r="F168" s="181"/>
      <c r="G168" s="182">
        <f>ROUND(E168*F168,2)</f>
        <v>0</v>
      </c>
      <c r="H168" s="181"/>
      <c r="I168" s="182">
        <f>ROUND(E168*H168,2)</f>
        <v>0</v>
      </c>
      <c r="J168" s="181"/>
      <c r="K168" s="182">
        <f>ROUND(E168*J168,2)</f>
        <v>0</v>
      </c>
      <c r="L168" s="182">
        <v>21</v>
      </c>
      <c r="M168" s="182">
        <f>G168*(1+L168/100)</f>
        <v>0</v>
      </c>
      <c r="N168" s="180">
        <v>0</v>
      </c>
      <c r="O168" s="180">
        <f>ROUND(E168*N168,2)</f>
        <v>0</v>
      </c>
      <c r="P168" s="180">
        <v>0</v>
      </c>
      <c r="Q168" s="180">
        <f>ROUND(E168*P168,2)</f>
        <v>0</v>
      </c>
      <c r="R168" s="182"/>
      <c r="S168" s="182" t="s">
        <v>194</v>
      </c>
      <c r="T168" s="183" t="s">
        <v>195</v>
      </c>
      <c r="U168" s="158">
        <v>2.375E-2</v>
      </c>
      <c r="V168" s="158">
        <f>ROUND(E168*U168,2)</f>
        <v>1.19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77">
        <v>93</v>
      </c>
      <c r="B169" s="178" t="s">
        <v>408</v>
      </c>
      <c r="C169" s="189" t="s">
        <v>409</v>
      </c>
      <c r="D169" s="179" t="s">
        <v>193</v>
      </c>
      <c r="E169" s="180">
        <v>47.32</v>
      </c>
      <c r="F169" s="181"/>
      <c r="G169" s="182">
        <f>ROUND(E169*F169,2)</f>
        <v>0</v>
      </c>
      <c r="H169" s="181"/>
      <c r="I169" s="182">
        <f>ROUND(E169*H169,2)</f>
        <v>0</v>
      </c>
      <c r="J169" s="181"/>
      <c r="K169" s="182">
        <f>ROUND(E169*J169,2)</f>
        <v>0</v>
      </c>
      <c r="L169" s="182">
        <v>21</v>
      </c>
      <c r="M169" s="182">
        <f>G169*(1+L169/100)</f>
        <v>0</v>
      </c>
      <c r="N169" s="180">
        <v>3.5E-4</v>
      </c>
      <c r="O169" s="180">
        <f>ROUND(E169*N169,2)</f>
        <v>0.02</v>
      </c>
      <c r="P169" s="180">
        <v>0</v>
      </c>
      <c r="Q169" s="180">
        <f>ROUND(E169*P169,2)</f>
        <v>0</v>
      </c>
      <c r="R169" s="182"/>
      <c r="S169" s="182" t="s">
        <v>194</v>
      </c>
      <c r="T169" s="183" t="s">
        <v>195</v>
      </c>
      <c r="U169" s="158">
        <v>1.35E-2</v>
      </c>
      <c r="V169" s="158">
        <f>ROUND(E169*U169,2)</f>
        <v>0.64</v>
      </c>
      <c r="W169" s="158"/>
      <c r="X169" s="158" t="s">
        <v>196</v>
      </c>
      <c r="Y169" s="158" t="s">
        <v>197</v>
      </c>
      <c r="Z169" s="147"/>
      <c r="AA169" s="147"/>
      <c r="AB169" s="147"/>
      <c r="AC169" s="147"/>
      <c r="AD169" s="147"/>
      <c r="AE169" s="147"/>
      <c r="AF169" s="147"/>
      <c r="AG169" s="147" t="s">
        <v>198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1">
      <c r="A170" s="177">
        <v>94</v>
      </c>
      <c r="B170" s="178" t="s">
        <v>410</v>
      </c>
      <c r="C170" s="189" t="s">
        <v>411</v>
      </c>
      <c r="D170" s="179" t="s">
        <v>193</v>
      </c>
      <c r="E170" s="180">
        <v>10</v>
      </c>
      <c r="F170" s="181"/>
      <c r="G170" s="182">
        <f>ROUND(E170*F170,2)</f>
        <v>0</v>
      </c>
      <c r="H170" s="181"/>
      <c r="I170" s="182">
        <f>ROUND(E170*H170,2)</f>
        <v>0</v>
      </c>
      <c r="J170" s="181"/>
      <c r="K170" s="182">
        <f>ROUND(E170*J170,2)</f>
        <v>0</v>
      </c>
      <c r="L170" s="182">
        <v>21</v>
      </c>
      <c r="M170" s="182">
        <f>G170*(1+L170/100)</f>
        <v>0</v>
      </c>
      <c r="N170" s="180">
        <v>2.0000000000000002E-5</v>
      </c>
      <c r="O170" s="180">
        <f>ROUND(E170*N170,2)</f>
        <v>0</v>
      </c>
      <c r="P170" s="180">
        <v>0</v>
      </c>
      <c r="Q170" s="180">
        <f>ROUND(E170*P170,2)</f>
        <v>0</v>
      </c>
      <c r="R170" s="182"/>
      <c r="S170" s="182" t="s">
        <v>194</v>
      </c>
      <c r="T170" s="183" t="s">
        <v>195</v>
      </c>
      <c r="U170" s="158">
        <v>2.9000000000000001E-2</v>
      </c>
      <c r="V170" s="158">
        <f>ROUND(E170*U170,2)</f>
        <v>0.28999999999999998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>
      <c r="A171" s="163" t="s">
        <v>189</v>
      </c>
      <c r="B171" s="164" t="s">
        <v>156</v>
      </c>
      <c r="C171" s="186" t="s">
        <v>157</v>
      </c>
      <c r="D171" s="165"/>
      <c r="E171" s="166"/>
      <c r="F171" s="167"/>
      <c r="G171" s="167">
        <f>SUMIF(AG172:AG172,"&lt;&gt;NOR",G172:G172)</f>
        <v>0</v>
      </c>
      <c r="H171" s="167"/>
      <c r="I171" s="167">
        <f>SUM(I172:I172)</f>
        <v>0</v>
      </c>
      <c r="J171" s="167"/>
      <c r="K171" s="167">
        <f>SUM(K172:K172)</f>
        <v>0</v>
      </c>
      <c r="L171" s="167"/>
      <c r="M171" s="167">
        <f>SUM(M172:M172)</f>
        <v>0</v>
      </c>
      <c r="N171" s="166"/>
      <c r="O171" s="166">
        <f>SUM(O172:O172)</f>
        <v>0</v>
      </c>
      <c r="P171" s="166"/>
      <c r="Q171" s="166">
        <f>SUM(Q172:Q172)</f>
        <v>0</v>
      </c>
      <c r="R171" s="167"/>
      <c r="S171" s="167"/>
      <c r="T171" s="168"/>
      <c r="U171" s="162"/>
      <c r="V171" s="162">
        <f>SUM(V172:V172)</f>
        <v>0</v>
      </c>
      <c r="W171" s="162"/>
      <c r="X171" s="162"/>
      <c r="Y171" s="162"/>
      <c r="AG171" t="s">
        <v>190</v>
      </c>
    </row>
    <row r="172" spans="1:60" outlineLevel="1">
      <c r="A172" s="177">
        <v>95</v>
      </c>
      <c r="B172" s="178" t="s">
        <v>412</v>
      </c>
      <c r="C172" s="189" t="s">
        <v>413</v>
      </c>
      <c r="D172" s="179" t="s">
        <v>227</v>
      </c>
      <c r="E172" s="180">
        <v>1</v>
      </c>
      <c r="F172" s="181">
        <f>'04.Rek.el.'!C24</f>
        <v>0</v>
      </c>
      <c r="G172" s="182">
        <f>ROUND(E172*F172,2)</f>
        <v>0</v>
      </c>
      <c r="H172" s="181"/>
      <c r="I172" s="182">
        <f>ROUND(E172*H172,2)</f>
        <v>0</v>
      </c>
      <c r="J172" s="181"/>
      <c r="K172" s="182">
        <f>ROUND(E172*J172,2)</f>
        <v>0</v>
      </c>
      <c r="L172" s="182">
        <v>21</v>
      </c>
      <c r="M172" s="182">
        <f>G172*(1+L172/100)</f>
        <v>0</v>
      </c>
      <c r="N172" s="180">
        <v>0</v>
      </c>
      <c r="O172" s="180">
        <f>ROUND(E172*N172,2)</f>
        <v>0</v>
      </c>
      <c r="P172" s="180">
        <v>0</v>
      </c>
      <c r="Q172" s="180">
        <f>ROUND(E172*P172,2)</f>
        <v>0</v>
      </c>
      <c r="R172" s="182"/>
      <c r="S172" s="182" t="s">
        <v>228</v>
      </c>
      <c r="T172" s="183" t="s">
        <v>229</v>
      </c>
      <c r="U172" s="158">
        <v>0</v>
      </c>
      <c r="V172" s="158">
        <f>ROUND(E172*U172,2)</f>
        <v>0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>
      <c r="A173" s="163" t="s">
        <v>189</v>
      </c>
      <c r="B173" s="164" t="s">
        <v>158</v>
      </c>
      <c r="C173" s="186" t="s">
        <v>159</v>
      </c>
      <c r="D173" s="165"/>
      <c r="E173" s="166"/>
      <c r="F173" s="167"/>
      <c r="G173" s="167">
        <f>SUMIF(AG174:AG180,"&lt;&gt;NOR",G174:G180)</f>
        <v>0</v>
      </c>
      <c r="H173" s="167"/>
      <c r="I173" s="167">
        <f>SUM(I174:I180)</f>
        <v>0</v>
      </c>
      <c r="J173" s="167"/>
      <c r="K173" s="167">
        <f>SUM(K174:K180)</f>
        <v>0</v>
      </c>
      <c r="L173" s="167"/>
      <c r="M173" s="167">
        <f>SUM(M174:M180)</f>
        <v>0</v>
      </c>
      <c r="N173" s="166"/>
      <c r="O173" s="166">
        <f>SUM(O174:O180)</f>
        <v>0</v>
      </c>
      <c r="P173" s="166"/>
      <c r="Q173" s="166">
        <f>SUM(Q174:Q180)</f>
        <v>0</v>
      </c>
      <c r="R173" s="167"/>
      <c r="S173" s="167"/>
      <c r="T173" s="168"/>
      <c r="U173" s="162"/>
      <c r="V173" s="162">
        <f>SUM(V174:V180)</f>
        <v>18.690000000000001</v>
      </c>
      <c r="W173" s="162"/>
      <c r="X173" s="162"/>
      <c r="Y173" s="162"/>
      <c r="AG173" t="s">
        <v>190</v>
      </c>
    </row>
    <row r="174" spans="1:60" outlineLevel="1">
      <c r="A174" s="177">
        <v>96</v>
      </c>
      <c r="B174" s="178" t="s">
        <v>414</v>
      </c>
      <c r="C174" s="189" t="s">
        <v>415</v>
      </c>
      <c r="D174" s="179" t="s">
        <v>257</v>
      </c>
      <c r="E174" s="180">
        <v>3.3929800000000001</v>
      </c>
      <c r="F174" s="181"/>
      <c r="G174" s="182">
        <f>ROUND(E174*F174,2)</f>
        <v>0</v>
      </c>
      <c r="H174" s="181"/>
      <c r="I174" s="182">
        <f>ROUND(E174*H174,2)</f>
        <v>0</v>
      </c>
      <c r="J174" s="181"/>
      <c r="K174" s="182">
        <f>ROUND(E174*J174,2)</f>
        <v>0</v>
      </c>
      <c r="L174" s="182">
        <v>21</v>
      </c>
      <c r="M174" s="182">
        <f>G174*(1+L174/100)</f>
        <v>0</v>
      </c>
      <c r="N174" s="180">
        <v>0</v>
      </c>
      <c r="O174" s="180">
        <f>ROUND(E174*N174,2)</f>
        <v>0</v>
      </c>
      <c r="P174" s="180">
        <v>0</v>
      </c>
      <c r="Q174" s="180">
        <f>ROUND(E174*P174,2)</f>
        <v>0</v>
      </c>
      <c r="R174" s="182"/>
      <c r="S174" s="182" t="s">
        <v>194</v>
      </c>
      <c r="T174" s="183" t="s">
        <v>195</v>
      </c>
      <c r="U174" s="158">
        <v>2.0089999999999999</v>
      </c>
      <c r="V174" s="158">
        <f>ROUND(E174*U174,2)</f>
        <v>6.82</v>
      </c>
      <c r="W174" s="158"/>
      <c r="X174" s="158" t="s">
        <v>416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417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>
      <c r="A175" s="170">
        <v>97</v>
      </c>
      <c r="B175" s="171" t="s">
        <v>418</v>
      </c>
      <c r="C175" s="187" t="s">
        <v>419</v>
      </c>
      <c r="D175" s="172" t="s">
        <v>257</v>
      </c>
      <c r="E175" s="173">
        <v>3.3929800000000001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5"/>
      <c r="S175" s="175" t="s">
        <v>194</v>
      </c>
      <c r="T175" s="176" t="s">
        <v>195</v>
      </c>
      <c r="U175" s="158">
        <v>0.49</v>
      </c>
      <c r="V175" s="158">
        <f>ROUND(E175*U175,2)</f>
        <v>1.66</v>
      </c>
      <c r="W175" s="158"/>
      <c r="X175" s="158" t="s">
        <v>416</v>
      </c>
      <c r="Y175" s="158" t="s">
        <v>197</v>
      </c>
      <c r="Z175" s="147"/>
      <c r="AA175" s="147"/>
      <c r="AB175" s="147"/>
      <c r="AC175" s="147"/>
      <c r="AD175" s="147"/>
      <c r="AE175" s="147"/>
      <c r="AF175" s="147"/>
      <c r="AG175" s="147" t="s">
        <v>417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>
      <c r="A176" s="154"/>
      <c r="B176" s="155"/>
      <c r="C176" s="294" t="s">
        <v>420</v>
      </c>
      <c r="D176" s="295"/>
      <c r="E176" s="295"/>
      <c r="F176" s="295"/>
      <c r="G176" s="295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200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7">
        <v>98</v>
      </c>
      <c r="B177" s="178" t="s">
        <v>421</v>
      </c>
      <c r="C177" s="189" t="s">
        <v>422</v>
      </c>
      <c r="D177" s="179" t="s">
        <v>257</v>
      </c>
      <c r="E177" s="180">
        <v>10.17895</v>
      </c>
      <c r="F177" s="181"/>
      <c r="G177" s="182">
        <f>ROUND(E177*F177,2)</f>
        <v>0</v>
      </c>
      <c r="H177" s="181"/>
      <c r="I177" s="182">
        <f>ROUND(E177*H177,2)</f>
        <v>0</v>
      </c>
      <c r="J177" s="181"/>
      <c r="K177" s="182">
        <f>ROUND(E177*J177,2)</f>
        <v>0</v>
      </c>
      <c r="L177" s="182">
        <v>21</v>
      </c>
      <c r="M177" s="182">
        <f>G177*(1+L177/100)</f>
        <v>0</v>
      </c>
      <c r="N177" s="180">
        <v>0</v>
      </c>
      <c r="O177" s="180">
        <f>ROUND(E177*N177,2)</f>
        <v>0</v>
      </c>
      <c r="P177" s="180">
        <v>0</v>
      </c>
      <c r="Q177" s="180">
        <f>ROUND(E177*P177,2)</f>
        <v>0</v>
      </c>
      <c r="R177" s="182"/>
      <c r="S177" s="182" t="s">
        <v>194</v>
      </c>
      <c r="T177" s="183" t="s">
        <v>195</v>
      </c>
      <c r="U177" s="158">
        <v>0</v>
      </c>
      <c r="V177" s="158">
        <f>ROUND(E177*U177,2)</f>
        <v>0</v>
      </c>
      <c r="W177" s="158"/>
      <c r="X177" s="158" t="s">
        <v>416</v>
      </c>
      <c r="Y177" s="158" t="s">
        <v>197</v>
      </c>
      <c r="Z177" s="147"/>
      <c r="AA177" s="147"/>
      <c r="AB177" s="147"/>
      <c r="AC177" s="147"/>
      <c r="AD177" s="147"/>
      <c r="AE177" s="147"/>
      <c r="AF177" s="147"/>
      <c r="AG177" s="147" t="s">
        <v>417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70">
        <v>99</v>
      </c>
      <c r="B178" s="171" t="s">
        <v>423</v>
      </c>
      <c r="C178" s="187" t="s">
        <v>424</v>
      </c>
      <c r="D178" s="172" t="s">
        <v>257</v>
      </c>
      <c r="E178" s="173">
        <v>13.57193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5"/>
      <c r="S178" s="175" t="s">
        <v>194</v>
      </c>
      <c r="T178" s="176" t="s">
        <v>195</v>
      </c>
      <c r="U178" s="158">
        <v>0.752</v>
      </c>
      <c r="V178" s="158">
        <f>ROUND(E178*U178,2)</f>
        <v>10.210000000000001</v>
      </c>
      <c r="W178" s="158"/>
      <c r="X178" s="158" t="s">
        <v>416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417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1" outlineLevel="2">
      <c r="A179" s="154"/>
      <c r="B179" s="155"/>
      <c r="C179" s="294" t="s">
        <v>425</v>
      </c>
      <c r="D179" s="295"/>
      <c r="E179" s="295"/>
      <c r="F179" s="295"/>
      <c r="G179" s="295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200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85" t="str">
        <f>C179</f>
        <v>S naložením suti nebo vybouraných hmot do dopravního prostředku a na jejich vyložením, popřípadě přeložením na normální dopravní prostředek.</v>
      </c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>
      <c r="A180" s="177">
        <v>100</v>
      </c>
      <c r="B180" s="178" t="s">
        <v>426</v>
      </c>
      <c r="C180" s="189" t="s">
        <v>427</v>
      </c>
      <c r="D180" s="179" t="s">
        <v>257</v>
      </c>
      <c r="E180" s="180">
        <v>3.3929800000000001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0">
        <v>0</v>
      </c>
      <c r="O180" s="180">
        <f>ROUND(E180*N180,2)</f>
        <v>0</v>
      </c>
      <c r="P180" s="180">
        <v>0</v>
      </c>
      <c r="Q180" s="180">
        <f>ROUND(E180*P180,2)</f>
        <v>0</v>
      </c>
      <c r="R180" s="182"/>
      <c r="S180" s="182" t="s">
        <v>194</v>
      </c>
      <c r="T180" s="183" t="s">
        <v>195</v>
      </c>
      <c r="U180" s="158">
        <v>0</v>
      </c>
      <c r="V180" s="158">
        <f>ROUND(E180*U180,2)</f>
        <v>0</v>
      </c>
      <c r="W180" s="158"/>
      <c r="X180" s="158" t="s">
        <v>416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417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>
      <c r="A181" s="163" t="s">
        <v>189</v>
      </c>
      <c r="B181" s="164" t="s">
        <v>161</v>
      </c>
      <c r="C181" s="186" t="s">
        <v>29</v>
      </c>
      <c r="D181" s="165"/>
      <c r="E181" s="166"/>
      <c r="F181" s="167"/>
      <c r="G181" s="167">
        <f>SUMIF(AG182:AG185,"&lt;&gt;NOR",G182:G185)</f>
        <v>0</v>
      </c>
      <c r="H181" s="167"/>
      <c r="I181" s="167">
        <f>SUM(I182:I185)</f>
        <v>0</v>
      </c>
      <c r="J181" s="167"/>
      <c r="K181" s="167">
        <f>SUM(K182:K185)</f>
        <v>0</v>
      </c>
      <c r="L181" s="167"/>
      <c r="M181" s="167">
        <f>SUM(M182:M185)</f>
        <v>0</v>
      </c>
      <c r="N181" s="166"/>
      <c r="O181" s="166">
        <f>SUM(O182:O185)</f>
        <v>0</v>
      </c>
      <c r="P181" s="166"/>
      <c r="Q181" s="166">
        <f>SUM(Q182:Q185)</f>
        <v>0</v>
      </c>
      <c r="R181" s="167"/>
      <c r="S181" s="167"/>
      <c r="T181" s="168"/>
      <c r="U181" s="162"/>
      <c r="V181" s="162">
        <f>SUM(V182:V185)</f>
        <v>0</v>
      </c>
      <c r="W181" s="162"/>
      <c r="X181" s="162"/>
      <c r="Y181" s="162"/>
      <c r="AG181" t="s">
        <v>190</v>
      </c>
    </row>
    <row r="182" spans="1:60" outlineLevel="1">
      <c r="A182" s="170">
        <v>101</v>
      </c>
      <c r="B182" s="171" t="s">
        <v>428</v>
      </c>
      <c r="C182" s="187" t="s">
        <v>429</v>
      </c>
      <c r="D182" s="172" t="s">
        <v>430</v>
      </c>
      <c r="E182" s="173">
        <v>1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5"/>
      <c r="S182" s="175" t="s">
        <v>194</v>
      </c>
      <c r="T182" s="176" t="s">
        <v>229</v>
      </c>
      <c r="U182" s="158">
        <v>0</v>
      </c>
      <c r="V182" s="158">
        <f>ROUND(E182*U182,2)</f>
        <v>0</v>
      </c>
      <c r="W182" s="158"/>
      <c r="X182" s="158" t="s">
        <v>431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432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>
      <c r="A183" s="154"/>
      <c r="B183" s="155"/>
      <c r="C183" s="294" t="s">
        <v>433</v>
      </c>
      <c r="D183" s="295"/>
      <c r="E183" s="295"/>
      <c r="F183" s="295"/>
      <c r="G183" s="295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0">
        <v>102</v>
      </c>
      <c r="B184" s="171" t="s">
        <v>434</v>
      </c>
      <c r="C184" s="187" t="s">
        <v>435</v>
      </c>
      <c r="D184" s="172" t="s">
        <v>430</v>
      </c>
      <c r="E184" s="173">
        <v>1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3">
        <v>0</v>
      </c>
      <c r="O184" s="173">
        <f>ROUND(E184*N184,2)</f>
        <v>0</v>
      </c>
      <c r="P184" s="173">
        <v>0</v>
      </c>
      <c r="Q184" s="173">
        <f>ROUND(E184*P184,2)</f>
        <v>0</v>
      </c>
      <c r="R184" s="175"/>
      <c r="S184" s="175" t="s">
        <v>194</v>
      </c>
      <c r="T184" s="176" t="s">
        <v>229</v>
      </c>
      <c r="U184" s="158">
        <v>0</v>
      </c>
      <c r="V184" s="158">
        <f>ROUND(E184*U184,2)</f>
        <v>0</v>
      </c>
      <c r="W184" s="158"/>
      <c r="X184" s="158" t="s">
        <v>431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432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31.2" outlineLevel="2">
      <c r="A185" s="154"/>
      <c r="B185" s="155"/>
      <c r="C185" s="294" t="s">
        <v>436</v>
      </c>
      <c r="D185" s="295"/>
      <c r="E185" s="295"/>
      <c r="F185" s="295"/>
      <c r="G185" s="295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200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85" t="str">
        <f>C185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5" s="147"/>
      <c r="BC185" s="147"/>
      <c r="BD185" s="147"/>
      <c r="BE185" s="147"/>
      <c r="BF185" s="147"/>
      <c r="BG185" s="147"/>
      <c r="BH185" s="147"/>
    </row>
    <row r="186" spans="1:60">
      <c r="A186" s="163" t="s">
        <v>189</v>
      </c>
      <c r="B186" s="164" t="s">
        <v>162</v>
      </c>
      <c r="C186" s="186" t="s">
        <v>30</v>
      </c>
      <c r="D186" s="165"/>
      <c r="E186" s="166"/>
      <c r="F186" s="167"/>
      <c r="G186" s="167">
        <f>SUMIF(AG187:AG190,"&lt;&gt;NOR",G187:G190)</f>
        <v>0</v>
      </c>
      <c r="H186" s="167"/>
      <c r="I186" s="167">
        <f>SUM(I187:I190)</f>
        <v>0</v>
      </c>
      <c r="J186" s="167"/>
      <c r="K186" s="167">
        <f>SUM(K187:K190)</f>
        <v>0</v>
      </c>
      <c r="L186" s="167"/>
      <c r="M186" s="167">
        <f>SUM(M187:M190)</f>
        <v>0</v>
      </c>
      <c r="N186" s="166"/>
      <c r="O186" s="166">
        <f>SUM(O187:O190)</f>
        <v>0</v>
      </c>
      <c r="P186" s="166"/>
      <c r="Q186" s="166">
        <f>SUM(Q187:Q190)</f>
        <v>0</v>
      </c>
      <c r="R186" s="167"/>
      <c r="S186" s="167"/>
      <c r="T186" s="168"/>
      <c r="U186" s="162"/>
      <c r="V186" s="162">
        <f>SUM(V187:V190)</f>
        <v>0</v>
      </c>
      <c r="W186" s="162"/>
      <c r="X186" s="162"/>
      <c r="Y186" s="162"/>
      <c r="AG186" t="s">
        <v>190</v>
      </c>
    </row>
    <row r="187" spans="1:60" ht="102" outlineLevel="1">
      <c r="A187" s="170">
        <v>103</v>
      </c>
      <c r="B187" s="171" t="s">
        <v>313</v>
      </c>
      <c r="C187" s="187" t="s">
        <v>1237</v>
      </c>
      <c r="D187" s="172" t="s">
        <v>430</v>
      </c>
      <c r="E187" s="173">
        <v>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/>
      <c r="S187" s="175" t="s">
        <v>194</v>
      </c>
      <c r="T187" s="176" t="s">
        <v>229</v>
      </c>
      <c r="U187" s="158">
        <v>0</v>
      </c>
      <c r="V187" s="158">
        <f>ROUND(E187*U187,2)</f>
        <v>0</v>
      </c>
      <c r="W187" s="158"/>
      <c r="X187" s="158" t="s">
        <v>431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432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>
      <c r="A188" s="154"/>
      <c r="B188" s="155"/>
      <c r="C188" s="294"/>
      <c r="D188" s="295"/>
      <c r="E188" s="295"/>
      <c r="F188" s="295"/>
      <c r="G188" s="295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200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85">
        <f>C188</f>
        <v>0</v>
      </c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0">
        <v>104</v>
      </c>
      <c r="B189" s="171" t="s">
        <v>437</v>
      </c>
      <c r="C189" s="187" t="s">
        <v>438</v>
      </c>
      <c r="D189" s="172" t="s">
        <v>430</v>
      </c>
      <c r="E189" s="173">
        <v>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194</v>
      </c>
      <c r="T189" s="176" t="s">
        <v>229</v>
      </c>
      <c r="U189" s="158">
        <v>0</v>
      </c>
      <c r="V189" s="158">
        <f>ROUND(E189*U189,2)</f>
        <v>0</v>
      </c>
      <c r="W189" s="158"/>
      <c r="X189" s="158" t="s">
        <v>431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432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1" outlineLevel="2">
      <c r="A190" s="154"/>
      <c r="B190" s="155"/>
      <c r="C190" s="294" t="s">
        <v>439</v>
      </c>
      <c r="D190" s="295"/>
      <c r="E190" s="295"/>
      <c r="F190" s="295"/>
      <c r="G190" s="295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85" t="str">
        <f>C190</f>
        <v>Náklady na vyhotovení dokumentace skutečného provedení stavby a její předání objednateli v požadované formě a požadovaném počtu.</v>
      </c>
      <c r="BB190" s="147"/>
      <c r="BC190" s="147"/>
      <c r="BD190" s="147"/>
      <c r="BE190" s="147"/>
      <c r="BF190" s="147"/>
      <c r="BG190" s="147"/>
      <c r="BH190" s="147"/>
    </row>
    <row r="191" spans="1:60">
      <c r="A191" s="3"/>
      <c r="B191" s="4"/>
      <c r="C191" s="191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v>15</v>
      </c>
      <c r="AF191">
        <v>21</v>
      </c>
      <c r="AG191" t="s">
        <v>175</v>
      </c>
    </row>
    <row r="192" spans="1:60">
      <c r="A192" s="150"/>
      <c r="B192" s="151" t="s">
        <v>31</v>
      </c>
      <c r="C192" s="192"/>
      <c r="D192" s="152"/>
      <c r="E192" s="153"/>
      <c r="F192" s="153"/>
      <c r="G192" s="169">
        <f>G8+G22+G27+G29+G33+G35+G52+G54+G57+G67+G90+G99+G109+G113+G135+G146+G160+G171+G173+G181+G186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f>SUMIF(L7:L190,AE191,G7:G190)</f>
        <v>0</v>
      </c>
      <c r="AF192">
        <f>SUMIF(L7:L190,AF191,G7:G190)</f>
        <v>0</v>
      </c>
      <c r="AG192" t="s">
        <v>440</v>
      </c>
    </row>
    <row r="193" spans="1:33">
      <c r="A193" s="3"/>
      <c r="B193" s="4"/>
      <c r="C193" s="191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>
      <c r="A194" s="3"/>
      <c r="B194" s="4"/>
      <c r="C194" s="191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>
      <c r="A195" s="292" t="s">
        <v>441</v>
      </c>
      <c r="B195" s="292"/>
      <c r="C195" s="29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>
      <c r="A196" s="298"/>
      <c r="B196" s="299"/>
      <c r="C196" s="300"/>
      <c r="D196" s="299"/>
      <c r="E196" s="299"/>
      <c r="F196" s="299"/>
      <c r="G196" s="30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G196" t="s">
        <v>442</v>
      </c>
    </row>
    <row r="197" spans="1:33">
      <c r="A197" s="302"/>
      <c r="B197" s="303"/>
      <c r="C197" s="304"/>
      <c r="D197" s="303"/>
      <c r="E197" s="303"/>
      <c r="F197" s="303"/>
      <c r="G197" s="30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>
      <c r="A198" s="302"/>
      <c r="B198" s="303"/>
      <c r="C198" s="304"/>
      <c r="D198" s="303"/>
      <c r="E198" s="303"/>
      <c r="F198" s="303"/>
      <c r="G198" s="30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33">
      <c r="A199" s="302"/>
      <c r="B199" s="303"/>
      <c r="C199" s="304"/>
      <c r="D199" s="303"/>
      <c r="E199" s="303"/>
      <c r="F199" s="303"/>
      <c r="G199" s="30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>
      <c r="A200" s="306"/>
      <c r="B200" s="307"/>
      <c r="C200" s="308"/>
      <c r="D200" s="307"/>
      <c r="E200" s="307"/>
      <c r="F200" s="307"/>
      <c r="G200" s="309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>
      <c r="A201" s="3"/>
      <c r="B201" s="4"/>
      <c r="C201" s="191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>
      <c r="C202" s="193"/>
      <c r="D202" s="10"/>
      <c r="AG202" t="s">
        <v>443</v>
      </c>
    </row>
    <row r="203" spans="1:33">
      <c r="D203" s="10"/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j71j8bNNfS79YvCL/VWms5qcxm7NDzUsxMfacEFWzSbkQfLJOfee0LHLamJfPzUZk5NeidNOHW7WTPYwP0ZOMA==" saltValue="+s2T61x9nx3zN4DWmLz/NQ==" spinCount="100000" sheet="1" formatRows="0"/>
  <mergeCells count="29">
    <mergeCell ref="A196:G200"/>
    <mergeCell ref="C10:G10"/>
    <mergeCell ref="C17:G17"/>
    <mergeCell ref="C50:G50"/>
    <mergeCell ref="C60:G60"/>
    <mergeCell ref="C129:G129"/>
    <mergeCell ref="C190:G190"/>
    <mergeCell ref="C158:G158"/>
    <mergeCell ref="C176:G176"/>
    <mergeCell ref="C179:G179"/>
    <mergeCell ref="C183:G183"/>
    <mergeCell ref="C185:G185"/>
    <mergeCell ref="C188:G188"/>
    <mergeCell ref="A1:G1"/>
    <mergeCell ref="C2:G2"/>
    <mergeCell ref="C3:G3"/>
    <mergeCell ref="C4:G4"/>
    <mergeCell ref="A195:C195"/>
    <mergeCell ref="C137:G137"/>
    <mergeCell ref="C62:G62"/>
    <mergeCell ref="C70:G70"/>
    <mergeCell ref="C71:G71"/>
    <mergeCell ref="C73:G73"/>
    <mergeCell ref="C74:G74"/>
    <mergeCell ref="C76:G76"/>
    <mergeCell ref="C78:G78"/>
    <mergeCell ref="C80:G80"/>
    <mergeCell ref="C82:G82"/>
    <mergeCell ref="C84:G8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'04.Par.el.'!B16 / 100</f>
        <v>0</v>
      </c>
      <c r="C4" s="201">
        <f>B3 * '04.Par.el.'!B17 / 100</f>
        <v>0</v>
      </c>
      <c r="D4" s="196"/>
    </row>
    <row r="5" spans="1:4">
      <c r="A5" s="200" t="s">
        <v>991</v>
      </c>
      <c r="B5" s="201"/>
      <c r="C5" s="201">
        <f>('04.Roz.el.'!F72) + 0</f>
        <v>0</v>
      </c>
      <c r="D5" s="196"/>
    </row>
    <row r="6" spans="1:4">
      <c r="A6" s="200" t="s">
        <v>992</v>
      </c>
      <c r="B6" s="201"/>
      <c r="C6" s="201">
        <f>0 + ('04.Roz.el.'!H72)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'04.Par.el.'!B18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('04.Roz.el.'!F91) + ('04.Roz.el.'!H91)</f>
        <v>0</v>
      </c>
      <c r="D10" s="196"/>
    </row>
    <row r="11" spans="1:4">
      <c r="A11" s="200" t="s">
        <v>996</v>
      </c>
      <c r="B11" s="201"/>
      <c r="C11" s="201">
        <f>(C9 + C10) * '04.Par.el.'!B19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'04.Par.el.'!B20 / 100</f>
        <v>0</v>
      </c>
      <c r="D13" s="196"/>
    </row>
    <row r="14" spans="1:4">
      <c r="A14" s="200" t="s">
        <v>999</v>
      </c>
      <c r="B14" s="201"/>
      <c r="C14" s="201">
        <f>(B12 + C12) * '04.Par.el.'!B21 / 100</f>
        <v>0</v>
      </c>
      <c r="D14" s="196"/>
    </row>
    <row r="15" spans="1:4">
      <c r="A15" s="200" t="s">
        <v>1000</v>
      </c>
      <c r="B15" s="201"/>
      <c r="C15" s="201">
        <f>(B7 + C7) * '04.Par.el.'!B22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'04.Par.el.'!B23 / 100</f>
        <v>0</v>
      </c>
      <c r="D19" s="196"/>
    </row>
    <row r="20" spans="1:4">
      <c r="A20" s="200" t="s">
        <v>1004</v>
      </c>
      <c r="B20" s="201"/>
      <c r="C20" s="201">
        <f>C12 * '04.Par.el.'!B24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'04.Par.el.'!B25 * '04.Par.el.'!B28 * (C16 * '04.Par.el.'!B27)^'04.Par.el.'!B26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(SUM('04.Roz.el.'!F8:F12,'04.Roz.el.'!F14:F69,'04.Roz.el.'!F71)+SUM('04.Roz.el.'!F78:F87)) + (SUM('04.Roz.el.'!H8:H12,'04.Roz.el.'!H14:H69)+SUM('04.Roz.el.'!H78:H87)) + B4 + C4 + C8 + C11 + C13 + C14 + C15 + C21 + C22</f>
        <v>0</v>
      </c>
      <c r="C25" s="201">
        <f>B25 * '04.Par.el.'!B31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'04.Par.el.'!B29 / 100</f>
        <v>0</v>
      </c>
      <c r="D28" s="196"/>
    </row>
    <row r="29" spans="1:4">
      <c r="A29" s="200" t="s">
        <v>1010</v>
      </c>
      <c r="B29" s="201"/>
      <c r="C29" s="201">
        <f>C24 * '04.Par.el.'!B30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('04.Roz.el.'!F72)</f>
        <v>0</v>
      </c>
      <c r="C31" s="201">
        <f>('04.Roz.el.'!H72)</f>
        <v>0</v>
      </c>
      <c r="D31" s="196"/>
    </row>
    <row r="32" spans="1:4">
      <c r="A32" s="200" t="s">
        <v>995</v>
      </c>
      <c r="B32" s="201">
        <f>('04.Roz.el.'!F91)</f>
        <v>0</v>
      </c>
      <c r="C32" s="201">
        <f>('04.Roz.el.'!H91)</f>
        <v>0</v>
      </c>
      <c r="D32" s="196"/>
    </row>
    <row r="33" spans="1:4">
      <c r="A33" s="200" t="s">
        <v>1014</v>
      </c>
      <c r="B33" s="201">
        <f>('04.Roz.el.'!F89)</f>
        <v>0</v>
      </c>
      <c r="C33" s="201">
        <f>('04.Roz.el.'!H89)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A1xMb3SrT1FkZLc45YVNR2awHWOFh6U2Cn2qBqWmK7SBLMXTIO6OHOrzvpOhHn4SwypYtg1UgPpb17R5Ah5H/g==" saltValue="do8mwgUk7zXOhZZxbpUqhQ==" spinCount="100000" sheet="1" objects="1" scenarios="1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2"/>
  <sheetViews>
    <sheetView topLeftCell="A21" workbookViewId="0">
      <selection activeCell="E31" sqref="E31"/>
    </sheetView>
  </sheetViews>
  <sheetFormatPr defaultRowHeight="14.4"/>
  <cols>
    <col min="1" max="1" width="6.109375" style="207" bestFit="1" customWidth="1"/>
    <col min="2" max="2" width="85.44140625" style="207" customWidth="1"/>
    <col min="3" max="3" width="4" style="207" bestFit="1" customWidth="1"/>
    <col min="4" max="4" width="6.44140625" style="208" bestFit="1" customWidth="1"/>
    <col min="5" max="5" width="10.5546875" style="208" customWidth="1"/>
    <col min="6" max="6" width="13.44140625" style="208" bestFit="1" customWidth="1"/>
    <col min="7" max="7" width="10.5546875" style="208" customWidth="1"/>
    <col min="8" max="8" width="12.5546875" style="208" bestFit="1" customWidth="1"/>
    <col min="9" max="9" width="10.554687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04.Par.el.'!B33/100*F9+'04.Par.el.'!B33/100*F11+'04.Par.el.'!B33/100*F12+'04.Par.el.'!B33/100*F21+'04.Par.el.'!B33/100*F25+'04.Par.el.'!B33/100*F26+'04.Par.el.'!B33/100*F28+'04.Par.el.'!B33/100*F30+'04.Par.el.'!B33/100*F32+'04.Par.el.'!B33/100*F34+'04.Par.el.'!B33/100*F36+'04.Par.el.'!B33/100*F38+'04.Par.el.'!B33/100*F40+'04.Par.el.'!B33/100*F42+'04.Par.el.'!B33/100*F44+'04.Par.el.'!B33/100*F45+'04.Par.el.'!B33/100*F46+'04.Par.el.'!B33/100*F48+'04.Par.el.'!B33/100*F50+'04.Par.el.'!B33/100*F51+'04.Par.el.'!B33/100*F53+'04.Par.el.'!B33/100*F55+'04.Par.el.'!B33/100*F56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1002</v>
      </c>
      <c r="B7" s="200" t="s">
        <v>1002</v>
      </c>
      <c r="C7" s="200" t="s">
        <v>1002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1002</v>
      </c>
      <c r="B8" s="211" t="s">
        <v>1024</v>
      </c>
      <c r="C8" s="211" t="s">
        <v>1002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1025</v>
      </c>
      <c r="C9" s="200" t="s">
        <v>262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1002</v>
      </c>
      <c r="B10" s="211" t="s">
        <v>1026</v>
      </c>
      <c r="C10" s="211" t="s">
        <v>1002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1027</v>
      </c>
      <c r="B11" s="200" t="s">
        <v>1028</v>
      </c>
      <c r="C11" s="200" t="s">
        <v>262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ref="I11:J13" si="1">E11+G11</f>
        <v>0</v>
      </c>
      <c r="J11" s="201">
        <f t="shared" si="1"/>
        <v>0</v>
      </c>
      <c r="K11" s="196"/>
      <c r="L11" s="196"/>
    </row>
    <row r="12" spans="1:13">
      <c r="A12" s="200" t="s">
        <v>98</v>
      </c>
      <c r="B12" s="200" t="s">
        <v>1029</v>
      </c>
      <c r="C12" s="200" t="s">
        <v>262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00" t="s">
        <v>1002</v>
      </c>
      <c r="B13" s="200" t="s">
        <v>1002</v>
      </c>
      <c r="C13" s="200" t="s">
        <v>1002</v>
      </c>
      <c r="D13" s="201"/>
      <c r="E13" s="221"/>
      <c r="F13" s="201"/>
      <c r="G13" s="221"/>
      <c r="H13" s="201"/>
      <c r="I13" s="201">
        <f t="shared" si="1"/>
        <v>0</v>
      </c>
      <c r="J13" s="201">
        <f t="shared" si="1"/>
        <v>0</v>
      </c>
      <c r="K13" s="196"/>
      <c r="L13" s="196"/>
    </row>
    <row r="14" spans="1:13">
      <c r="A14" s="211" t="s">
        <v>1002</v>
      </c>
      <c r="B14" s="211" t="s">
        <v>1030</v>
      </c>
      <c r="C14" s="211" t="s">
        <v>1002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00" t="s">
        <v>1031</v>
      </c>
      <c r="B15" s="200" t="s">
        <v>1032</v>
      </c>
      <c r="C15" s="200" t="s">
        <v>262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00" t="s">
        <v>1033</v>
      </c>
      <c r="B16" s="200" t="s">
        <v>1034</v>
      </c>
      <c r="C16" s="200" t="s">
        <v>262</v>
      </c>
      <c r="D16" s="201">
        <v>1</v>
      </c>
      <c r="E16" s="221"/>
      <c r="F16" s="201">
        <f>D16*E16</f>
        <v>0</v>
      </c>
      <c r="G16" s="221"/>
      <c r="H16" s="201">
        <f>D16*G16</f>
        <v>0</v>
      </c>
      <c r="I16" s="201">
        <f>E16+G16</f>
        <v>0</v>
      </c>
      <c r="J16" s="201">
        <f>F16+H16</f>
        <v>0</v>
      </c>
      <c r="K16" s="196"/>
      <c r="L16" s="196"/>
    </row>
    <row r="17" spans="1:12">
      <c r="A17" s="211" t="s">
        <v>1002</v>
      </c>
      <c r="B17" s="211" t="s">
        <v>1035</v>
      </c>
      <c r="C17" s="211" t="s">
        <v>1002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1002</v>
      </c>
      <c r="B18" s="211" t="s">
        <v>1036</v>
      </c>
      <c r="C18" s="211" t="s">
        <v>1002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1002</v>
      </c>
      <c r="B19" s="211" t="s">
        <v>1037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11" t="s">
        <v>1002</v>
      </c>
      <c r="B20" s="211" t="s">
        <v>1038</v>
      </c>
      <c r="C20" s="211" t="s">
        <v>1002</v>
      </c>
      <c r="D20" s="212"/>
      <c r="E20" s="224"/>
      <c r="F20" s="212"/>
      <c r="G20" s="224"/>
      <c r="H20" s="212"/>
      <c r="I20" s="212"/>
      <c r="J20" s="212"/>
      <c r="K20" s="196"/>
      <c r="L20" s="196"/>
    </row>
    <row r="21" spans="1:12">
      <c r="A21" s="200" t="s">
        <v>1039</v>
      </c>
      <c r="B21" s="200" t="s">
        <v>1040</v>
      </c>
      <c r="C21" s="200" t="s">
        <v>227</v>
      </c>
      <c r="D21" s="201">
        <v>1</v>
      </c>
      <c r="E21" s="221"/>
      <c r="F21" s="201">
        <f>D21*E21</f>
        <v>0</v>
      </c>
      <c r="G21" s="221"/>
      <c r="H21" s="201">
        <f>D21*G21</f>
        <v>0</v>
      </c>
      <c r="I21" s="201">
        <f>E21+G21</f>
        <v>0</v>
      </c>
      <c r="J21" s="201">
        <f>F21+H21</f>
        <v>0</v>
      </c>
      <c r="K21" s="196"/>
      <c r="L21" s="196"/>
    </row>
    <row r="22" spans="1:12">
      <c r="A22" s="211" t="s">
        <v>1002</v>
      </c>
      <c r="B22" s="211" t="s">
        <v>1041</v>
      </c>
      <c r="C22" s="211" t="s">
        <v>1002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1042</v>
      </c>
      <c r="B23" s="200" t="s">
        <v>1043</v>
      </c>
      <c r="C23" s="200" t="s">
        <v>1044</v>
      </c>
      <c r="D23" s="201">
        <v>8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1002</v>
      </c>
      <c r="B24" s="211" t="s">
        <v>1045</v>
      </c>
      <c r="C24" s="211" t="s">
        <v>1002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1046</v>
      </c>
      <c r="B25" s="200" t="s">
        <v>1047</v>
      </c>
      <c r="C25" s="200" t="s">
        <v>236</v>
      </c>
      <c r="D25" s="201">
        <v>108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00" t="s">
        <v>1048</v>
      </c>
      <c r="B26" s="200" t="s">
        <v>1049</v>
      </c>
      <c r="C26" s="200" t="s">
        <v>236</v>
      </c>
      <c r="D26" s="201">
        <v>204</v>
      </c>
      <c r="E26" s="221"/>
      <c r="F26" s="201">
        <f>D26*E26</f>
        <v>0</v>
      </c>
      <c r="G26" s="221"/>
      <c r="H26" s="201">
        <f>D26*G26</f>
        <v>0</v>
      </c>
      <c r="I26" s="201">
        <f>E26+G26</f>
        <v>0</v>
      </c>
      <c r="J26" s="201">
        <f>F26+H26</f>
        <v>0</v>
      </c>
      <c r="K26" s="196"/>
      <c r="L26" s="196"/>
    </row>
    <row r="27" spans="1:12">
      <c r="A27" s="211" t="s">
        <v>1002</v>
      </c>
      <c r="B27" s="211" t="s">
        <v>1050</v>
      </c>
      <c r="C27" s="211" t="s">
        <v>1002</v>
      </c>
      <c r="D27" s="212"/>
      <c r="E27" s="224"/>
      <c r="F27" s="212"/>
      <c r="G27" s="224"/>
      <c r="H27" s="212"/>
      <c r="I27" s="212"/>
      <c r="J27" s="212"/>
      <c r="K27" s="196"/>
      <c r="L27" s="196"/>
    </row>
    <row r="28" spans="1:12">
      <c r="A28" s="200" t="s">
        <v>1051</v>
      </c>
      <c r="B28" s="200" t="s">
        <v>1052</v>
      </c>
      <c r="C28" s="200" t="s">
        <v>262</v>
      </c>
      <c r="D28" s="201">
        <v>48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11" t="s">
        <v>1002</v>
      </c>
      <c r="B29" s="211" t="s">
        <v>1053</v>
      </c>
      <c r="C29" s="211" t="s">
        <v>1002</v>
      </c>
      <c r="D29" s="212"/>
      <c r="E29" s="224"/>
      <c r="F29" s="212"/>
      <c r="G29" s="224"/>
      <c r="H29" s="212"/>
      <c r="I29" s="212"/>
      <c r="J29" s="212"/>
      <c r="K29" s="196"/>
      <c r="L29" s="196"/>
    </row>
    <row r="30" spans="1:12">
      <c r="A30" s="200" t="s">
        <v>1054</v>
      </c>
      <c r="B30" s="200" t="s">
        <v>1055</v>
      </c>
      <c r="C30" s="200" t="s">
        <v>262</v>
      </c>
      <c r="D30" s="201">
        <v>6</v>
      </c>
      <c r="E30" s="221"/>
      <c r="F30" s="201">
        <f>D30*E30</f>
        <v>0</v>
      </c>
      <c r="G30" s="221"/>
      <c r="H30" s="201">
        <f>D30*G30</f>
        <v>0</v>
      </c>
      <c r="I30" s="201">
        <f>E30+G30</f>
        <v>0</v>
      </c>
      <c r="J30" s="201">
        <f>F30+H30</f>
        <v>0</v>
      </c>
      <c r="K30" s="196"/>
      <c r="L30" s="196"/>
    </row>
    <row r="31" spans="1:12">
      <c r="A31" s="211" t="s">
        <v>1002</v>
      </c>
      <c r="B31" s="211" t="s">
        <v>1056</v>
      </c>
      <c r="C31" s="211" t="s">
        <v>1002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00" t="s">
        <v>1057</v>
      </c>
      <c r="B32" s="200" t="s">
        <v>1058</v>
      </c>
      <c r="C32" s="200" t="s">
        <v>236</v>
      </c>
      <c r="D32" s="201">
        <v>32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1002</v>
      </c>
      <c r="B33" s="211" t="s">
        <v>1059</v>
      </c>
      <c r="C33" s="211" t="s">
        <v>1002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1060</v>
      </c>
      <c r="B34" s="200" t="s">
        <v>1061</v>
      </c>
      <c r="C34" s="200" t="s">
        <v>236</v>
      </c>
      <c r="D34" s="201">
        <v>24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1002</v>
      </c>
      <c r="B35" s="211" t="s">
        <v>1062</v>
      </c>
      <c r="C35" s="211" t="s">
        <v>1002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1063</v>
      </c>
      <c r="B36" s="200" t="s">
        <v>1064</v>
      </c>
      <c r="C36" s="200" t="s">
        <v>262</v>
      </c>
      <c r="D36" s="201">
        <v>3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1002</v>
      </c>
      <c r="B37" s="211" t="s">
        <v>1065</v>
      </c>
      <c r="C37" s="211" t="s">
        <v>1002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1066</v>
      </c>
      <c r="B38" s="200" t="s">
        <v>1067</v>
      </c>
      <c r="C38" s="200" t="s">
        <v>262</v>
      </c>
      <c r="D38" s="201">
        <v>3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1002</v>
      </c>
      <c r="B39" s="211" t="s">
        <v>1068</v>
      </c>
      <c r="C39" s="211" t="s">
        <v>1002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1069</v>
      </c>
      <c r="B40" s="200" t="s">
        <v>1070</v>
      </c>
      <c r="C40" s="200" t="s">
        <v>262</v>
      </c>
      <c r="D40" s="201">
        <v>7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1002</v>
      </c>
      <c r="B41" s="211" t="s">
        <v>1071</v>
      </c>
      <c r="C41" s="211" t="s">
        <v>1002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 ht="24">
      <c r="A42" s="200" t="s">
        <v>1072</v>
      </c>
      <c r="B42" s="310" t="s">
        <v>1073</v>
      </c>
      <c r="C42" s="200" t="s">
        <v>262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1002</v>
      </c>
      <c r="B43" s="211" t="s">
        <v>1074</v>
      </c>
      <c r="C43" s="211" t="s">
        <v>1002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1075</v>
      </c>
      <c r="B44" s="200" t="s">
        <v>1076</v>
      </c>
      <c r="C44" s="200" t="s">
        <v>262</v>
      </c>
      <c r="D44" s="201">
        <v>4</v>
      </c>
      <c r="E44" s="221"/>
      <c r="F44" s="201">
        <f>D44*E44</f>
        <v>0</v>
      </c>
      <c r="G44" s="221"/>
      <c r="H44" s="201">
        <f>D44*G44</f>
        <v>0</v>
      </c>
      <c r="I44" s="201">
        <f t="shared" ref="I44:J46" si="2">E44+G44</f>
        <v>0</v>
      </c>
      <c r="J44" s="201">
        <f t="shared" si="2"/>
        <v>0</v>
      </c>
      <c r="K44" s="196"/>
      <c r="L44" s="196"/>
    </row>
    <row r="45" spans="1:12">
      <c r="A45" s="200" t="s">
        <v>1077</v>
      </c>
      <c r="B45" s="200" t="s">
        <v>1078</v>
      </c>
      <c r="C45" s="200" t="s">
        <v>262</v>
      </c>
      <c r="D45" s="201">
        <v>2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00" t="s">
        <v>1079</v>
      </c>
      <c r="B46" s="200" t="s">
        <v>1192</v>
      </c>
      <c r="C46" s="200" t="s">
        <v>262</v>
      </c>
      <c r="D46" s="201">
        <v>1</v>
      </c>
      <c r="E46" s="221"/>
      <c r="F46" s="201">
        <f>D46*E46</f>
        <v>0</v>
      </c>
      <c r="G46" s="221"/>
      <c r="H46" s="201">
        <f>D46*G46</f>
        <v>0</v>
      </c>
      <c r="I46" s="201">
        <f t="shared" si="2"/>
        <v>0</v>
      </c>
      <c r="J46" s="201">
        <f t="shared" si="2"/>
        <v>0</v>
      </c>
      <c r="K46" s="196"/>
      <c r="L46" s="196"/>
    </row>
    <row r="47" spans="1:12">
      <c r="A47" s="211" t="s">
        <v>1002</v>
      </c>
      <c r="B47" s="211" t="s">
        <v>1081</v>
      </c>
      <c r="C47" s="211" t="s">
        <v>1002</v>
      </c>
      <c r="D47" s="212"/>
      <c r="E47" s="224"/>
      <c r="F47" s="212"/>
      <c r="G47" s="224"/>
      <c r="H47" s="212"/>
      <c r="I47" s="212"/>
      <c r="J47" s="212"/>
      <c r="K47" s="196"/>
      <c r="L47" s="196"/>
    </row>
    <row r="48" spans="1:12">
      <c r="A48" s="200" t="s">
        <v>1082</v>
      </c>
      <c r="B48" s="200" t="s">
        <v>1083</v>
      </c>
      <c r="C48" s="200" t="s">
        <v>262</v>
      </c>
      <c r="D48" s="201">
        <v>11</v>
      </c>
      <c r="E48" s="221"/>
      <c r="F48" s="201">
        <f>D48*E48</f>
        <v>0</v>
      </c>
      <c r="G48" s="221"/>
      <c r="H48" s="201">
        <f>D48*G48</f>
        <v>0</v>
      </c>
      <c r="I48" s="201">
        <f>E48+G48</f>
        <v>0</v>
      </c>
      <c r="J48" s="201">
        <f>F48+H48</f>
        <v>0</v>
      </c>
      <c r="K48" s="196"/>
      <c r="L48" s="196"/>
    </row>
    <row r="49" spans="1:12">
      <c r="A49" s="211" t="s">
        <v>1002</v>
      </c>
      <c r="B49" s="211" t="s">
        <v>1084</v>
      </c>
      <c r="C49" s="211" t="s">
        <v>1002</v>
      </c>
      <c r="D49" s="212"/>
      <c r="E49" s="224"/>
      <c r="F49" s="212"/>
      <c r="G49" s="224"/>
      <c r="H49" s="212"/>
      <c r="I49" s="212"/>
      <c r="J49" s="212"/>
      <c r="K49" s="196"/>
      <c r="L49" s="196"/>
    </row>
    <row r="50" spans="1:12">
      <c r="A50" s="200" t="s">
        <v>1085</v>
      </c>
      <c r="B50" s="200" t="s">
        <v>1086</v>
      </c>
      <c r="C50" s="200" t="s">
        <v>262</v>
      </c>
      <c r="D50" s="201">
        <v>12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00" t="s">
        <v>1087</v>
      </c>
      <c r="B51" s="200" t="s">
        <v>1088</v>
      </c>
      <c r="C51" s="200" t="s">
        <v>262</v>
      </c>
      <c r="D51" s="201">
        <v>18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1002</v>
      </c>
      <c r="B52" s="211" t="s">
        <v>1089</v>
      </c>
      <c r="C52" s="211" t="s">
        <v>1002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1090</v>
      </c>
      <c r="B53" s="200" t="s">
        <v>1091</v>
      </c>
      <c r="C53" s="200" t="s">
        <v>262</v>
      </c>
      <c r="D53" s="201">
        <v>1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1002</v>
      </c>
      <c r="B54" s="211" t="s">
        <v>1041</v>
      </c>
      <c r="C54" s="211" t="s">
        <v>1002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1092</v>
      </c>
      <c r="B55" s="200" t="s">
        <v>1093</v>
      </c>
      <c r="C55" s="200" t="s">
        <v>1044</v>
      </c>
      <c r="D55" s="201">
        <v>16</v>
      </c>
      <c r="E55" s="221"/>
      <c r="F55" s="201">
        <f>D55*E55</f>
        <v>0</v>
      </c>
      <c r="G55" s="221"/>
      <c r="H55" s="201">
        <f>D55*G55</f>
        <v>0</v>
      </c>
      <c r="I55" s="201">
        <f t="shared" ref="I55:J59" si="3">E55+G55</f>
        <v>0</v>
      </c>
      <c r="J55" s="201">
        <f t="shared" si="3"/>
        <v>0</v>
      </c>
      <c r="K55" s="196"/>
      <c r="L55" s="196"/>
    </row>
    <row r="56" spans="1:12">
      <c r="A56" s="200" t="s">
        <v>1094</v>
      </c>
      <c r="B56" s="200" t="s">
        <v>1095</v>
      </c>
      <c r="C56" s="200" t="s">
        <v>1044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1096</v>
      </c>
      <c r="B57" s="200" t="s">
        <v>1097</v>
      </c>
      <c r="C57" s="200" t="s">
        <v>1044</v>
      </c>
      <c r="D57" s="201">
        <v>6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1098</v>
      </c>
      <c r="B58" s="200" t="s">
        <v>1099</v>
      </c>
      <c r="C58" s="200" t="s">
        <v>1044</v>
      </c>
      <c r="D58" s="201">
        <v>5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00" t="s">
        <v>1100</v>
      </c>
      <c r="B59" s="200" t="s">
        <v>1101</v>
      </c>
      <c r="C59" s="200" t="s">
        <v>1044</v>
      </c>
      <c r="D59" s="201">
        <v>18</v>
      </c>
      <c r="E59" s="221"/>
      <c r="F59" s="201">
        <f>D59*E59</f>
        <v>0</v>
      </c>
      <c r="G59" s="221"/>
      <c r="H59" s="201">
        <f>D59*G59</f>
        <v>0</v>
      </c>
      <c r="I59" s="201">
        <f t="shared" si="3"/>
        <v>0</v>
      </c>
      <c r="J59" s="201">
        <f t="shared" si="3"/>
        <v>0</v>
      </c>
      <c r="K59" s="196"/>
      <c r="L59" s="196"/>
    </row>
    <row r="60" spans="1:12">
      <c r="A60" s="211" t="s">
        <v>1002</v>
      </c>
      <c r="B60" s="211" t="s">
        <v>1102</v>
      </c>
      <c r="C60" s="211" t="s">
        <v>1002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00" t="s">
        <v>1103</v>
      </c>
      <c r="B61" s="200" t="s">
        <v>1104</v>
      </c>
      <c r="C61" s="200" t="s">
        <v>1044</v>
      </c>
      <c r="D61" s="201">
        <v>4</v>
      </c>
      <c r="E61" s="221"/>
      <c r="F61" s="201">
        <f>D61*E61</f>
        <v>0</v>
      </c>
      <c r="G61" s="22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1" t="s">
        <v>1002</v>
      </c>
      <c r="B62" s="211" t="s">
        <v>1105</v>
      </c>
      <c r="C62" s="211" t="s">
        <v>1002</v>
      </c>
      <c r="D62" s="212"/>
      <c r="E62" s="224"/>
      <c r="F62" s="212"/>
      <c r="G62" s="224"/>
      <c r="H62" s="212"/>
      <c r="I62" s="212"/>
      <c r="J62" s="212"/>
      <c r="K62" s="196"/>
      <c r="L62" s="196"/>
    </row>
    <row r="63" spans="1:12">
      <c r="A63" s="200" t="s">
        <v>1106</v>
      </c>
      <c r="B63" s="200" t="s">
        <v>1107</v>
      </c>
      <c r="C63" s="200" t="s">
        <v>1044</v>
      </c>
      <c r="D63" s="201">
        <v>8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1002</v>
      </c>
      <c r="B64" s="211" t="s">
        <v>1108</v>
      </c>
      <c r="C64" s="211" t="s">
        <v>1002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11" t="s">
        <v>1002</v>
      </c>
      <c r="B65" s="211" t="s">
        <v>1109</v>
      </c>
      <c r="C65" s="211" t="s">
        <v>1002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00" t="s">
        <v>1110</v>
      </c>
      <c r="B66" s="200" t="s">
        <v>1111</v>
      </c>
      <c r="C66" s="200" t="s">
        <v>1044</v>
      </c>
      <c r="D66" s="201">
        <v>16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00" t="s">
        <v>1112</v>
      </c>
      <c r="B67" s="200" t="s">
        <v>1113</v>
      </c>
      <c r="C67" s="200" t="s">
        <v>1044</v>
      </c>
      <c r="D67" s="201">
        <v>4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11" t="s">
        <v>1002</v>
      </c>
      <c r="B68" s="211" t="s">
        <v>1114</v>
      </c>
      <c r="C68" s="211" t="s">
        <v>1002</v>
      </c>
      <c r="D68" s="212"/>
      <c r="E68" s="224"/>
      <c r="F68" s="212"/>
      <c r="G68" s="224"/>
      <c r="H68" s="212"/>
      <c r="I68" s="212"/>
      <c r="J68" s="212"/>
      <c r="K68" s="196"/>
      <c r="L68" s="196"/>
    </row>
    <row r="69" spans="1:12">
      <c r="A69" s="200" t="s">
        <v>1115</v>
      </c>
      <c r="B69" s="200" t="s">
        <v>1116</v>
      </c>
      <c r="C69" s="200" t="s">
        <v>227</v>
      </c>
      <c r="D69" s="201">
        <v>1</v>
      </c>
      <c r="E69" s="221"/>
      <c r="F69" s="201">
        <f>D69*E69</f>
        <v>0</v>
      </c>
      <c r="G69" s="221"/>
      <c r="H69" s="201">
        <f>D69*G69</f>
        <v>0</v>
      </c>
      <c r="I69" s="201">
        <f t="shared" ref="I69:J71" si="4">E69+G69</f>
        <v>0</v>
      </c>
      <c r="J69" s="201">
        <f t="shared" si="4"/>
        <v>0</v>
      </c>
      <c r="K69" s="196"/>
      <c r="L69" s="196"/>
    </row>
    <row r="70" spans="1:12">
      <c r="A70" s="200" t="s">
        <v>1002</v>
      </c>
      <c r="B70" s="200" t="s">
        <v>1002</v>
      </c>
      <c r="C70" s="200" t="s">
        <v>1002</v>
      </c>
      <c r="D70" s="201"/>
      <c r="E70" s="221"/>
      <c r="F70" s="201"/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0" t="s">
        <v>1117</v>
      </c>
      <c r="B71" s="200" t="s">
        <v>1118</v>
      </c>
      <c r="C71" s="200" t="s">
        <v>1002</v>
      </c>
      <c r="D71" s="201"/>
      <c r="E71" s="221"/>
      <c r="F71" s="201">
        <f>M1+'04.Par.el.'!B33/100*F57+'04.Par.el.'!B33/100*F58+'04.Par.el.'!B33/100*F59+'04.Par.el.'!B33/100*F61+'04.Par.el.'!B33/100*F63+'04.Par.el.'!B33/100*F66+'04.Par.el.'!B33/100*F67+'04.Par.el.'!B33/100*F69</f>
        <v>0</v>
      </c>
      <c r="G71" s="221"/>
      <c r="H71" s="201"/>
      <c r="I71" s="201">
        <f t="shared" si="4"/>
        <v>0</v>
      </c>
      <c r="J71" s="201">
        <f t="shared" si="4"/>
        <v>0</v>
      </c>
      <c r="K71" s="196"/>
      <c r="L71" s="196"/>
    </row>
    <row r="72" spans="1:12">
      <c r="A72" s="204" t="s">
        <v>1002</v>
      </c>
      <c r="B72" s="204" t="s">
        <v>1119</v>
      </c>
      <c r="C72" s="204" t="s">
        <v>1002</v>
      </c>
      <c r="D72" s="205"/>
      <c r="E72" s="222"/>
      <c r="F72" s="205">
        <f>SUM(F3:F71)</f>
        <v>0</v>
      </c>
      <c r="G72" s="222"/>
      <c r="H72" s="205">
        <f>SUM(H3:H71)</f>
        <v>0</v>
      </c>
      <c r="I72" s="205"/>
      <c r="J72" s="205">
        <f>SUM(J3:J71)</f>
        <v>0</v>
      </c>
      <c r="K72" s="196"/>
      <c r="L72" s="196"/>
    </row>
    <row r="73" spans="1:12">
      <c r="A73" s="213" t="s">
        <v>1002</v>
      </c>
      <c r="B73" s="213" t="s">
        <v>1002</v>
      </c>
      <c r="C73" s="213" t="s">
        <v>1002</v>
      </c>
      <c r="D73" s="214"/>
      <c r="E73" s="225"/>
      <c r="F73" s="214"/>
      <c r="G73" s="225"/>
      <c r="H73" s="214"/>
      <c r="I73" s="214">
        <f>E73+G73</f>
        <v>0</v>
      </c>
      <c r="J73" s="214">
        <f>F73+H73</f>
        <v>0</v>
      </c>
      <c r="K73" s="196"/>
      <c r="L73" s="196"/>
    </row>
    <row r="74" spans="1:12">
      <c r="A74" s="204" t="s">
        <v>1002</v>
      </c>
      <c r="B74" s="204" t="s">
        <v>995</v>
      </c>
      <c r="C74" s="204" t="s">
        <v>1002</v>
      </c>
      <c r="D74" s="205"/>
      <c r="E74" s="222"/>
      <c r="F74" s="205"/>
      <c r="G74" s="222"/>
      <c r="H74" s="205"/>
      <c r="I74" s="205"/>
      <c r="J74" s="205"/>
      <c r="K74" s="196"/>
      <c r="L74" s="196"/>
    </row>
    <row r="75" spans="1:12">
      <c r="A75" s="200" t="s">
        <v>1002</v>
      </c>
      <c r="B75" s="200" t="s">
        <v>1002</v>
      </c>
      <c r="C75" s="200" t="s">
        <v>1002</v>
      </c>
      <c r="D75" s="201"/>
      <c r="E75" s="221"/>
      <c r="F75" s="201"/>
      <c r="G75" s="221"/>
      <c r="H75" s="201"/>
      <c r="I75" s="201">
        <f>E75+G75</f>
        <v>0</v>
      </c>
      <c r="J75" s="201">
        <f>F75+H75</f>
        <v>0</v>
      </c>
      <c r="K75" s="196"/>
      <c r="L75" s="196"/>
    </row>
    <row r="76" spans="1:12">
      <c r="A76" s="198" t="s">
        <v>1002</v>
      </c>
      <c r="B76" s="198" t="s">
        <v>1120</v>
      </c>
      <c r="C76" s="198" t="s">
        <v>1002</v>
      </c>
      <c r="D76" s="199"/>
      <c r="E76" s="220"/>
      <c r="F76" s="199"/>
      <c r="G76" s="220"/>
      <c r="H76" s="199"/>
      <c r="I76" s="199"/>
      <c r="J76" s="199"/>
      <c r="K76" s="196"/>
      <c r="L76" s="196"/>
    </row>
    <row r="77" spans="1:12">
      <c r="A77" s="200" t="s">
        <v>1002</v>
      </c>
      <c r="B77" s="200" t="s">
        <v>1002</v>
      </c>
      <c r="C77" s="200" t="s">
        <v>1002</v>
      </c>
      <c r="D77" s="201"/>
      <c r="E77" s="221"/>
      <c r="F77" s="201"/>
      <c r="G77" s="221"/>
      <c r="H77" s="201"/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1002</v>
      </c>
      <c r="B78" s="211" t="s">
        <v>1121</v>
      </c>
      <c r="C78" s="211" t="s">
        <v>1002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1002</v>
      </c>
      <c r="B79" s="211" t="s">
        <v>1122</v>
      </c>
      <c r="C79" s="211" t="s">
        <v>1002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1123</v>
      </c>
      <c r="B80" s="200" t="s">
        <v>1124</v>
      </c>
      <c r="C80" s="200" t="s">
        <v>262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00" t="s">
        <v>1125</v>
      </c>
      <c r="B81" s="200" t="s">
        <v>1126</v>
      </c>
      <c r="C81" s="200" t="s">
        <v>262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1" t="s">
        <v>1002</v>
      </c>
      <c r="B82" s="211" t="s">
        <v>1127</v>
      </c>
      <c r="C82" s="211" t="s">
        <v>1002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11" t="s">
        <v>1002</v>
      </c>
      <c r="B83" s="211" t="s">
        <v>1128</v>
      </c>
      <c r="C83" s="211" t="s">
        <v>1002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00" t="s">
        <v>1129</v>
      </c>
      <c r="B84" s="200" t="s">
        <v>1130</v>
      </c>
      <c r="C84" s="200" t="s">
        <v>262</v>
      </c>
      <c r="D84" s="201">
        <v>12</v>
      </c>
      <c r="E84" s="221"/>
      <c r="F84" s="201">
        <f>D84*E84</f>
        <v>0</v>
      </c>
      <c r="G84" s="221"/>
      <c r="H84" s="201">
        <f>D84*G84</f>
        <v>0</v>
      </c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1002</v>
      </c>
      <c r="B85" s="211" t="s">
        <v>1131</v>
      </c>
      <c r="C85" s="211" t="s">
        <v>1002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1002</v>
      </c>
      <c r="B86" s="211" t="s">
        <v>1132</v>
      </c>
      <c r="C86" s="211" t="s">
        <v>1002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1133</v>
      </c>
      <c r="B87" s="200" t="s">
        <v>1134</v>
      </c>
      <c r="C87" s="200" t="s">
        <v>236</v>
      </c>
      <c r="D87" s="201">
        <v>27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00" t="s">
        <v>1002</v>
      </c>
      <c r="B88" s="200" t="s">
        <v>1002</v>
      </c>
      <c r="C88" s="200" t="s">
        <v>1002</v>
      </c>
      <c r="D88" s="201"/>
      <c r="E88" s="221"/>
      <c r="F88" s="201"/>
      <c r="G88" s="221"/>
      <c r="H88" s="201"/>
      <c r="I88" s="201">
        <f>E88+G88</f>
        <v>0</v>
      </c>
      <c r="J88" s="201">
        <f>F88+H88</f>
        <v>0</v>
      </c>
      <c r="K88" s="196"/>
      <c r="L88" s="196"/>
    </row>
    <row r="89" spans="1:12">
      <c r="A89" s="198" t="s">
        <v>1002</v>
      </c>
      <c r="B89" s="198" t="s">
        <v>1135</v>
      </c>
      <c r="C89" s="198" t="s">
        <v>1002</v>
      </c>
      <c r="D89" s="199"/>
      <c r="E89" s="220"/>
      <c r="F89" s="199">
        <f>SUM(F77:F88)</f>
        <v>0</v>
      </c>
      <c r="G89" s="220"/>
      <c r="H89" s="199">
        <f>SUM(H77:H88)</f>
        <v>0</v>
      </c>
      <c r="I89" s="199"/>
      <c r="J89" s="199">
        <f>SUM(J77:J88)</f>
        <v>0</v>
      </c>
      <c r="K89" s="196"/>
      <c r="L89" s="196"/>
    </row>
    <row r="90" spans="1:12">
      <c r="A90" s="200" t="s">
        <v>1002</v>
      </c>
      <c r="B90" s="200" t="s">
        <v>1002</v>
      </c>
      <c r="C90" s="200" t="s">
        <v>1002</v>
      </c>
      <c r="D90" s="201"/>
      <c r="E90" s="221"/>
      <c r="F90" s="201"/>
      <c r="G90" s="221"/>
      <c r="H90" s="201"/>
      <c r="I90" s="201">
        <f>E90+G90</f>
        <v>0</v>
      </c>
      <c r="J90" s="201">
        <f>F90+H90</f>
        <v>0</v>
      </c>
      <c r="K90" s="196"/>
      <c r="L90" s="196"/>
    </row>
    <row r="91" spans="1:12">
      <c r="A91" s="204" t="s">
        <v>1002</v>
      </c>
      <c r="B91" s="204" t="s">
        <v>1136</v>
      </c>
      <c r="C91" s="204" t="s">
        <v>1002</v>
      </c>
      <c r="D91" s="205"/>
      <c r="E91" s="222"/>
      <c r="F91" s="205">
        <f>SUM(F75,F77:F88,F90:F90)</f>
        <v>0</v>
      </c>
      <c r="G91" s="222"/>
      <c r="H91" s="205">
        <f>SUM(H75,H77:H88,H90:H90)</f>
        <v>0</v>
      </c>
      <c r="I91" s="205"/>
      <c r="J91" s="205">
        <f>SUM(J75,J77:J88,J90:J90)</f>
        <v>0</v>
      </c>
      <c r="K91" s="196"/>
      <c r="L91" s="196"/>
    </row>
    <row r="92" spans="1:12">
      <c r="A92" s="200" t="s">
        <v>1002</v>
      </c>
      <c r="B92" s="200" t="s">
        <v>1002</v>
      </c>
      <c r="C92" s="200" t="s">
        <v>1002</v>
      </c>
      <c r="D92" s="201"/>
      <c r="E92" s="201"/>
      <c r="F92" s="201"/>
      <c r="G92" s="201"/>
      <c r="H92" s="201"/>
      <c r="I92" s="201">
        <f>E92+G92</f>
        <v>0</v>
      </c>
      <c r="J92" s="201">
        <f>F92+H92</f>
        <v>0</v>
      </c>
      <c r="K92" s="196"/>
      <c r="L92" s="196"/>
    </row>
  </sheetData>
  <sheetProtection algorithmName="SHA-512" hashValue="7HyrLwQ7fYwlPVmRbuaqrun3DwUfRf9QIyp/cPb3JBOjEDtV7DkpFxuEDcpAiNtwMab7O1lERCLvfGAVRGeBZQ==" saltValue="WyHLuhKRdCFiIDN92142HQ==" spinCount="100000" sheet="1" objects="1" scenarios="1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1193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1187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1194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1158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1190</v>
      </c>
      <c r="B33" s="207">
        <v>21</v>
      </c>
    </row>
  </sheetData>
  <sheetProtection algorithmName="SHA-512" hashValue="Nfn81rG4X6cF0BwheG67wXOZUR39rJtItIXxkCBcO6vcbBPczG4Gt2w6SPaYcGZVLElxgwMcWhZnZrtdK087kg==" saltValue="enzH/82tAP+W55F3dvYVeg==" spinCount="100000" sheet="1" objects="1" scenarios="1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BH5000"/>
  <sheetViews>
    <sheetView topLeftCell="A170" workbookViewId="0">
      <selection activeCell="C188" sqref="C188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67</v>
      </c>
      <c r="C3" s="286" t="s">
        <v>68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2.85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70.98</v>
      </c>
      <c r="W8" s="162"/>
      <c r="X8" s="162"/>
      <c r="Y8" s="162"/>
      <c r="AG8" t="s">
        <v>190</v>
      </c>
    </row>
    <row r="9" spans="1:60" ht="20.399999999999999" outlineLevel="1">
      <c r="A9" s="170">
        <v>1</v>
      </c>
      <c r="B9" s="171" t="s">
        <v>191</v>
      </c>
      <c r="C9" s="187" t="s">
        <v>192</v>
      </c>
      <c r="D9" s="172" t="s">
        <v>193</v>
      </c>
      <c r="E9" s="173">
        <v>98.983599999999996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1.554E-2</v>
      </c>
      <c r="O9" s="173">
        <f>ROUND(E9*N9,2)</f>
        <v>1.54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0.23580000000000001</v>
      </c>
      <c r="V9" s="158">
        <f>ROUND(E9*U9,2)</f>
        <v>23.34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94" t="s">
        <v>199</v>
      </c>
      <c r="D10" s="295"/>
      <c r="E10" s="295"/>
      <c r="F10" s="295"/>
      <c r="G10" s="29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>
      <c r="A11" s="154"/>
      <c r="B11" s="155"/>
      <c r="C11" s="188" t="s">
        <v>586</v>
      </c>
      <c r="D11" s="160"/>
      <c r="E11" s="161">
        <v>98.983599999999996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0">
        <v>2</v>
      </c>
      <c r="B12" s="171" t="s">
        <v>206</v>
      </c>
      <c r="C12" s="187" t="s">
        <v>207</v>
      </c>
      <c r="D12" s="172" t="s">
        <v>193</v>
      </c>
      <c r="E12" s="173">
        <v>98.983599999999996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8.5100000000000002E-3</v>
      </c>
      <c r="O12" s="173">
        <f>ROUND(E12*N12,2)</f>
        <v>0.84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0.32500000000000001</v>
      </c>
      <c r="V12" s="158">
        <f>ROUND(E12*U12,2)</f>
        <v>32.17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188" t="s">
        <v>587</v>
      </c>
      <c r="D13" s="160"/>
      <c r="E13" s="161">
        <v>98.983599999999996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>
      <c r="A14" s="170">
        <v>3</v>
      </c>
      <c r="B14" s="171" t="s">
        <v>447</v>
      </c>
      <c r="C14" s="187" t="s">
        <v>448</v>
      </c>
      <c r="D14" s="172" t="s">
        <v>193</v>
      </c>
      <c r="E14" s="173">
        <v>5.2649999999999997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3.4909999999999997E-2</v>
      </c>
      <c r="O14" s="173">
        <f>ROUND(E14*N14,2)</f>
        <v>0.18</v>
      </c>
      <c r="P14" s="173">
        <v>0</v>
      </c>
      <c r="Q14" s="173">
        <f>ROUND(E14*P14,2)</f>
        <v>0</v>
      </c>
      <c r="R14" s="175"/>
      <c r="S14" s="175" t="s">
        <v>194</v>
      </c>
      <c r="T14" s="176" t="s">
        <v>195</v>
      </c>
      <c r="U14" s="158">
        <v>1.1841699999999999</v>
      </c>
      <c r="V14" s="158">
        <f>ROUND(E14*U14,2)</f>
        <v>6.23</v>
      </c>
      <c r="W14" s="158"/>
      <c r="X14" s="158" t="s">
        <v>196</v>
      </c>
      <c r="Y14" s="158" t="s">
        <v>197</v>
      </c>
      <c r="Z14" s="147"/>
      <c r="AA14" s="147"/>
      <c r="AB14" s="147"/>
      <c r="AC14" s="147"/>
      <c r="AD14" s="147"/>
      <c r="AE14" s="147"/>
      <c r="AF14" s="147"/>
      <c r="AG14" s="147" t="s">
        <v>198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>
      <c r="A15" s="154"/>
      <c r="B15" s="155"/>
      <c r="C15" s="188" t="s">
        <v>588</v>
      </c>
      <c r="D15" s="160"/>
      <c r="E15" s="161">
        <v>5.2649999999999997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0">
        <v>4</v>
      </c>
      <c r="B16" s="171" t="s">
        <v>209</v>
      </c>
      <c r="C16" s="187" t="s">
        <v>210</v>
      </c>
      <c r="D16" s="172" t="s">
        <v>193</v>
      </c>
      <c r="E16" s="173">
        <v>5.3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5.4969999999999998E-2</v>
      </c>
      <c r="O16" s="173">
        <f>ROUND(E16*N16,2)</f>
        <v>0.28999999999999998</v>
      </c>
      <c r="P16" s="173">
        <v>0</v>
      </c>
      <c r="Q16" s="173">
        <f>ROUND(E16*P16,2)</f>
        <v>0</v>
      </c>
      <c r="R16" s="175"/>
      <c r="S16" s="175" t="s">
        <v>194</v>
      </c>
      <c r="T16" s="176" t="s">
        <v>195</v>
      </c>
      <c r="U16" s="158">
        <v>1.7428999999999999</v>
      </c>
      <c r="V16" s="158">
        <f>ROUND(E16*U16,2)</f>
        <v>9.24</v>
      </c>
      <c r="W16" s="158"/>
      <c r="X16" s="158" t="s">
        <v>196</v>
      </c>
      <c r="Y16" s="158" t="s">
        <v>197</v>
      </c>
      <c r="Z16" s="147"/>
      <c r="AA16" s="147"/>
      <c r="AB16" s="147"/>
      <c r="AC16" s="147"/>
      <c r="AD16" s="147"/>
      <c r="AE16" s="147"/>
      <c r="AF16" s="147"/>
      <c r="AG16" s="147" t="s">
        <v>198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542</v>
      </c>
      <c r="D17" s="160"/>
      <c r="E17" s="161">
        <v>3.8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>
      <c r="A18" s="154"/>
      <c r="B18" s="155"/>
      <c r="C18" s="188" t="s">
        <v>589</v>
      </c>
      <c r="D18" s="160"/>
      <c r="E18" s="161">
        <v>1.5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>
      <c r="A19" s="163" t="s">
        <v>189</v>
      </c>
      <c r="B19" s="164" t="s">
        <v>106</v>
      </c>
      <c r="C19" s="186" t="s">
        <v>107</v>
      </c>
      <c r="D19" s="165"/>
      <c r="E19" s="166"/>
      <c r="F19" s="167"/>
      <c r="G19" s="167">
        <f>SUMIF(AG20:AG23,"&lt;&gt;NOR",G20:G23)</f>
        <v>0</v>
      </c>
      <c r="H19" s="167"/>
      <c r="I19" s="167">
        <f>SUM(I20:I23)</f>
        <v>0</v>
      </c>
      <c r="J19" s="167"/>
      <c r="K19" s="167">
        <f>SUM(K20:K23)</f>
        <v>0</v>
      </c>
      <c r="L19" s="167"/>
      <c r="M19" s="167">
        <f>SUM(M20:M23)</f>
        <v>0</v>
      </c>
      <c r="N19" s="166"/>
      <c r="O19" s="166">
        <f>SUM(O20:O23)</f>
        <v>0.92</v>
      </c>
      <c r="P19" s="166"/>
      <c r="Q19" s="166">
        <f>SUM(Q20:Q23)</f>
        <v>0</v>
      </c>
      <c r="R19" s="167"/>
      <c r="S19" s="167"/>
      <c r="T19" s="168"/>
      <c r="U19" s="162"/>
      <c r="V19" s="162">
        <f>SUM(V20:V23)</f>
        <v>17.09</v>
      </c>
      <c r="W19" s="162"/>
      <c r="X19" s="162"/>
      <c r="Y19" s="162"/>
      <c r="AG19" t="s">
        <v>190</v>
      </c>
    </row>
    <row r="20" spans="1:60" outlineLevel="1">
      <c r="A20" s="170">
        <v>5</v>
      </c>
      <c r="B20" s="171" t="s">
        <v>451</v>
      </c>
      <c r="C20" s="187" t="s">
        <v>452</v>
      </c>
      <c r="D20" s="172" t="s">
        <v>193</v>
      </c>
      <c r="E20" s="173">
        <v>51.48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1.7850000000000001E-2</v>
      </c>
      <c r="O20" s="173">
        <f>ROUND(E20*N20,2)</f>
        <v>0.92</v>
      </c>
      <c r="P20" s="173">
        <v>0</v>
      </c>
      <c r="Q20" s="173">
        <f>ROUND(E20*P20,2)</f>
        <v>0</v>
      </c>
      <c r="R20" s="175"/>
      <c r="S20" s="175" t="s">
        <v>194</v>
      </c>
      <c r="T20" s="176" t="s">
        <v>195</v>
      </c>
      <c r="U20" s="158">
        <v>0.28199999999999997</v>
      </c>
      <c r="V20" s="158">
        <f>ROUND(E20*U20,2)</f>
        <v>14.52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88" t="s">
        <v>590</v>
      </c>
      <c r="D21" s="160"/>
      <c r="E21" s="161">
        <v>51.48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0">
        <v>6</v>
      </c>
      <c r="B22" s="171" t="s">
        <v>454</v>
      </c>
      <c r="C22" s="187" t="s">
        <v>455</v>
      </c>
      <c r="D22" s="172" t="s">
        <v>193</v>
      </c>
      <c r="E22" s="173">
        <v>51.48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0.05</v>
      </c>
      <c r="V22" s="158">
        <f>ROUND(E22*U22,2)</f>
        <v>2.57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188" t="s">
        <v>591</v>
      </c>
      <c r="D23" s="160"/>
      <c r="E23" s="161">
        <v>51.48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>
      <c r="A24" s="163" t="s">
        <v>189</v>
      </c>
      <c r="B24" s="164" t="s">
        <v>108</v>
      </c>
      <c r="C24" s="186" t="s">
        <v>109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6"/>
      <c r="O24" s="166">
        <f>SUM(O25:O25)</f>
        <v>0.03</v>
      </c>
      <c r="P24" s="166"/>
      <c r="Q24" s="166">
        <f>SUM(Q25:Q25)</f>
        <v>0</v>
      </c>
      <c r="R24" s="167"/>
      <c r="S24" s="167"/>
      <c r="T24" s="168"/>
      <c r="U24" s="162"/>
      <c r="V24" s="162">
        <f>SUM(V25:V25)</f>
        <v>1.86</v>
      </c>
      <c r="W24" s="162"/>
      <c r="X24" s="162"/>
      <c r="Y24" s="162"/>
      <c r="AG24" t="s">
        <v>190</v>
      </c>
    </row>
    <row r="25" spans="1:60" ht="20.399999999999999" outlineLevel="1">
      <c r="A25" s="177">
        <v>7</v>
      </c>
      <c r="B25" s="178" t="s">
        <v>457</v>
      </c>
      <c r="C25" s="189" t="s">
        <v>458</v>
      </c>
      <c r="D25" s="179" t="s">
        <v>248</v>
      </c>
      <c r="E25" s="180">
        <v>1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2.9770000000000001E-2</v>
      </c>
      <c r="O25" s="180">
        <f>ROUND(E25*N25,2)</f>
        <v>0.03</v>
      </c>
      <c r="P25" s="180">
        <v>0</v>
      </c>
      <c r="Q25" s="180">
        <f>ROUND(E25*P25,2)</f>
        <v>0</v>
      </c>
      <c r="R25" s="182"/>
      <c r="S25" s="182" t="s">
        <v>194</v>
      </c>
      <c r="T25" s="183" t="s">
        <v>195</v>
      </c>
      <c r="U25" s="158">
        <v>1.86</v>
      </c>
      <c r="V25" s="158">
        <f>ROUND(E25*U25,2)</f>
        <v>1.86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>
      <c r="A26" s="163" t="s">
        <v>189</v>
      </c>
      <c r="B26" s="164" t="s">
        <v>110</v>
      </c>
      <c r="C26" s="186" t="s">
        <v>111</v>
      </c>
      <c r="D26" s="165"/>
      <c r="E26" s="166"/>
      <c r="F26" s="167"/>
      <c r="G26" s="167">
        <f>SUMIF(AG27:AG29,"&lt;&gt;NOR",G27:G29)</f>
        <v>0</v>
      </c>
      <c r="H26" s="167"/>
      <c r="I26" s="167">
        <f>SUM(I27:I29)</f>
        <v>0</v>
      </c>
      <c r="J26" s="167"/>
      <c r="K26" s="167">
        <f>SUM(K27:K29)</f>
        <v>0</v>
      </c>
      <c r="L26" s="167"/>
      <c r="M26" s="167">
        <f>SUM(M27:M29)</f>
        <v>0</v>
      </c>
      <c r="N26" s="166"/>
      <c r="O26" s="166">
        <f>SUM(O27:O29)</f>
        <v>0</v>
      </c>
      <c r="P26" s="166"/>
      <c r="Q26" s="166">
        <f>SUM(Q27:Q29)</f>
        <v>0</v>
      </c>
      <c r="R26" s="167"/>
      <c r="S26" s="167"/>
      <c r="T26" s="168"/>
      <c r="U26" s="162"/>
      <c r="V26" s="162">
        <f>SUM(V27:V29)</f>
        <v>1.6</v>
      </c>
      <c r="W26" s="162"/>
      <c r="X26" s="162"/>
      <c r="Y26" s="162"/>
      <c r="AG26" t="s">
        <v>190</v>
      </c>
    </row>
    <row r="27" spans="1:60" ht="20.399999999999999" outlineLevel="1">
      <c r="A27" s="177">
        <v>8</v>
      </c>
      <c r="B27" s="178" t="s">
        <v>213</v>
      </c>
      <c r="C27" s="189" t="s">
        <v>214</v>
      </c>
      <c r="D27" s="179" t="s">
        <v>215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1.6</v>
      </c>
      <c r="V27" s="158">
        <f>ROUND(E27*U27,2)</f>
        <v>1.6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>
      <c r="A28" s="177">
        <v>9</v>
      </c>
      <c r="B28" s="178" t="s">
        <v>216</v>
      </c>
      <c r="C28" s="189" t="s">
        <v>217</v>
      </c>
      <c r="D28" s="179" t="s">
        <v>218</v>
      </c>
      <c r="E28" s="180">
        <v>30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194</v>
      </c>
      <c r="T28" s="183" t="s">
        <v>195</v>
      </c>
      <c r="U28" s="158">
        <v>0</v>
      </c>
      <c r="V28" s="158">
        <f>ROUND(E28*U28,2)</f>
        <v>0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7">
        <v>10</v>
      </c>
      <c r="B29" s="178" t="s">
        <v>219</v>
      </c>
      <c r="C29" s="189" t="s">
        <v>220</v>
      </c>
      <c r="D29" s="179" t="s">
        <v>221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6.4">
      <c r="A30" s="163" t="s">
        <v>189</v>
      </c>
      <c r="B30" s="164" t="s">
        <v>112</v>
      </c>
      <c r="C30" s="186" t="s">
        <v>113</v>
      </c>
      <c r="D30" s="165"/>
      <c r="E30" s="166"/>
      <c r="F30" s="167"/>
      <c r="G30" s="167">
        <f>SUMIF(AG31:AG31,"&lt;&gt;NOR",G31:G31)</f>
        <v>0</v>
      </c>
      <c r="H30" s="167"/>
      <c r="I30" s="167">
        <f>SUM(I31:I31)</f>
        <v>0</v>
      </c>
      <c r="J30" s="167"/>
      <c r="K30" s="167">
        <f>SUM(K31:K31)</f>
        <v>0</v>
      </c>
      <c r="L30" s="167"/>
      <c r="M30" s="167">
        <f>SUM(M31:M31)</f>
        <v>0</v>
      </c>
      <c r="N30" s="166"/>
      <c r="O30" s="166">
        <f>SUM(O31:O31)</f>
        <v>0</v>
      </c>
      <c r="P30" s="166"/>
      <c r="Q30" s="166">
        <f>SUM(Q31:Q31)</f>
        <v>0</v>
      </c>
      <c r="R30" s="167"/>
      <c r="S30" s="167"/>
      <c r="T30" s="168"/>
      <c r="U30" s="162"/>
      <c r="V30" s="162">
        <f>SUM(V31:V31)</f>
        <v>15.86</v>
      </c>
      <c r="W30" s="162"/>
      <c r="X30" s="162"/>
      <c r="Y30" s="162"/>
      <c r="AG30" t="s">
        <v>190</v>
      </c>
    </row>
    <row r="31" spans="1:60" outlineLevel="1">
      <c r="A31" s="177">
        <v>11</v>
      </c>
      <c r="B31" s="178" t="s">
        <v>222</v>
      </c>
      <c r="C31" s="189" t="s">
        <v>223</v>
      </c>
      <c r="D31" s="179" t="s">
        <v>193</v>
      </c>
      <c r="E31" s="180">
        <v>51.48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4.0000000000000003E-5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0.308</v>
      </c>
      <c r="V31" s="158">
        <f>ROUND(E31*U31,2)</f>
        <v>15.86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3" t="s">
        <v>189</v>
      </c>
      <c r="B32" s="164" t="s">
        <v>116</v>
      </c>
      <c r="C32" s="186" t="s">
        <v>117</v>
      </c>
      <c r="D32" s="165"/>
      <c r="E32" s="166"/>
      <c r="F32" s="167"/>
      <c r="G32" s="167">
        <f>SUMIF(AG33:AG48,"&lt;&gt;NOR",G33:G48)</f>
        <v>0</v>
      </c>
      <c r="H32" s="167"/>
      <c r="I32" s="167">
        <f>SUM(I33:I48)</f>
        <v>0</v>
      </c>
      <c r="J32" s="167"/>
      <c r="K32" s="167">
        <f>SUM(K33:K48)</f>
        <v>0</v>
      </c>
      <c r="L32" s="167"/>
      <c r="M32" s="167">
        <f>SUM(M33:M48)</f>
        <v>0</v>
      </c>
      <c r="N32" s="166"/>
      <c r="O32" s="166">
        <f>SUM(O33:O48)</f>
        <v>0</v>
      </c>
      <c r="P32" s="166"/>
      <c r="Q32" s="166">
        <f>SUM(Q33:Q48)</f>
        <v>2.2400000000000002</v>
      </c>
      <c r="R32" s="167"/>
      <c r="S32" s="167"/>
      <c r="T32" s="168"/>
      <c r="U32" s="162"/>
      <c r="V32" s="162">
        <f>SUM(V33:V48)</f>
        <v>31.919999999999998</v>
      </c>
      <c r="W32" s="162"/>
      <c r="X32" s="162"/>
      <c r="Y32" s="162"/>
      <c r="AG32" t="s">
        <v>190</v>
      </c>
    </row>
    <row r="33" spans="1:60" outlineLevel="1">
      <c r="A33" s="177">
        <v>12</v>
      </c>
      <c r="B33" s="178" t="s">
        <v>225</v>
      </c>
      <c r="C33" s="189" t="s">
        <v>226</v>
      </c>
      <c r="D33" s="179" t="s">
        <v>227</v>
      </c>
      <c r="E33" s="180">
        <v>1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228</v>
      </c>
      <c r="T33" s="183" t="s">
        <v>229</v>
      </c>
      <c r="U33" s="158">
        <v>0</v>
      </c>
      <c r="V33" s="158">
        <f>ROUND(E33*U33,2)</f>
        <v>0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7">
        <v>13</v>
      </c>
      <c r="B34" s="178" t="s">
        <v>230</v>
      </c>
      <c r="C34" s="189" t="s">
        <v>231</v>
      </c>
      <c r="D34" s="179" t="s">
        <v>227</v>
      </c>
      <c r="E34" s="180">
        <v>1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2"/>
      <c r="S34" s="182" t="s">
        <v>228</v>
      </c>
      <c r="T34" s="183" t="s">
        <v>229</v>
      </c>
      <c r="U34" s="158">
        <v>0</v>
      </c>
      <c r="V34" s="158">
        <f>ROUND(E34*U34,2)</f>
        <v>0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7">
        <v>14</v>
      </c>
      <c r="B35" s="178" t="s">
        <v>232</v>
      </c>
      <c r="C35" s="189" t="s">
        <v>233</v>
      </c>
      <c r="D35" s="179" t="s">
        <v>227</v>
      </c>
      <c r="E35" s="180">
        <v>1</v>
      </c>
      <c r="F35" s="181"/>
      <c r="G35" s="182">
        <f>ROUND(E35*F35,2)</f>
        <v>0</v>
      </c>
      <c r="H35" s="181"/>
      <c r="I35" s="182">
        <f>ROUND(E35*H35,2)</f>
        <v>0</v>
      </c>
      <c r="J35" s="181"/>
      <c r="K35" s="182">
        <f>ROUND(E35*J35,2)</f>
        <v>0</v>
      </c>
      <c r="L35" s="182">
        <v>21</v>
      </c>
      <c r="M35" s="182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2"/>
      <c r="S35" s="182" t="s">
        <v>228</v>
      </c>
      <c r="T35" s="183" t="s">
        <v>229</v>
      </c>
      <c r="U35" s="158">
        <v>0</v>
      </c>
      <c r="V35" s="158">
        <f>ROUND(E35*U35,2)</f>
        <v>0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7">
        <v>15</v>
      </c>
      <c r="B36" s="178" t="s">
        <v>225</v>
      </c>
      <c r="C36" s="189" t="s">
        <v>592</v>
      </c>
      <c r="D36" s="179" t="s">
        <v>227</v>
      </c>
      <c r="E36" s="180">
        <v>1</v>
      </c>
      <c r="F36" s="181"/>
      <c r="G36" s="182">
        <f>ROUND(E36*F36,2)</f>
        <v>0</v>
      </c>
      <c r="H36" s="181"/>
      <c r="I36" s="182">
        <f>ROUND(E36*H36,2)</f>
        <v>0</v>
      </c>
      <c r="J36" s="181"/>
      <c r="K36" s="182">
        <f>ROUND(E36*J36,2)</f>
        <v>0</v>
      </c>
      <c r="L36" s="182">
        <v>21</v>
      </c>
      <c r="M36" s="182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2"/>
      <c r="S36" s="182" t="s">
        <v>228</v>
      </c>
      <c r="T36" s="183" t="s">
        <v>229</v>
      </c>
      <c r="U36" s="158">
        <v>0</v>
      </c>
      <c r="V36" s="158">
        <f>ROUND(E36*U36,2)</f>
        <v>0</v>
      </c>
      <c r="W36" s="158"/>
      <c r="X36" s="158" t="s">
        <v>461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462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0">
        <v>16</v>
      </c>
      <c r="B37" s="171" t="s">
        <v>241</v>
      </c>
      <c r="C37" s="187" t="s">
        <v>242</v>
      </c>
      <c r="D37" s="172" t="s">
        <v>193</v>
      </c>
      <c r="E37" s="173">
        <v>98.983599999999996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0.01</v>
      </c>
      <c r="Q37" s="173">
        <f>ROUND(E37*P37,2)</f>
        <v>0.99</v>
      </c>
      <c r="R37" s="175"/>
      <c r="S37" s="175" t="s">
        <v>194</v>
      </c>
      <c r="T37" s="176" t="s">
        <v>195</v>
      </c>
      <c r="U37" s="158">
        <v>0.08</v>
      </c>
      <c r="V37" s="158">
        <f>ROUND(E37*U37,2)</f>
        <v>7.92</v>
      </c>
      <c r="W37" s="158"/>
      <c r="X37" s="158" t="s">
        <v>196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198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>
      <c r="A38" s="154"/>
      <c r="B38" s="155"/>
      <c r="C38" s="188" t="s">
        <v>593</v>
      </c>
      <c r="D38" s="160"/>
      <c r="E38" s="161">
        <v>98.983599999999996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7">
        <v>17</v>
      </c>
      <c r="B39" s="178" t="s">
        <v>466</v>
      </c>
      <c r="C39" s="189" t="s">
        <v>467</v>
      </c>
      <c r="D39" s="179" t="s">
        <v>248</v>
      </c>
      <c r="E39" s="180">
        <v>2</v>
      </c>
      <c r="F39" s="181"/>
      <c r="G39" s="182">
        <f>ROUND(E39*F39,2)</f>
        <v>0</v>
      </c>
      <c r="H39" s="181"/>
      <c r="I39" s="182">
        <f>ROUND(E39*H39,2)</f>
        <v>0</v>
      </c>
      <c r="J39" s="181"/>
      <c r="K39" s="182">
        <f>ROUND(E39*J39,2)</f>
        <v>0</v>
      </c>
      <c r="L39" s="182">
        <v>21</v>
      </c>
      <c r="M39" s="182">
        <f>G39*(1+L39/100)</f>
        <v>0</v>
      </c>
      <c r="N39" s="180">
        <v>0</v>
      </c>
      <c r="O39" s="180">
        <f>ROUND(E39*N39,2)</f>
        <v>0</v>
      </c>
      <c r="P39" s="180">
        <v>0</v>
      </c>
      <c r="Q39" s="180">
        <f>ROUND(E39*P39,2)</f>
        <v>0</v>
      </c>
      <c r="R39" s="182"/>
      <c r="S39" s="182" t="s">
        <v>194</v>
      </c>
      <c r="T39" s="183" t="s">
        <v>195</v>
      </c>
      <c r="U39" s="158">
        <v>0.05</v>
      </c>
      <c r="V39" s="158">
        <f>ROUND(E39*U39,2)</f>
        <v>0.1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7">
        <v>18</v>
      </c>
      <c r="B40" s="178" t="s">
        <v>468</v>
      </c>
      <c r="C40" s="189" t="s">
        <v>469</v>
      </c>
      <c r="D40" s="179" t="s">
        <v>193</v>
      </c>
      <c r="E40" s="180">
        <v>1.8</v>
      </c>
      <c r="F40" s="181"/>
      <c r="G40" s="182">
        <f>ROUND(E40*F40,2)</f>
        <v>0</v>
      </c>
      <c r="H40" s="181"/>
      <c r="I40" s="182">
        <f>ROUND(E40*H40,2)</f>
        <v>0</v>
      </c>
      <c r="J40" s="181"/>
      <c r="K40" s="182">
        <f>ROUND(E40*J40,2)</f>
        <v>0</v>
      </c>
      <c r="L40" s="182">
        <v>21</v>
      </c>
      <c r="M40" s="182">
        <f>G40*(1+L40/100)</f>
        <v>0</v>
      </c>
      <c r="N40" s="180">
        <v>1.17E-3</v>
      </c>
      <c r="O40" s="180">
        <f>ROUND(E40*N40,2)</f>
        <v>0</v>
      </c>
      <c r="P40" s="180">
        <v>8.7999999999999995E-2</v>
      </c>
      <c r="Q40" s="180">
        <f>ROUND(E40*P40,2)</f>
        <v>0.16</v>
      </c>
      <c r="R40" s="182"/>
      <c r="S40" s="182" t="s">
        <v>194</v>
      </c>
      <c r="T40" s="183" t="s">
        <v>195</v>
      </c>
      <c r="U40" s="158">
        <v>0.55600000000000005</v>
      </c>
      <c r="V40" s="158">
        <f>ROUND(E40*U40,2)</f>
        <v>1</v>
      </c>
      <c r="W40" s="158"/>
      <c r="X40" s="158" t="s">
        <v>196</v>
      </c>
      <c r="Y40" s="158" t="s">
        <v>197</v>
      </c>
      <c r="Z40" s="147"/>
      <c r="AA40" s="147"/>
      <c r="AB40" s="147"/>
      <c r="AC40" s="147"/>
      <c r="AD40" s="147"/>
      <c r="AE40" s="147"/>
      <c r="AF40" s="147"/>
      <c r="AG40" s="147" t="s">
        <v>198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>
      <c r="A41" s="177">
        <v>19</v>
      </c>
      <c r="B41" s="178" t="s">
        <v>249</v>
      </c>
      <c r="C41" s="189" t="s">
        <v>250</v>
      </c>
      <c r="D41" s="179" t="s">
        <v>193</v>
      </c>
      <c r="E41" s="180">
        <v>0.48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0">
        <v>2.1900000000000001E-3</v>
      </c>
      <c r="O41" s="180">
        <f>ROUND(E41*N41,2)</f>
        <v>0</v>
      </c>
      <c r="P41" s="180">
        <v>4.1000000000000002E-2</v>
      </c>
      <c r="Q41" s="180">
        <f>ROUND(E41*P41,2)</f>
        <v>0.02</v>
      </c>
      <c r="R41" s="182"/>
      <c r="S41" s="182" t="s">
        <v>194</v>
      </c>
      <c r="T41" s="183" t="s">
        <v>195</v>
      </c>
      <c r="U41" s="158">
        <v>0.52</v>
      </c>
      <c r="V41" s="158">
        <f>ROUND(E41*U41,2)</f>
        <v>0.25</v>
      </c>
      <c r="W41" s="158"/>
      <c r="X41" s="158" t="s">
        <v>196</v>
      </c>
      <c r="Y41" s="158" t="s">
        <v>197</v>
      </c>
      <c r="Z41" s="147"/>
      <c r="AA41" s="147"/>
      <c r="AB41" s="147"/>
      <c r="AC41" s="147"/>
      <c r="AD41" s="147"/>
      <c r="AE41" s="147"/>
      <c r="AF41" s="147"/>
      <c r="AG41" s="147" t="s">
        <v>198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0">
        <v>20</v>
      </c>
      <c r="B42" s="171" t="s">
        <v>252</v>
      </c>
      <c r="C42" s="187" t="s">
        <v>253</v>
      </c>
      <c r="D42" s="172" t="s">
        <v>193</v>
      </c>
      <c r="E42" s="173">
        <v>3.22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6.8000000000000005E-2</v>
      </c>
      <c r="Q42" s="173">
        <f>ROUND(E42*P42,2)</f>
        <v>0.22</v>
      </c>
      <c r="R42" s="175"/>
      <c r="S42" s="175" t="s">
        <v>194</v>
      </c>
      <c r="T42" s="176" t="s">
        <v>195</v>
      </c>
      <c r="U42" s="158">
        <v>0.48</v>
      </c>
      <c r="V42" s="158">
        <f>ROUND(E42*U42,2)</f>
        <v>1.55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>
      <c r="A43" s="154"/>
      <c r="B43" s="155"/>
      <c r="C43" s="188" t="s">
        <v>471</v>
      </c>
      <c r="D43" s="160"/>
      <c r="E43" s="161">
        <v>3.22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0">
        <v>21</v>
      </c>
      <c r="B44" s="171" t="s">
        <v>476</v>
      </c>
      <c r="C44" s="187" t="s">
        <v>477</v>
      </c>
      <c r="D44" s="172" t="s">
        <v>193</v>
      </c>
      <c r="E44" s="173">
        <v>51.48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1.26E-2</v>
      </c>
      <c r="Q44" s="173">
        <f>ROUND(E44*P44,2)</f>
        <v>0.65</v>
      </c>
      <c r="R44" s="175"/>
      <c r="S44" s="175" t="s">
        <v>194</v>
      </c>
      <c r="T44" s="176" t="s">
        <v>195</v>
      </c>
      <c r="U44" s="158">
        <v>0.33</v>
      </c>
      <c r="V44" s="158">
        <f>ROUND(E44*U44,2)</f>
        <v>16.989999999999998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>
      <c r="A45" s="154"/>
      <c r="B45" s="155"/>
      <c r="C45" s="188" t="s">
        <v>594</v>
      </c>
      <c r="D45" s="160"/>
      <c r="E45" s="161">
        <v>51.48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0">
        <v>22</v>
      </c>
      <c r="B46" s="171" t="s">
        <v>234</v>
      </c>
      <c r="C46" s="187" t="s">
        <v>235</v>
      </c>
      <c r="D46" s="172" t="s">
        <v>236</v>
      </c>
      <c r="E46" s="173">
        <v>4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4.8999999999999998E-4</v>
      </c>
      <c r="O46" s="173">
        <f>ROUND(E46*N46,2)</f>
        <v>0</v>
      </c>
      <c r="P46" s="173">
        <v>0.04</v>
      </c>
      <c r="Q46" s="173">
        <f>ROUND(E46*P46,2)</f>
        <v>0.16</v>
      </c>
      <c r="R46" s="175"/>
      <c r="S46" s="175" t="s">
        <v>194</v>
      </c>
      <c r="T46" s="176" t="s">
        <v>195</v>
      </c>
      <c r="U46" s="158">
        <v>0.66800000000000004</v>
      </c>
      <c r="V46" s="158">
        <f>ROUND(E46*U46,2)</f>
        <v>2.67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294" t="s">
        <v>237</v>
      </c>
      <c r="D47" s="295"/>
      <c r="E47" s="295"/>
      <c r="F47" s="295"/>
      <c r="G47" s="29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7">
        <v>23</v>
      </c>
      <c r="B48" s="178" t="s">
        <v>238</v>
      </c>
      <c r="C48" s="189" t="s">
        <v>239</v>
      </c>
      <c r="D48" s="179" t="s">
        <v>236</v>
      </c>
      <c r="E48" s="180">
        <v>9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0">
        <v>0</v>
      </c>
      <c r="O48" s="180">
        <f>ROUND(E48*N48,2)</f>
        <v>0</v>
      </c>
      <c r="P48" s="180">
        <v>4.4999999999999997E-3</v>
      </c>
      <c r="Q48" s="180">
        <f>ROUND(E48*P48,2)</f>
        <v>0.04</v>
      </c>
      <c r="R48" s="182"/>
      <c r="S48" s="182" t="s">
        <v>194</v>
      </c>
      <c r="T48" s="183" t="s">
        <v>240</v>
      </c>
      <c r="U48" s="158">
        <v>0.16</v>
      </c>
      <c r="V48" s="158">
        <f>ROUND(E48*U48,2)</f>
        <v>1.44</v>
      </c>
      <c r="W48" s="158"/>
      <c r="X48" s="158" t="s">
        <v>196</v>
      </c>
      <c r="Y48" s="158" t="s">
        <v>197</v>
      </c>
      <c r="Z48" s="147"/>
      <c r="AA48" s="147"/>
      <c r="AB48" s="147"/>
      <c r="AC48" s="147"/>
      <c r="AD48" s="147"/>
      <c r="AE48" s="147"/>
      <c r="AF48" s="147"/>
      <c r="AG48" s="147" t="s">
        <v>198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>
      <c r="A49" s="163" t="s">
        <v>189</v>
      </c>
      <c r="B49" s="164" t="s">
        <v>118</v>
      </c>
      <c r="C49" s="186" t="s">
        <v>119</v>
      </c>
      <c r="D49" s="165"/>
      <c r="E49" s="166"/>
      <c r="F49" s="167"/>
      <c r="G49" s="167">
        <f>SUMIF(AG50:AG50,"&lt;&gt;NOR",G50:G50)</f>
        <v>0</v>
      </c>
      <c r="H49" s="167"/>
      <c r="I49" s="167">
        <f>SUM(I50:I50)</f>
        <v>0</v>
      </c>
      <c r="J49" s="167"/>
      <c r="K49" s="167">
        <f>SUM(K50:K50)</f>
        <v>0</v>
      </c>
      <c r="L49" s="167"/>
      <c r="M49" s="167">
        <f>SUM(M50:M50)</f>
        <v>0</v>
      </c>
      <c r="N49" s="166"/>
      <c r="O49" s="166">
        <f>SUM(O50:O50)</f>
        <v>0</v>
      </c>
      <c r="P49" s="166"/>
      <c r="Q49" s="166">
        <f>SUM(Q50:Q50)</f>
        <v>0</v>
      </c>
      <c r="R49" s="167"/>
      <c r="S49" s="167"/>
      <c r="T49" s="168"/>
      <c r="U49" s="162"/>
      <c r="V49" s="162">
        <f>SUM(V50:V50)</f>
        <v>7.21</v>
      </c>
      <c r="W49" s="162"/>
      <c r="X49" s="162"/>
      <c r="Y49" s="162"/>
      <c r="AG49" t="s">
        <v>190</v>
      </c>
    </row>
    <row r="50" spans="1:60" outlineLevel="1">
      <c r="A50" s="177">
        <v>24</v>
      </c>
      <c r="B50" s="178" t="s">
        <v>255</v>
      </c>
      <c r="C50" s="189" t="s">
        <v>256</v>
      </c>
      <c r="D50" s="179" t="s">
        <v>257</v>
      </c>
      <c r="E50" s="180">
        <v>3.8115600000000001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194</v>
      </c>
      <c r="T50" s="183" t="s">
        <v>195</v>
      </c>
      <c r="U50" s="158">
        <v>1.8919999999999999</v>
      </c>
      <c r="V50" s="158">
        <f>ROUND(E50*U50,2)</f>
        <v>7.21</v>
      </c>
      <c r="W50" s="158"/>
      <c r="X50" s="158" t="s">
        <v>258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259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>
      <c r="A51" s="163" t="s">
        <v>189</v>
      </c>
      <c r="B51" s="164" t="s">
        <v>122</v>
      </c>
      <c r="C51" s="186" t="s">
        <v>123</v>
      </c>
      <c r="D51" s="165"/>
      <c r="E51" s="166"/>
      <c r="F51" s="167"/>
      <c r="G51" s="167">
        <f>SUMIF(AG52:AG53,"&lt;&gt;NOR",G52:G53)</f>
        <v>0</v>
      </c>
      <c r="H51" s="167"/>
      <c r="I51" s="167">
        <f>SUM(I52:I53)</f>
        <v>0</v>
      </c>
      <c r="J51" s="167"/>
      <c r="K51" s="167">
        <f>SUM(K52:K53)</f>
        <v>0</v>
      </c>
      <c r="L51" s="167"/>
      <c r="M51" s="167">
        <f>SUM(M52:M53)</f>
        <v>0</v>
      </c>
      <c r="N51" s="166"/>
      <c r="O51" s="166">
        <f>SUM(O52:O53)</f>
        <v>0</v>
      </c>
      <c r="P51" s="166"/>
      <c r="Q51" s="166">
        <f>SUM(Q52:Q53)</f>
        <v>0</v>
      </c>
      <c r="R51" s="167"/>
      <c r="S51" s="167"/>
      <c r="T51" s="168"/>
      <c r="U51" s="162"/>
      <c r="V51" s="162">
        <f>SUM(V52:V53)</f>
        <v>0.93</v>
      </c>
      <c r="W51" s="162"/>
      <c r="X51" s="162"/>
      <c r="Y51" s="162"/>
      <c r="AG51" t="s">
        <v>190</v>
      </c>
    </row>
    <row r="52" spans="1:60" outlineLevel="1">
      <c r="A52" s="170">
        <v>25</v>
      </c>
      <c r="B52" s="171" t="s">
        <v>260</v>
      </c>
      <c r="C52" s="187" t="s">
        <v>261</v>
      </c>
      <c r="D52" s="172" t="s">
        <v>262</v>
      </c>
      <c r="E52" s="173">
        <v>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1.3999999999999999E-4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228</v>
      </c>
      <c r="T52" s="176" t="s">
        <v>229</v>
      </c>
      <c r="U52" s="158">
        <v>0.46300000000000002</v>
      </c>
      <c r="V52" s="158">
        <f>ROUND(E52*U52,2)</f>
        <v>0.93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>
        <v>26</v>
      </c>
      <c r="B53" s="155" t="s">
        <v>263</v>
      </c>
      <c r="C53" s="190" t="s">
        <v>264</v>
      </c>
      <c r="D53" s="156" t="s">
        <v>0</v>
      </c>
      <c r="E53" s="184"/>
      <c r="F53" s="159"/>
      <c r="G53" s="158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194</v>
      </c>
      <c r="T53" s="158" t="s">
        <v>195</v>
      </c>
      <c r="U53" s="158">
        <v>0</v>
      </c>
      <c r="V53" s="158">
        <f>ROUND(E53*U53,2)</f>
        <v>0</v>
      </c>
      <c r="W53" s="158"/>
      <c r="X53" s="158" t="s">
        <v>258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259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>
      <c r="A54" s="163" t="s">
        <v>189</v>
      </c>
      <c r="B54" s="164" t="s">
        <v>124</v>
      </c>
      <c r="C54" s="186" t="s">
        <v>125</v>
      </c>
      <c r="D54" s="165"/>
      <c r="E54" s="166"/>
      <c r="F54" s="167"/>
      <c r="G54" s="167">
        <f>SUMIF(AG55:AG63,"&lt;&gt;NOR",G55:G63)</f>
        <v>0</v>
      </c>
      <c r="H54" s="167"/>
      <c r="I54" s="167">
        <f>SUM(I55:I63)</f>
        <v>0</v>
      </c>
      <c r="J54" s="167"/>
      <c r="K54" s="167">
        <f>SUM(K55:K63)</f>
        <v>0</v>
      </c>
      <c r="L54" s="167"/>
      <c r="M54" s="167">
        <f>SUM(M55:M63)</f>
        <v>0</v>
      </c>
      <c r="N54" s="166"/>
      <c r="O54" s="166">
        <f>SUM(O55:O63)</f>
        <v>0.01</v>
      </c>
      <c r="P54" s="166"/>
      <c r="Q54" s="166">
        <f>SUM(Q55:Q63)</f>
        <v>0.22</v>
      </c>
      <c r="R54" s="167"/>
      <c r="S54" s="167"/>
      <c r="T54" s="168"/>
      <c r="U54" s="162"/>
      <c r="V54" s="162">
        <f>SUM(V55:V63)</f>
        <v>8.43</v>
      </c>
      <c r="W54" s="162"/>
      <c r="X54" s="162"/>
      <c r="Y54" s="162"/>
      <c r="AG54" t="s">
        <v>190</v>
      </c>
    </row>
    <row r="55" spans="1:60" outlineLevel="1">
      <c r="A55" s="177">
        <v>27</v>
      </c>
      <c r="B55" s="178" t="s">
        <v>265</v>
      </c>
      <c r="C55" s="189" t="s">
        <v>266</v>
      </c>
      <c r="D55" s="179" t="s">
        <v>262</v>
      </c>
      <c r="E55" s="180">
        <v>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2"/>
      <c r="S55" s="182" t="s">
        <v>228</v>
      </c>
      <c r="T55" s="183" t="s">
        <v>229</v>
      </c>
      <c r="U55" s="158">
        <v>0</v>
      </c>
      <c r="V55" s="158">
        <f>ROUND(E55*U55,2)</f>
        <v>0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0">
        <v>28</v>
      </c>
      <c r="B56" s="171" t="s">
        <v>269</v>
      </c>
      <c r="C56" s="187" t="s">
        <v>270</v>
      </c>
      <c r="D56" s="172" t="s">
        <v>236</v>
      </c>
      <c r="E56" s="173">
        <v>2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3.8000000000000002E-4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194</v>
      </c>
      <c r="T56" s="176" t="s">
        <v>195</v>
      </c>
      <c r="U56" s="158">
        <v>0.32</v>
      </c>
      <c r="V56" s="158">
        <f>ROUND(E56*U56,2)</f>
        <v>0.64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>
      <c r="A57" s="154"/>
      <c r="B57" s="155"/>
      <c r="C57" s="294" t="s">
        <v>271</v>
      </c>
      <c r="D57" s="295"/>
      <c r="E57" s="295"/>
      <c r="F57" s="295"/>
      <c r="G57" s="295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200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0">
        <v>29</v>
      </c>
      <c r="B58" s="171" t="s">
        <v>272</v>
      </c>
      <c r="C58" s="187" t="s">
        <v>273</v>
      </c>
      <c r="D58" s="172" t="s">
        <v>236</v>
      </c>
      <c r="E58" s="173">
        <v>4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1.5200000000000001E-3</v>
      </c>
      <c r="O58" s="173">
        <f>ROUND(E58*N58,2)</f>
        <v>0.01</v>
      </c>
      <c r="P58" s="173">
        <v>0</v>
      </c>
      <c r="Q58" s="173">
        <f>ROUND(E58*P58,2)</f>
        <v>0</v>
      </c>
      <c r="R58" s="175"/>
      <c r="S58" s="175" t="s">
        <v>194</v>
      </c>
      <c r="T58" s="176" t="s">
        <v>195</v>
      </c>
      <c r="U58" s="158">
        <v>1.173</v>
      </c>
      <c r="V58" s="158">
        <f>ROUND(E58*U58,2)</f>
        <v>4.6900000000000004</v>
      </c>
      <c r="W58" s="158"/>
      <c r="X58" s="158" t="s">
        <v>196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198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>
      <c r="A59" s="154"/>
      <c r="B59" s="155"/>
      <c r="C59" s="294" t="s">
        <v>271</v>
      </c>
      <c r="D59" s="295"/>
      <c r="E59" s="295"/>
      <c r="F59" s="295"/>
      <c r="G59" s="29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7">
        <v>30</v>
      </c>
      <c r="B60" s="178" t="s">
        <v>274</v>
      </c>
      <c r="C60" s="189" t="s">
        <v>275</v>
      </c>
      <c r="D60" s="179" t="s">
        <v>236</v>
      </c>
      <c r="E60" s="180">
        <v>6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194</v>
      </c>
      <c r="T60" s="183" t="s">
        <v>195</v>
      </c>
      <c r="U60" s="158">
        <v>4.8000000000000001E-2</v>
      </c>
      <c r="V60" s="158">
        <f>ROUND(E60*U60,2)</f>
        <v>0.28999999999999998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7">
        <v>31</v>
      </c>
      <c r="B61" s="178" t="s">
        <v>267</v>
      </c>
      <c r="C61" s="189" t="s">
        <v>268</v>
      </c>
      <c r="D61" s="179" t="s">
        <v>248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2"/>
      <c r="S61" s="182" t="s">
        <v>194</v>
      </c>
      <c r="T61" s="183" t="s">
        <v>195</v>
      </c>
      <c r="U61" s="158">
        <v>0.17399999999999999</v>
      </c>
      <c r="V61" s="158">
        <f>ROUND(E61*U61,2)</f>
        <v>0.17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0">
        <v>32</v>
      </c>
      <c r="B62" s="171" t="s">
        <v>276</v>
      </c>
      <c r="C62" s="187" t="s">
        <v>277</v>
      </c>
      <c r="D62" s="172" t="s">
        <v>236</v>
      </c>
      <c r="E62" s="173">
        <v>6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5.9000000000000003E-4</v>
      </c>
      <c r="O62" s="173">
        <f>ROUND(E62*N62,2)</f>
        <v>0</v>
      </c>
      <c r="P62" s="173">
        <v>3.6999999999999998E-2</v>
      </c>
      <c r="Q62" s="173">
        <f>ROUND(E62*P62,2)</f>
        <v>0.22</v>
      </c>
      <c r="R62" s="175"/>
      <c r="S62" s="175" t="s">
        <v>194</v>
      </c>
      <c r="T62" s="176" t="s">
        <v>195</v>
      </c>
      <c r="U62" s="158">
        <v>0.44</v>
      </c>
      <c r="V62" s="158">
        <f>ROUND(E62*U62,2)</f>
        <v>2.64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>
        <v>33</v>
      </c>
      <c r="B63" s="155" t="s">
        <v>278</v>
      </c>
      <c r="C63" s="190" t="s">
        <v>279</v>
      </c>
      <c r="D63" s="156" t="s">
        <v>0</v>
      </c>
      <c r="E63" s="184"/>
      <c r="F63" s="159"/>
      <c r="G63" s="158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194</v>
      </c>
      <c r="T63" s="158" t="s">
        <v>195</v>
      </c>
      <c r="U63" s="158">
        <v>0</v>
      </c>
      <c r="V63" s="158">
        <f>ROUND(E63*U63,2)</f>
        <v>0</v>
      </c>
      <c r="W63" s="158"/>
      <c r="X63" s="158" t="s">
        <v>258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259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>
      <c r="A64" s="163" t="s">
        <v>189</v>
      </c>
      <c r="B64" s="164" t="s">
        <v>126</v>
      </c>
      <c r="C64" s="186" t="s">
        <v>127</v>
      </c>
      <c r="D64" s="165"/>
      <c r="E64" s="166"/>
      <c r="F64" s="167"/>
      <c r="G64" s="167">
        <f>SUMIF(AG65:AG86,"&lt;&gt;NOR",G65:G86)</f>
        <v>0</v>
      </c>
      <c r="H64" s="167"/>
      <c r="I64" s="167">
        <f>SUM(I65:I86)</f>
        <v>0</v>
      </c>
      <c r="J64" s="167"/>
      <c r="K64" s="167">
        <f>SUM(K65:K86)</f>
        <v>0</v>
      </c>
      <c r="L64" s="167"/>
      <c r="M64" s="167">
        <f>SUM(M65:M86)</f>
        <v>0</v>
      </c>
      <c r="N64" s="166"/>
      <c r="O64" s="166">
        <f>SUM(O65:O86)</f>
        <v>0.03</v>
      </c>
      <c r="P64" s="166"/>
      <c r="Q64" s="166">
        <f>SUM(Q65:Q86)</f>
        <v>0.01</v>
      </c>
      <c r="R64" s="167"/>
      <c r="S64" s="167"/>
      <c r="T64" s="168"/>
      <c r="U64" s="162"/>
      <c r="V64" s="162">
        <f>SUM(V65:V86)</f>
        <v>7.669999999999999</v>
      </c>
      <c r="W64" s="162"/>
      <c r="X64" s="162"/>
      <c r="Y64" s="162"/>
      <c r="AG64" t="s">
        <v>190</v>
      </c>
    </row>
    <row r="65" spans="1:60" outlineLevel="1">
      <c r="A65" s="177">
        <v>34</v>
      </c>
      <c r="B65" s="178" t="s">
        <v>280</v>
      </c>
      <c r="C65" s="189" t="s">
        <v>281</v>
      </c>
      <c r="D65" s="179" t="s">
        <v>262</v>
      </c>
      <c r="E65" s="180">
        <v>1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2"/>
      <c r="S65" s="182" t="s">
        <v>228</v>
      </c>
      <c r="T65" s="183" t="s">
        <v>229</v>
      </c>
      <c r="U65" s="158">
        <v>0</v>
      </c>
      <c r="V65" s="158">
        <f>ROUND(E65*U65,2)</f>
        <v>0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>
      <c r="A66" s="170">
        <v>35</v>
      </c>
      <c r="B66" s="171" t="s">
        <v>286</v>
      </c>
      <c r="C66" s="187" t="s">
        <v>478</v>
      </c>
      <c r="D66" s="172" t="s">
        <v>236</v>
      </c>
      <c r="E66" s="173">
        <v>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3.9899999999999996E-3</v>
      </c>
      <c r="O66" s="173">
        <f>ROUND(E66*N66,2)</f>
        <v>0.02</v>
      </c>
      <c r="P66" s="173">
        <v>0</v>
      </c>
      <c r="Q66" s="173">
        <f>ROUND(E66*P66,2)</f>
        <v>0</v>
      </c>
      <c r="R66" s="175"/>
      <c r="S66" s="175" t="s">
        <v>194</v>
      </c>
      <c r="T66" s="176" t="s">
        <v>195</v>
      </c>
      <c r="U66" s="158">
        <v>0.54290000000000005</v>
      </c>
      <c r="V66" s="158">
        <f>ROUND(E66*U66,2)</f>
        <v>2.71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>
      <c r="A67" s="154"/>
      <c r="B67" s="155"/>
      <c r="C67" s="294" t="s">
        <v>287</v>
      </c>
      <c r="D67" s="295"/>
      <c r="E67" s="295"/>
      <c r="F67" s="295"/>
      <c r="G67" s="29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>
      <c r="A68" s="154"/>
      <c r="B68" s="155"/>
      <c r="C68" s="296" t="s">
        <v>288</v>
      </c>
      <c r="D68" s="297"/>
      <c r="E68" s="297"/>
      <c r="F68" s="297"/>
      <c r="G68" s="29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>
      <c r="A69" s="170">
        <v>36</v>
      </c>
      <c r="B69" s="171" t="s">
        <v>289</v>
      </c>
      <c r="C69" s="187" t="s">
        <v>479</v>
      </c>
      <c r="D69" s="172" t="s">
        <v>236</v>
      </c>
      <c r="E69" s="173">
        <v>2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5.1799999999999997E-3</v>
      </c>
      <c r="O69" s="173">
        <f>ROUND(E69*N69,2)</f>
        <v>0.01</v>
      </c>
      <c r="P69" s="173">
        <v>0</v>
      </c>
      <c r="Q69" s="173">
        <f>ROUND(E69*P69,2)</f>
        <v>0</v>
      </c>
      <c r="R69" s="175"/>
      <c r="S69" s="175" t="s">
        <v>194</v>
      </c>
      <c r="T69" s="176" t="s">
        <v>195</v>
      </c>
      <c r="U69" s="158">
        <v>0.63429999999999997</v>
      </c>
      <c r="V69" s="158">
        <f>ROUND(E69*U69,2)</f>
        <v>1.27</v>
      </c>
      <c r="W69" s="158"/>
      <c r="X69" s="158" t="s">
        <v>196</v>
      </c>
      <c r="Y69" s="158" t="s">
        <v>197</v>
      </c>
      <c r="Z69" s="147"/>
      <c r="AA69" s="147"/>
      <c r="AB69" s="147"/>
      <c r="AC69" s="147"/>
      <c r="AD69" s="147"/>
      <c r="AE69" s="147"/>
      <c r="AF69" s="147"/>
      <c r="AG69" s="147" t="s">
        <v>198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>
      <c r="A70" s="154"/>
      <c r="B70" s="155"/>
      <c r="C70" s="294" t="s">
        <v>287</v>
      </c>
      <c r="D70" s="295"/>
      <c r="E70" s="295"/>
      <c r="F70" s="295"/>
      <c r="G70" s="295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>
      <c r="A71" s="154"/>
      <c r="B71" s="155"/>
      <c r="C71" s="296" t="s">
        <v>288</v>
      </c>
      <c r="D71" s="297"/>
      <c r="E71" s="297"/>
      <c r="F71" s="297"/>
      <c r="G71" s="29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0">
        <v>37</v>
      </c>
      <c r="B72" s="171" t="s">
        <v>290</v>
      </c>
      <c r="C72" s="187" t="s">
        <v>291</v>
      </c>
      <c r="D72" s="172" t="s">
        <v>236</v>
      </c>
      <c r="E72" s="173">
        <v>5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3.0000000000000001E-5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0.13</v>
      </c>
      <c r="V72" s="158">
        <f>ROUND(E72*U72,2)</f>
        <v>0.65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4" t="s">
        <v>292</v>
      </c>
      <c r="D73" s="295"/>
      <c r="E73" s="295"/>
      <c r="F73" s="295"/>
      <c r="G73" s="29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0">
        <v>38</v>
      </c>
      <c r="B74" s="171" t="s">
        <v>293</v>
      </c>
      <c r="C74" s="187" t="s">
        <v>294</v>
      </c>
      <c r="D74" s="172" t="s">
        <v>236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4.0000000000000003E-5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194</v>
      </c>
      <c r="T74" s="176" t="s">
        <v>195</v>
      </c>
      <c r="U74" s="158">
        <v>0.129</v>
      </c>
      <c r="V74" s="158">
        <f>ROUND(E74*U74,2)</f>
        <v>0.13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>
      <c r="A75" s="154"/>
      <c r="B75" s="155"/>
      <c r="C75" s="294" t="s">
        <v>292</v>
      </c>
      <c r="D75" s="295"/>
      <c r="E75" s="295"/>
      <c r="F75" s="295"/>
      <c r="G75" s="29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0">
        <v>39</v>
      </c>
      <c r="B76" s="171" t="s">
        <v>295</v>
      </c>
      <c r="C76" s="187" t="s">
        <v>296</v>
      </c>
      <c r="D76" s="172" t="s">
        <v>236</v>
      </c>
      <c r="E76" s="173">
        <v>1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4.0000000000000003E-5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0.13</v>
      </c>
      <c r="V76" s="158">
        <f>ROUND(E76*U76,2)</f>
        <v>0.13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4" t="s">
        <v>292</v>
      </c>
      <c r="D77" s="295"/>
      <c r="E77" s="295"/>
      <c r="F77" s="295"/>
      <c r="G77" s="29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0">
        <v>40</v>
      </c>
      <c r="B78" s="171" t="s">
        <v>301</v>
      </c>
      <c r="C78" s="187" t="s">
        <v>302</v>
      </c>
      <c r="D78" s="172" t="s">
        <v>236</v>
      </c>
      <c r="E78" s="173">
        <v>7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1.0000000000000001E-5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194</v>
      </c>
      <c r="T78" s="176" t="s">
        <v>195</v>
      </c>
      <c r="U78" s="158">
        <v>6.2E-2</v>
      </c>
      <c r="V78" s="158">
        <f>ROUND(E78*U78,2)</f>
        <v>0.43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>
      <c r="A79" s="154"/>
      <c r="B79" s="155"/>
      <c r="C79" s="294" t="s">
        <v>303</v>
      </c>
      <c r="D79" s="295"/>
      <c r="E79" s="295"/>
      <c r="F79" s="295"/>
      <c r="G79" s="29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0">
        <v>41</v>
      </c>
      <c r="B80" s="171" t="s">
        <v>304</v>
      </c>
      <c r="C80" s="187" t="s">
        <v>305</v>
      </c>
      <c r="D80" s="172" t="s">
        <v>236</v>
      </c>
      <c r="E80" s="173">
        <v>7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194</v>
      </c>
      <c r="T80" s="176" t="s">
        <v>195</v>
      </c>
      <c r="U80" s="158">
        <v>2.9000000000000001E-2</v>
      </c>
      <c r="V80" s="158">
        <f>ROUND(E80*U80,2)</f>
        <v>0.2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>
      <c r="A81" s="154"/>
      <c r="B81" s="155"/>
      <c r="C81" s="294" t="s">
        <v>306</v>
      </c>
      <c r="D81" s="295"/>
      <c r="E81" s="295"/>
      <c r="F81" s="295"/>
      <c r="G81" s="29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7">
        <v>42</v>
      </c>
      <c r="B82" s="178" t="s">
        <v>307</v>
      </c>
      <c r="C82" s="189" t="s">
        <v>308</v>
      </c>
      <c r="D82" s="179" t="s">
        <v>236</v>
      </c>
      <c r="E82" s="180">
        <v>7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21</v>
      </c>
      <c r="M82" s="182">
        <f>G82*(1+L82/100)</f>
        <v>0</v>
      </c>
      <c r="N82" s="180">
        <v>0</v>
      </c>
      <c r="O82" s="180">
        <f>ROUND(E82*N82,2)</f>
        <v>0</v>
      </c>
      <c r="P82" s="180">
        <v>2.1299999999999999E-3</v>
      </c>
      <c r="Q82" s="180">
        <f>ROUND(E82*P82,2)</f>
        <v>0.01</v>
      </c>
      <c r="R82" s="182"/>
      <c r="S82" s="182" t="s">
        <v>194</v>
      </c>
      <c r="T82" s="183" t="s">
        <v>195</v>
      </c>
      <c r="U82" s="158">
        <v>0.17299999999999999</v>
      </c>
      <c r="V82" s="158">
        <f>ROUND(E82*U82,2)</f>
        <v>1.21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7">
        <v>43</v>
      </c>
      <c r="B83" s="178" t="s">
        <v>309</v>
      </c>
      <c r="C83" s="189" t="s">
        <v>310</v>
      </c>
      <c r="D83" s="179" t="s">
        <v>248</v>
      </c>
      <c r="E83" s="180">
        <v>2</v>
      </c>
      <c r="F83" s="181"/>
      <c r="G83" s="182">
        <f>ROUND(E83*F83,2)</f>
        <v>0</v>
      </c>
      <c r="H83" s="181"/>
      <c r="I83" s="182">
        <f>ROUND(E83*H83,2)</f>
        <v>0</v>
      </c>
      <c r="J83" s="181"/>
      <c r="K83" s="182">
        <f>ROUND(E83*J83,2)</f>
        <v>0</v>
      </c>
      <c r="L83" s="182">
        <v>21</v>
      </c>
      <c r="M83" s="182">
        <f>G83*(1+L83/100)</f>
        <v>0</v>
      </c>
      <c r="N83" s="180">
        <v>0</v>
      </c>
      <c r="O83" s="180">
        <f>ROUND(E83*N83,2)</f>
        <v>0</v>
      </c>
      <c r="P83" s="180">
        <v>6.8999999999999997E-4</v>
      </c>
      <c r="Q83" s="180">
        <f>ROUND(E83*P83,2)</f>
        <v>0</v>
      </c>
      <c r="R83" s="182"/>
      <c r="S83" s="182" t="s">
        <v>194</v>
      </c>
      <c r="T83" s="183" t="s">
        <v>195</v>
      </c>
      <c r="U83" s="158">
        <v>4.1000000000000002E-2</v>
      </c>
      <c r="V83" s="158">
        <f>ROUND(E83*U83,2)</f>
        <v>0.08</v>
      </c>
      <c r="W83" s="158"/>
      <c r="X83" s="158" t="s">
        <v>196</v>
      </c>
      <c r="Y83" s="158" t="s">
        <v>197</v>
      </c>
      <c r="Z83" s="147"/>
      <c r="AA83" s="147"/>
      <c r="AB83" s="147"/>
      <c r="AC83" s="147"/>
      <c r="AD83" s="147"/>
      <c r="AE83" s="147"/>
      <c r="AF83" s="147"/>
      <c r="AG83" s="147" t="s">
        <v>198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7">
        <v>44</v>
      </c>
      <c r="B84" s="178" t="s">
        <v>282</v>
      </c>
      <c r="C84" s="189" t="s">
        <v>283</v>
      </c>
      <c r="D84" s="179" t="s">
        <v>248</v>
      </c>
      <c r="E84" s="180">
        <v>1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21</v>
      </c>
      <c r="M84" s="182">
        <f>G84*(1+L84/100)</f>
        <v>0</v>
      </c>
      <c r="N84" s="180">
        <v>0</v>
      </c>
      <c r="O84" s="180">
        <f>ROUND(E84*N84,2)</f>
        <v>0</v>
      </c>
      <c r="P84" s="180">
        <v>0</v>
      </c>
      <c r="Q84" s="180">
        <f>ROUND(E84*P84,2)</f>
        <v>0</v>
      </c>
      <c r="R84" s="182"/>
      <c r="S84" s="182" t="s">
        <v>194</v>
      </c>
      <c r="T84" s="183" t="s">
        <v>195</v>
      </c>
      <c r="U84" s="158">
        <v>0.42499999999999999</v>
      </c>
      <c r="V84" s="158">
        <f>ROUND(E84*U84,2)</f>
        <v>0.43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0">
        <v>45</v>
      </c>
      <c r="B85" s="171" t="s">
        <v>284</v>
      </c>
      <c r="C85" s="187" t="s">
        <v>285</v>
      </c>
      <c r="D85" s="172" t="s">
        <v>248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194</v>
      </c>
      <c r="T85" s="176" t="s">
        <v>195</v>
      </c>
      <c r="U85" s="158">
        <v>0.42499999999999999</v>
      </c>
      <c r="V85" s="158">
        <f>ROUND(E85*U85,2)</f>
        <v>0.43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>
        <v>46</v>
      </c>
      <c r="B86" s="155" t="s">
        <v>311</v>
      </c>
      <c r="C86" s="190" t="s">
        <v>312</v>
      </c>
      <c r="D86" s="156" t="s">
        <v>0</v>
      </c>
      <c r="E86" s="184"/>
      <c r="F86" s="159"/>
      <c r="G86" s="158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194</v>
      </c>
      <c r="T86" s="158" t="s">
        <v>195</v>
      </c>
      <c r="U86" s="158">
        <v>0</v>
      </c>
      <c r="V86" s="158">
        <f>ROUND(E86*U86,2)</f>
        <v>0</v>
      </c>
      <c r="W86" s="158"/>
      <c r="X86" s="158" t="s">
        <v>258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259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>
      <c r="A87" s="163" t="s">
        <v>189</v>
      </c>
      <c r="B87" s="164" t="s">
        <v>128</v>
      </c>
      <c r="C87" s="186" t="s">
        <v>129</v>
      </c>
      <c r="D87" s="165"/>
      <c r="E87" s="166"/>
      <c r="F87" s="167"/>
      <c r="G87" s="167">
        <f>SUMIF(AG88:AG95,"&lt;&gt;NOR",G88:G95)</f>
        <v>0</v>
      </c>
      <c r="H87" s="167"/>
      <c r="I87" s="167">
        <f>SUM(I88:I95)</f>
        <v>0</v>
      </c>
      <c r="J87" s="167"/>
      <c r="K87" s="167">
        <f>SUM(K88:K95)</f>
        <v>0</v>
      </c>
      <c r="L87" s="167"/>
      <c r="M87" s="167">
        <f>SUM(M88:M95)</f>
        <v>0</v>
      </c>
      <c r="N87" s="166"/>
      <c r="O87" s="166">
        <f>SUM(O88:O95)</f>
        <v>0.02</v>
      </c>
      <c r="P87" s="166"/>
      <c r="Q87" s="166">
        <f>SUM(Q88:Q95)</f>
        <v>0.04</v>
      </c>
      <c r="R87" s="167"/>
      <c r="S87" s="167"/>
      <c r="T87" s="168"/>
      <c r="U87" s="162"/>
      <c r="V87" s="162">
        <f>SUM(V88:V95)</f>
        <v>3.36</v>
      </c>
      <c r="W87" s="162"/>
      <c r="X87" s="162"/>
      <c r="Y87" s="162"/>
      <c r="AG87" t="s">
        <v>190</v>
      </c>
    </row>
    <row r="88" spans="1:60" outlineLevel="1">
      <c r="A88" s="177">
        <v>47</v>
      </c>
      <c r="B88" s="178" t="s">
        <v>313</v>
      </c>
      <c r="C88" s="189" t="s">
        <v>314</v>
      </c>
      <c r="D88" s="179" t="s">
        <v>227</v>
      </c>
      <c r="E88" s="180">
        <v>1</v>
      </c>
      <c r="F88" s="181"/>
      <c r="G88" s="182">
        <f t="shared" ref="G88:G95" si="0">ROUND(E88*F88,2)</f>
        <v>0</v>
      </c>
      <c r="H88" s="181"/>
      <c r="I88" s="182">
        <f t="shared" ref="I88:I95" si="1">ROUND(E88*H88,2)</f>
        <v>0</v>
      </c>
      <c r="J88" s="181"/>
      <c r="K88" s="182">
        <f t="shared" ref="K88:K95" si="2">ROUND(E88*J88,2)</f>
        <v>0</v>
      </c>
      <c r="L88" s="182">
        <v>21</v>
      </c>
      <c r="M88" s="182">
        <f t="shared" ref="M88:M95" si="3">G88*(1+L88/100)</f>
        <v>0</v>
      </c>
      <c r="N88" s="180">
        <v>0</v>
      </c>
      <c r="O88" s="180">
        <f t="shared" ref="O88:O95" si="4">ROUND(E88*N88,2)</f>
        <v>0</v>
      </c>
      <c r="P88" s="180">
        <v>0</v>
      </c>
      <c r="Q88" s="180">
        <f t="shared" ref="Q88:Q95" si="5">ROUND(E88*P88,2)</f>
        <v>0</v>
      </c>
      <c r="R88" s="182"/>
      <c r="S88" s="182" t="s">
        <v>228</v>
      </c>
      <c r="T88" s="183" t="s">
        <v>229</v>
      </c>
      <c r="U88" s="158">
        <v>0</v>
      </c>
      <c r="V88" s="158">
        <f t="shared" ref="V88:V95" si="6">ROUND(E88*U88,2)</f>
        <v>0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7">
        <v>48</v>
      </c>
      <c r="B89" s="178" t="s">
        <v>315</v>
      </c>
      <c r="C89" s="189" t="s">
        <v>316</v>
      </c>
      <c r="D89" s="179" t="s">
        <v>317</v>
      </c>
      <c r="E89" s="180">
        <v>2</v>
      </c>
      <c r="F89" s="181"/>
      <c r="G89" s="182">
        <f t="shared" si="0"/>
        <v>0</v>
      </c>
      <c r="H89" s="181"/>
      <c r="I89" s="182">
        <f t="shared" si="1"/>
        <v>0</v>
      </c>
      <c r="J89" s="181"/>
      <c r="K89" s="182">
        <f t="shared" si="2"/>
        <v>0</v>
      </c>
      <c r="L89" s="182">
        <v>21</v>
      </c>
      <c r="M89" s="182">
        <f t="shared" si="3"/>
        <v>0</v>
      </c>
      <c r="N89" s="180">
        <v>2.4000000000000001E-4</v>
      </c>
      <c r="O89" s="180">
        <f t="shared" si="4"/>
        <v>0</v>
      </c>
      <c r="P89" s="180">
        <v>0</v>
      </c>
      <c r="Q89" s="180">
        <f t="shared" si="5"/>
        <v>0</v>
      </c>
      <c r="R89" s="182"/>
      <c r="S89" s="182" t="s">
        <v>194</v>
      </c>
      <c r="T89" s="183" t="s">
        <v>195</v>
      </c>
      <c r="U89" s="158">
        <v>0.12</v>
      </c>
      <c r="V89" s="158">
        <f t="shared" si="6"/>
        <v>0.24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7">
        <v>49</v>
      </c>
      <c r="B90" s="178" t="s">
        <v>318</v>
      </c>
      <c r="C90" s="189" t="s">
        <v>319</v>
      </c>
      <c r="D90" s="179" t="s">
        <v>317</v>
      </c>
      <c r="E90" s="180">
        <v>1</v>
      </c>
      <c r="F90" s="181"/>
      <c r="G90" s="182">
        <f t="shared" si="0"/>
        <v>0</v>
      </c>
      <c r="H90" s="181"/>
      <c r="I90" s="182">
        <f t="shared" si="1"/>
        <v>0</v>
      </c>
      <c r="J90" s="181"/>
      <c r="K90" s="182">
        <f t="shared" si="2"/>
        <v>0</v>
      </c>
      <c r="L90" s="182">
        <v>21</v>
      </c>
      <c r="M90" s="182">
        <f t="shared" si="3"/>
        <v>0</v>
      </c>
      <c r="N90" s="180">
        <v>1.651E-2</v>
      </c>
      <c r="O90" s="180">
        <f t="shared" si="4"/>
        <v>0.02</v>
      </c>
      <c r="P90" s="180">
        <v>0</v>
      </c>
      <c r="Q90" s="180">
        <f t="shared" si="5"/>
        <v>0</v>
      </c>
      <c r="R90" s="182"/>
      <c r="S90" s="182" t="s">
        <v>194</v>
      </c>
      <c r="T90" s="183" t="s">
        <v>195</v>
      </c>
      <c r="U90" s="158">
        <v>1.1890000000000001</v>
      </c>
      <c r="V90" s="158">
        <f t="shared" si="6"/>
        <v>1.19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7">
        <v>50</v>
      </c>
      <c r="B91" s="178" t="s">
        <v>320</v>
      </c>
      <c r="C91" s="189" t="s">
        <v>321</v>
      </c>
      <c r="D91" s="179" t="s">
        <v>248</v>
      </c>
      <c r="E91" s="180">
        <v>1</v>
      </c>
      <c r="F91" s="181"/>
      <c r="G91" s="182">
        <f t="shared" si="0"/>
        <v>0</v>
      </c>
      <c r="H91" s="181"/>
      <c r="I91" s="182">
        <f t="shared" si="1"/>
        <v>0</v>
      </c>
      <c r="J91" s="181"/>
      <c r="K91" s="182">
        <f t="shared" si="2"/>
        <v>0</v>
      </c>
      <c r="L91" s="182">
        <v>21</v>
      </c>
      <c r="M91" s="182">
        <f t="shared" si="3"/>
        <v>0</v>
      </c>
      <c r="N91" s="180">
        <v>0</v>
      </c>
      <c r="O91" s="180">
        <f t="shared" si="4"/>
        <v>0</v>
      </c>
      <c r="P91" s="180">
        <v>0</v>
      </c>
      <c r="Q91" s="180">
        <f t="shared" si="5"/>
        <v>0</v>
      </c>
      <c r="R91" s="182"/>
      <c r="S91" s="182" t="s">
        <v>194</v>
      </c>
      <c r="T91" s="183" t="s">
        <v>195</v>
      </c>
      <c r="U91" s="158">
        <v>0.246</v>
      </c>
      <c r="V91" s="158">
        <f t="shared" si="6"/>
        <v>0.25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>
      <c r="A92" s="177">
        <v>51</v>
      </c>
      <c r="B92" s="178" t="s">
        <v>322</v>
      </c>
      <c r="C92" s="189" t="s">
        <v>323</v>
      </c>
      <c r="D92" s="179" t="s">
        <v>248</v>
      </c>
      <c r="E92" s="180">
        <v>1</v>
      </c>
      <c r="F92" s="181"/>
      <c r="G92" s="182">
        <f t="shared" si="0"/>
        <v>0</v>
      </c>
      <c r="H92" s="181"/>
      <c r="I92" s="182">
        <f t="shared" si="1"/>
        <v>0</v>
      </c>
      <c r="J92" s="181"/>
      <c r="K92" s="182">
        <f t="shared" si="2"/>
        <v>0</v>
      </c>
      <c r="L92" s="182">
        <v>21</v>
      </c>
      <c r="M92" s="182">
        <f t="shared" si="3"/>
        <v>0</v>
      </c>
      <c r="N92" s="180">
        <v>8.4999999999999995E-4</v>
      </c>
      <c r="O92" s="180">
        <f t="shared" si="4"/>
        <v>0</v>
      </c>
      <c r="P92" s="180">
        <v>0</v>
      </c>
      <c r="Q92" s="180">
        <f t="shared" si="5"/>
        <v>0</v>
      </c>
      <c r="R92" s="182"/>
      <c r="S92" s="182" t="s">
        <v>194</v>
      </c>
      <c r="T92" s="183" t="s">
        <v>195</v>
      </c>
      <c r="U92" s="158">
        <v>0.48499999999999999</v>
      </c>
      <c r="V92" s="158">
        <f t="shared" si="6"/>
        <v>0.49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7">
        <v>52</v>
      </c>
      <c r="B93" s="178" t="s">
        <v>324</v>
      </c>
      <c r="C93" s="189" t="s">
        <v>325</v>
      </c>
      <c r="D93" s="179" t="s">
        <v>317</v>
      </c>
      <c r="E93" s="180">
        <v>2</v>
      </c>
      <c r="F93" s="181"/>
      <c r="G93" s="182">
        <f t="shared" si="0"/>
        <v>0</v>
      </c>
      <c r="H93" s="181"/>
      <c r="I93" s="182">
        <f t="shared" si="1"/>
        <v>0</v>
      </c>
      <c r="J93" s="181"/>
      <c r="K93" s="182">
        <f t="shared" si="2"/>
        <v>0</v>
      </c>
      <c r="L93" s="182">
        <v>21</v>
      </c>
      <c r="M93" s="182">
        <f t="shared" si="3"/>
        <v>0</v>
      </c>
      <c r="N93" s="180">
        <v>0</v>
      </c>
      <c r="O93" s="180">
        <f t="shared" si="4"/>
        <v>0</v>
      </c>
      <c r="P93" s="180">
        <v>1.9460000000000002E-2</v>
      </c>
      <c r="Q93" s="180">
        <f t="shared" si="5"/>
        <v>0.04</v>
      </c>
      <c r="R93" s="182"/>
      <c r="S93" s="182" t="s">
        <v>194</v>
      </c>
      <c r="T93" s="183" t="s">
        <v>195</v>
      </c>
      <c r="U93" s="158">
        <v>0.38200000000000001</v>
      </c>
      <c r="V93" s="158">
        <f t="shared" si="6"/>
        <v>0.76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0">
        <v>53</v>
      </c>
      <c r="B94" s="171" t="s">
        <v>326</v>
      </c>
      <c r="C94" s="187" t="s">
        <v>327</v>
      </c>
      <c r="D94" s="172" t="s">
        <v>317</v>
      </c>
      <c r="E94" s="173">
        <v>2</v>
      </c>
      <c r="F94" s="174"/>
      <c r="G94" s="175">
        <f t="shared" si="0"/>
        <v>0</v>
      </c>
      <c r="H94" s="174"/>
      <c r="I94" s="175">
        <f t="shared" si="1"/>
        <v>0</v>
      </c>
      <c r="J94" s="174"/>
      <c r="K94" s="175">
        <f t="shared" si="2"/>
        <v>0</v>
      </c>
      <c r="L94" s="175">
        <v>21</v>
      </c>
      <c r="M94" s="175">
        <f t="shared" si="3"/>
        <v>0</v>
      </c>
      <c r="N94" s="173">
        <v>0</v>
      </c>
      <c r="O94" s="173">
        <f t="shared" si="4"/>
        <v>0</v>
      </c>
      <c r="P94" s="173">
        <v>1.56E-3</v>
      </c>
      <c r="Q94" s="173">
        <f t="shared" si="5"/>
        <v>0</v>
      </c>
      <c r="R94" s="175"/>
      <c r="S94" s="175" t="s">
        <v>194</v>
      </c>
      <c r="T94" s="176" t="s">
        <v>195</v>
      </c>
      <c r="U94" s="158">
        <v>0.217</v>
      </c>
      <c r="V94" s="158">
        <f t="shared" si="6"/>
        <v>0.43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>
        <v>54</v>
      </c>
      <c r="B95" s="155" t="s">
        <v>328</v>
      </c>
      <c r="C95" s="190" t="s">
        <v>329</v>
      </c>
      <c r="D95" s="156" t="s">
        <v>0</v>
      </c>
      <c r="E95" s="184"/>
      <c r="F95" s="159"/>
      <c r="G95" s="158">
        <f t="shared" si="0"/>
        <v>0</v>
      </c>
      <c r="H95" s="159"/>
      <c r="I95" s="158">
        <f t="shared" si="1"/>
        <v>0</v>
      </c>
      <c r="J95" s="159"/>
      <c r="K95" s="158">
        <f t="shared" si="2"/>
        <v>0</v>
      </c>
      <c r="L95" s="158">
        <v>21</v>
      </c>
      <c r="M95" s="158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8"/>
      <c r="S95" s="158" t="s">
        <v>194</v>
      </c>
      <c r="T95" s="158" t="s">
        <v>195</v>
      </c>
      <c r="U95" s="158">
        <v>0</v>
      </c>
      <c r="V95" s="158">
        <f t="shared" si="6"/>
        <v>0</v>
      </c>
      <c r="W95" s="158"/>
      <c r="X95" s="158" t="s">
        <v>258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259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>
      <c r="A96" s="163" t="s">
        <v>189</v>
      </c>
      <c r="B96" s="164" t="s">
        <v>136</v>
      </c>
      <c r="C96" s="186" t="s">
        <v>137</v>
      </c>
      <c r="D96" s="165"/>
      <c r="E96" s="166"/>
      <c r="F96" s="167"/>
      <c r="G96" s="167">
        <f>SUMIF(AG97:AG107,"&lt;&gt;NOR",G97:G107)</f>
        <v>0</v>
      </c>
      <c r="H96" s="167"/>
      <c r="I96" s="167">
        <f>SUM(I97:I107)</f>
        <v>0</v>
      </c>
      <c r="J96" s="167"/>
      <c r="K96" s="167">
        <f>SUM(K97:K107)</f>
        <v>0</v>
      </c>
      <c r="L96" s="167"/>
      <c r="M96" s="167">
        <f>SUM(M97:M107)</f>
        <v>0</v>
      </c>
      <c r="N96" s="166"/>
      <c r="O96" s="166">
        <f>SUM(O97:O107)</f>
        <v>7.0000000000000007E-2</v>
      </c>
      <c r="P96" s="166"/>
      <c r="Q96" s="166">
        <f>SUM(Q97:Q107)</f>
        <v>0</v>
      </c>
      <c r="R96" s="167"/>
      <c r="S96" s="167"/>
      <c r="T96" s="168"/>
      <c r="U96" s="162"/>
      <c r="V96" s="162">
        <f>SUM(V97:V107)</f>
        <v>11.95</v>
      </c>
      <c r="W96" s="162"/>
      <c r="X96" s="162"/>
      <c r="Y96" s="162"/>
      <c r="AG96" t="s">
        <v>190</v>
      </c>
    </row>
    <row r="97" spans="1:60" outlineLevel="1">
      <c r="A97" s="177">
        <v>55</v>
      </c>
      <c r="B97" s="178" t="s">
        <v>482</v>
      </c>
      <c r="C97" s="189" t="s">
        <v>483</v>
      </c>
      <c r="D97" s="179" t="s">
        <v>248</v>
      </c>
      <c r="E97" s="180">
        <v>1</v>
      </c>
      <c r="F97" s="181"/>
      <c r="G97" s="182">
        <f t="shared" ref="G97:G103" si="7">ROUND(E97*F97,2)</f>
        <v>0</v>
      </c>
      <c r="H97" s="181"/>
      <c r="I97" s="182">
        <f t="shared" ref="I97:I103" si="8">ROUND(E97*H97,2)</f>
        <v>0</v>
      </c>
      <c r="J97" s="181"/>
      <c r="K97" s="182">
        <f t="shared" ref="K97:K103" si="9">ROUND(E97*J97,2)</f>
        <v>0</v>
      </c>
      <c r="L97" s="182">
        <v>21</v>
      </c>
      <c r="M97" s="182">
        <f t="shared" ref="M97:M103" si="10">G97*(1+L97/100)</f>
        <v>0</v>
      </c>
      <c r="N97" s="180">
        <v>0</v>
      </c>
      <c r="O97" s="180">
        <f t="shared" ref="O97:O103" si="11">ROUND(E97*N97,2)</f>
        <v>0</v>
      </c>
      <c r="P97" s="180">
        <v>0</v>
      </c>
      <c r="Q97" s="180">
        <f t="shared" ref="Q97:Q103" si="12">ROUND(E97*P97,2)</f>
        <v>0</v>
      </c>
      <c r="R97" s="182"/>
      <c r="S97" s="182" t="s">
        <v>194</v>
      </c>
      <c r="T97" s="183" t="s">
        <v>195</v>
      </c>
      <c r="U97" s="158">
        <v>1.45</v>
      </c>
      <c r="V97" s="158">
        <f t="shared" ref="V97:V103" si="13">ROUND(E97*U97,2)</f>
        <v>1.45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7">
        <v>56</v>
      </c>
      <c r="B98" s="178" t="s">
        <v>484</v>
      </c>
      <c r="C98" s="189" t="s">
        <v>485</v>
      </c>
      <c r="D98" s="179" t="s">
        <v>248</v>
      </c>
      <c r="E98" s="180">
        <v>1</v>
      </c>
      <c r="F98" s="181"/>
      <c r="G98" s="182">
        <f t="shared" si="7"/>
        <v>0</v>
      </c>
      <c r="H98" s="181"/>
      <c r="I98" s="182">
        <f t="shared" si="8"/>
        <v>0</v>
      </c>
      <c r="J98" s="181"/>
      <c r="K98" s="182">
        <f t="shared" si="9"/>
        <v>0</v>
      </c>
      <c r="L98" s="182">
        <v>21</v>
      </c>
      <c r="M98" s="182">
        <f t="shared" si="10"/>
        <v>0</v>
      </c>
      <c r="N98" s="180">
        <v>0.02</v>
      </c>
      <c r="O98" s="180">
        <f t="shared" si="11"/>
        <v>0.02</v>
      </c>
      <c r="P98" s="180">
        <v>0</v>
      </c>
      <c r="Q98" s="180">
        <f t="shared" si="12"/>
        <v>0</v>
      </c>
      <c r="R98" s="182" t="s">
        <v>334</v>
      </c>
      <c r="S98" s="182" t="s">
        <v>194</v>
      </c>
      <c r="T98" s="183" t="s">
        <v>195</v>
      </c>
      <c r="U98" s="158">
        <v>0</v>
      </c>
      <c r="V98" s="158">
        <f t="shared" si="13"/>
        <v>0</v>
      </c>
      <c r="W98" s="158"/>
      <c r="X98" s="158" t="s">
        <v>335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336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7">
        <v>57</v>
      </c>
      <c r="B99" s="178" t="s">
        <v>330</v>
      </c>
      <c r="C99" s="189" t="s">
        <v>331</v>
      </c>
      <c r="D99" s="179" t="s">
        <v>248</v>
      </c>
      <c r="E99" s="180">
        <v>1</v>
      </c>
      <c r="F99" s="181"/>
      <c r="G99" s="182">
        <f t="shared" si="7"/>
        <v>0</v>
      </c>
      <c r="H99" s="181"/>
      <c r="I99" s="182">
        <f t="shared" si="8"/>
        <v>0</v>
      </c>
      <c r="J99" s="181"/>
      <c r="K99" s="182">
        <f t="shared" si="9"/>
        <v>0</v>
      </c>
      <c r="L99" s="182">
        <v>21</v>
      </c>
      <c r="M99" s="182">
        <f t="shared" si="10"/>
        <v>0</v>
      </c>
      <c r="N99" s="180">
        <v>0</v>
      </c>
      <c r="O99" s="180">
        <f t="shared" si="11"/>
        <v>0</v>
      </c>
      <c r="P99" s="180">
        <v>0</v>
      </c>
      <c r="Q99" s="180">
        <f t="shared" si="12"/>
        <v>0</v>
      </c>
      <c r="R99" s="182"/>
      <c r="S99" s="182" t="s">
        <v>194</v>
      </c>
      <c r="T99" s="183" t="s">
        <v>195</v>
      </c>
      <c r="U99" s="158">
        <v>1.5</v>
      </c>
      <c r="V99" s="158">
        <f t="shared" si="13"/>
        <v>1.5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>
      <c r="A100" s="177">
        <v>58</v>
      </c>
      <c r="B100" s="178" t="s">
        <v>332</v>
      </c>
      <c r="C100" s="189" t="s">
        <v>333</v>
      </c>
      <c r="D100" s="179" t="s">
        <v>248</v>
      </c>
      <c r="E100" s="180">
        <v>1</v>
      </c>
      <c r="F100" s="181"/>
      <c r="G100" s="182">
        <f t="shared" si="7"/>
        <v>0</v>
      </c>
      <c r="H100" s="181"/>
      <c r="I100" s="182">
        <f t="shared" si="8"/>
        <v>0</v>
      </c>
      <c r="J100" s="181"/>
      <c r="K100" s="182">
        <f t="shared" si="9"/>
        <v>0</v>
      </c>
      <c r="L100" s="182">
        <v>21</v>
      </c>
      <c r="M100" s="182">
        <f t="shared" si="10"/>
        <v>0</v>
      </c>
      <c r="N100" s="180">
        <v>2.1999999999999999E-2</v>
      </c>
      <c r="O100" s="180">
        <f t="shared" si="11"/>
        <v>0.02</v>
      </c>
      <c r="P100" s="180">
        <v>0</v>
      </c>
      <c r="Q100" s="180">
        <f t="shared" si="12"/>
        <v>0</v>
      </c>
      <c r="R100" s="182" t="s">
        <v>334</v>
      </c>
      <c r="S100" s="182" t="s">
        <v>194</v>
      </c>
      <c r="T100" s="183" t="s">
        <v>195</v>
      </c>
      <c r="U100" s="158">
        <v>0</v>
      </c>
      <c r="V100" s="158">
        <f t="shared" si="13"/>
        <v>0</v>
      </c>
      <c r="W100" s="158"/>
      <c r="X100" s="158" t="s">
        <v>335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336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7">
        <v>59</v>
      </c>
      <c r="B101" s="178" t="s">
        <v>337</v>
      </c>
      <c r="C101" s="189" t="s">
        <v>338</v>
      </c>
      <c r="D101" s="179" t="s">
        <v>248</v>
      </c>
      <c r="E101" s="180">
        <v>2</v>
      </c>
      <c r="F101" s="181"/>
      <c r="G101" s="182">
        <f t="shared" si="7"/>
        <v>0</v>
      </c>
      <c r="H101" s="181"/>
      <c r="I101" s="182">
        <f t="shared" si="8"/>
        <v>0</v>
      </c>
      <c r="J101" s="181"/>
      <c r="K101" s="182">
        <f t="shared" si="9"/>
        <v>0</v>
      </c>
      <c r="L101" s="182">
        <v>21</v>
      </c>
      <c r="M101" s="182">
        <f t="shared" si="10"/>
        <v>0</v>
      </c>
      <c r="N101" s="180">
        <v>0</v>
      </c>
      <c r="O101" s="180">
        <f t="shared" si="11"/>
        <v>0</v>
      </c>
      <c r="P101" s="180">
        <v>0</v>
      </c>
      <c r="Q101" s="180">
        <f t="shared" si="12"/>
        <v>0</v>
      </c>
      <c r="R101" s="182"/>
      <c r="S101" s="182" t="s">
        <v>194</v>
      </c>
      <c r="T101" s="183" t="s">
        <v>195</v>
      </c>
      <c r="U101" s="158">
        <v>0.77500000000000002</v>
      </c>
      <c r="V101" s="158">
        <f t="shared" si="13"/>
        <v>1.55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7">
        <v>60</v>
      </c>
      <c r="B102" s="178" t="s">
        <v>339</v>
      </c>
      <c r="C102" s="189" t="s">
        <v>340</v>
      </c>
      <c r="D102" s="179" t="s">
        <v>248</v>
      </c>
      <c r="E102" s="180">
        <v>2</v>
      </c>
      <c r="F102" s="181"/>
      <c r="G102" s="182">
        <f t="shared" si="7"/>
        <v>0</v>
      </c>
      <c r="H102" s="181"/>
      <c r="I102" s="182">
        <f t="shared" si="8"/>
        <v>0</v>
      </c>
      <c r="J102" s="181"/>
      <c r="K102" s="182">
        <f t="shared" si="9"/>
        <v>0</v>
      </c>
      <c r="L102" s="182">
        <v>21</v>
      </c>
      <c r="M102" s="182">
        <f t="shared" si="10"/>
        <v>0</v>
      </c>
      <c r="N102" s="180">
        <v>8.0000000000000004E-4</v>
      </c>
      <c r="O102" s="180">
        <f t="shared" si="11"/>
        <v>0</v>
      </c>
      <c r="P102" s="180">
        <v>0</v>
      </c>
      <c r="Q102" s="180">
        <f t="shared" si="12"/>
        <v>0</v>
      </c>
      <c r="R102" s="182" t="s">
        <v>334</v>
      </c>
      <c r="S102" s="182" t="s">
        <v>194</v>
      </c>
      <c r="T102" s="183" t="s">
        <v>195</v>
      </c>
      <c r="U102" s="158">
        <v>0</v>
      </c>
      <c r="V102" s="158">
        <f t="shared" si="13"/>
        <v>0</v>
      </c>
      <c r="W102" s="158"/>
      <c r="X102" s="158" t="s">
        <v>335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336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>
      <c r="A103" s="170">
        <v>61</v>
      </c>
      <c r="B103" s="171" t="s">
        <v>341</v>
      </c>
      <c r="C103" s="187" t="s">
        <v>342</v>
      </c>
      <c r="D103" s="172" t="s">
        <v>236</v>
      </c>
      <c r="E103" s="173">
        <v>27.6</v>
      </c>
      <c r="F103" s="174"/>
      <c r="G103" s="175">
        <f t="shared" si="7"/>
        <v>0</v>
      </c>
      <c r="H103" s="174"/>
      <c r="I103" s="175">
        <f t="shared" si="8"/>
        <v>0</v>
      </c>
      <c r="J103" s="174"/>
      <c r="K103" s="175">
        <f t="shared" si="9"/>
        <v>0</v>
      </c>
      <c r="L103" s="175">
        <v>21</v>
      </c>
      <c r="M103" s="175">
        <f t="shared" si="10"/>
        <v>0</v>
      </c>
      <c r="N103" s="173">
        <v>0</v>
      </c>
      <c r="O103" s="173">
        <f t="shared" si="11"/>
        <v>0</v>
      </c>
      <c r="P103" s="173">
        <v>0</v>
      </c>
      <c r="Q103" s="173">
        <f t="shared" si="12"/>
        <v>0</v>
      </c>
      <c r="R103" s="175"/>
      <c r="S103" s="175" t="s">
        <v>194</v>
      </c>
      <c r="T103" s="176" t="s">
        <v>195</v>
      </c>
      <c r="U103" s="158">
        <v>0.27</v>
      </c>
      <c r="V103" s="158">
        <f t="shared" si="13"/>
        <v>7.45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>
      <c r="A104" s="154"/>
      <c r="B104" s="155"/>
      <c r="C104" s="188" t="s">
        <v>595</v>
      </c>
      <c r="D104" s="160"/>
      <c r="E104" s="161">
        <v>27.6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0">
        <v>62</v>
      </c>
      <c r="B105" s="171" t="s">
        <v>344</v>
      </c>
      <c r="C105" s="187" t="s">
        <v>345</v>
      </c>
      <c r="D105" s="172" t="s">
        <v>236</v>
      </c>
      <c r="E105" s="173">
        <v>30.36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1E-3</v>
      </c>
      <c r="O105" s="173">
        <f>ROUND(E105*N105,2)</f>
        <v>0.03</v>
      </c>
      <c r="P105" s="173">
        <v>0</v>
      </c>
      <c r="Q105" s="173">
        <f>ROUND(E105*P105,2)</f>
        <v>0</v>
      </c>
      <c r="R105" s="175" t="s">
        <v>334</v>
      </c>
      <c r="S105" s="175" t="s">
        <v>194</v>
      </c>
      <c r="T105" s="176" t="s">
        <v>195</v>
      </c>
      <c r="U105" s="158">
        <v>0</v>
      </c>
      <c r="V105" s="158">
        <f>ROUND(E105*U105,2)</f>
        <v>0</v>
      </c>
      <c r="W105" s="158"/>
      <c r="X105" s="158" t="s">
        <v>335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336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>
      <c r="A106" s="154"/>
      <c r="B106" s="155"/>
      <c r="C106" s="188" t="s">
        <v>596</v>
      </c>
      <c r="D106" s="160"/>
      <c r="E106" s="161">
        <v>30.36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202</v>
      </c>
      <c r="AH106" s="147">
        <v>5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>
        <v>63</v>
      </c>
      <c r="B107" s="155" t="s">
        <v>347</v>
      </c>
      <c r="C107" s="190" t="s">
        <v>348</v>
      </c>
      <c r="D107" s="156" t="s">
        <v>0</v>
      </c>
      <c r="E107" s="184"/>
      <c r="F107" s="159"/>
      <c r="G107" s="158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194</v>
      </c>
      <c r="T107" s="158" t="s">
        <v>195</v>
      </c>
      <c r="U107" s="158">
        <v>0</v>
      </c>
      <c r="V107" s="158">
        <f>ROUND(E107*U107,2)</f>
        <v>0</v>
      </c>
      <c r="W107" s="158"/>
      <c r="X107" s="158" t="s">
        <v>258</v>
      </c>
      <c r="Y107" s="158" t="s">
        <v>197</v>
      </c>
      <c r="Z107" s="147"/>
      <c r="AA107" s="147"/>
      <c r="AB107" s="147"/>
      <c r="AC107" s="147"/>
      <c r="AD107" s="147"/>
      <c r="AE107" s="147"/>
      <c r="AF107" s="147"/>
      <c r="AG107" s="147" t="s">
        <v>259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>
      <c r="A108" s="163" t="s">
        <v>189</v>
      </c>
      <c r="B108" s="164" t="s">
        <v>138</v>
      </c>
      <c r="C108" s="186" t="s">
        <v>139</v>
      </c>
      <c r="D108" s="165"/>
      <c r="E108" s="166"/>
      <c r="F108" s="167"/>
      <c r="G108" s="167">
        <f>SUMIF(AG109:AG111,"&lt;&gt;NOR",G109:G111)</f>
        <v>0</v>
      </c>
      <c r="H108" s="167"/>
      <c r="I108" s="167">
        <f>SUM(I109:I111)</f>
        <v>0</v>
      </c>
      <c r="J108" s="167"/>
      <c r="K108" s="167">
        <f>SUM(K109:K111)</f>
        <v>0</v>
      </c>
      <c r="L108" s="167"/>
      <c r="M108" s="167">
        <f>SUM(M109:M111)</f>
        <v>0</v>
      </c>
      <c r="N108" s="166"/>
      <c r="O108" s="166">
        <f>SUM(O109:O111)</f>
        <v>0.49</v>
      </c>
      <c r="P108" s="166"/>
      <c r="Q108" s="166">
        <f>SUM(Q109:Q111)</f>
        <v>0</v>
      </c>
      <c r="R108" s="167"/>
      <c r="S108" s="167"/>
      <c r="T108" s="168"/>
      <c r="U108" s="162"/>
      <c r="V108" s="162">
        <f>SUM(V109:V111)</f>
        <v>24.97</v>
      </c>
      <c r="W108" s="162"/>
      <c r="X108" s="162"/>
      <c r="Y108" s="162"/>
      <c r="AG108" t="s">
        <v>190</v>
      </c>
    </row>
    <row r="109" spans="1:60" ht="20.399999999999999" outlineLevel="1">
      <c r="A109" s="177">
        <v>64</v>
      </c>
      <c r="B109" s="178" t="s">
        <v>349</v>
      </c>
      <c r="C109" s="189" t="s">
        <v>350</v>
      </c>
      <c r="D109" s="179" t="s">
        <v>193</v>
      </c>
      <c r="E109" s="180">
        <v>41.4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1.103E-2</v>
      </c>
      <c r="O109" s="180">
        <f>ROUND(E109*N109,2)</f>
        <v>0.46</v>
      </c>
      <c r="P109" s="180">
        <v>0</v>
      </c>
      <c r="Q109" s="180">
        <f>ROUND(E109*P109,2)</f>
        <v>0</v>
      </c>
      <c r="R109" s="182"/>
      <c r="S109" s="182" t="s">
        <v>228</v>
      </c>
      <c r="T109" s="183" t="s">
        <v>229</v>
      </c>
      <c r="U109" s="158">
        <v>0.48499999999999999</v>
      </c>
      <c r="V109" s="158">
        <f>ROUND(E109*U109,2)</f>
        <v>20.079999999999998</v>
      </c>
      <c r="W109" s="158"/>
      <c r="X109" s="158" t="s">
        <v>196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198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>
      <c r="A110" s="170">
        <v>65</v>
      </c>
      <c r="B110" s="171" t="s">
        <v>351</v>
      </c>
      <c r="C110" s="187" t="s">
        <v>352</v>
      </c>
      <c r="D110" s="172" t="s">
        <v>193</v>
      </c>
      <c r="E110" s="173">
        <v>10.08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3.47E-3</v>
      </c>
      <c r="O110" s="173">
        <f>ROUND(E110*N110,2)</f>
        <v>0.03</v>
      </c>
      <c r="P110" s="173">
        <v>0</v>
      </c>
      <c r="Q110" s="173">
        <f>ROUND(E110*P110,2)</f>
        <v>0</v>
      </c>
      <c r="R110" s="175"/>
      <c r="S110" s="175" t="s">
        <v>228</v>
      </c>
      <c r="T110" s="176" t="s">
        <v>229</v>
      </c>
      <c r="U110" s="158">
        <v>0.48499999999999999</v>
      </c>
      <c r="V110" s="158">
        <f>ROUND(E110*U110,2)</f>
        <v>4.8899999999999997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>
        <v>66</v>
      </c>
      <c r="B111" s="155" t="s">
        <v>353</v>
      </c>
      <c r="C111" s="190" t="s">
        <v>354</v>
      </c>
      <c r="D111" s="156" t="s">
        <v>0</v>
      </c>
      <c r="E111" s="184"/>
      <c r="F111" s="159"/>
      <c r="G111" s="158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194</v>
      </c>
      <c r="T111" s="158" t="s">
        <v>195</v>
      </c>
      <c r="U111" s="158">
        <v>0</v>
      </c>
      <c r="V111" s="158">
        <f>ROUND(E111*U111,2)</f>
        <v>0</v>
      </c>
      <c r="W111" s="158"/>
      <c r="X111" s="158" t="s">
        <v>258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259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>
      <c r="A112" s="163" t="s">
        <v>189</v>
      </c>
      <c r="B112" s="164" t="s">
        <v>144</v>
      </c>
      <c r="C112" s="186" t="s">
        <v>145</v>
      </c>
      <c r="D112" s="165"/>
      <c r="E112" s="166"/>
      <c r="F112" s="167"/>
      <c r="G112" s="167">
        <f>SUMIF(AG113:AG134,"&lt;&gt;NOR",G113:G134)</f>
        <v>0</v>
      </c>
      <c r="H112" s="167"/>
      <c r="I112" s="167">
        <f>SUM(I113:I134)</f>
        <v>0</v>
      </c>
      <c r="J112" s="167"/>
      <c r="K112" s="167">
        <f>SUM(K113:K134)</f>
        <v>0</v>
      </c>
      <c r="L112" s="167"/>
      <c r="M112" s="167">
        <f>SUM(M113:M134)</f>
        <v>0</v>
      </c>
      <c r="N112" s="166"/>
      <c r="O112" s="166">
        <f>SUM(O113:O134)</f>
        <v>0.2</v>
      </c>
      <c r="P112" s="166"/>
      <c r="Q112" s="166">
        <f>SUM(Q113:Q134)</f>
        <v>0.05</v>
      </c>
      <c r="R112" s="167"/>
      <c r="S112" s="167"/>
      <c r="T112" s="168"/>
      <c r="U112" s="162"/>
      <c r="V112" s="162">
        <f>SUM(V113:V134)</f>
        <v>35.69</v>
      </c>
      <c r="W112" s="162"/>
      <c r="X112" s="162"/>
      <c r="Y112" s="162"/>
      <c r="AG112" t="s">
        <v>190</v>
      </c>
    </row>
    <row r="113" spans="1:60" outlineLevel="1">
      <c r="A113" s="170">
        <v>67</v>
      </c>
      <c r="B113" s="171" t="s">
        <v>492</v>
      </c>
      <c r="C113" s="187" t="s">
        <v>493</v>
      </c>
      <c r="D113" s="172" t="s">
        <v>236</v>
      </c>
      <c r="E113" s="173">
        <v>27.6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8.0000000000000007E-5</v>
      </c>
      <c r="Q113" s="173">
        <f>ROUND(E113*P113,2)</f>
        <v>0</v>
      </c>
      <c r="R113" s="175"/>
      <c r="S113" s="175" t="s">
        <v>194</v>
      </c>
      <c r="T113" s="176" t="s">
        <v>195</v>
      </c>
      <c r="U113" s="158">
        <v>3.5000000000000003E-2</v>
      </c>
      <c r="V113" s="158">
        <f>ROUND(E113*U113,2)</f>
        <v>0.97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>
      <c r="A114" s="154"/>
      <c r="B114" s="155"/>
      <c r="C114" s="188" t="s">
        <v>595</v>
      </c>
      <c r="D114" s="160"/>
      <c r="E114" s="161">
        <v>27.6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0">
        <v>68</v>
      </c>
      <c r="B115" s="171" t="s">
        <v>495</v>
      </c>
      <c r="C115" s="187" t="s">
        <v>496</v>
      </c>
      <c r="D115" s="172" t="s">
        <v>193</v>
      </c>
      <c r="E115" s="173">
        <v>51.48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1E-3</v>
      </c>
      <c r="Q115" s="173">
        <f>ROUND(E115*P115,2)</f>
        <v>0.05</v>
      </c>
      <c r="R115" s="175"/>
      <c r="S115" s="175" t="s">
        <v>194</v>
      </c>
      <c r="T115" s="176" t="s">
        <v>195</v>
      </c>
      <c r="U115" s="158">
        <v>0.105</v>
      </c>
      <c r="V115" s="158">
        <f>ROUND(E115*U115,2)</f>
        <v>5.41</v>
      </c>
      <c r="W115" s="158"/>
      <c r="X115" s="158" t="s">
        <v>196</v>
      </c>
      <c r="Y115" s="158" t="s">
        <v>197</v>
      </c>
      <c r="Z115" s="147"/>
      <c r="AA115" s="147"/>
      <c r="AB115" s="147"/>
      <c r="AC115" s="147"/>
      <c r="AD115" s="147"/>
      <c r="AE115" s="147"/>
      <c r="AF115" s="147"/>
      <c r="AG115" s="147" t="s">
        <v>198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>
      <c r="A116" s="154"/>
      <c r="B116" s="155"/>
      <c r="C116" s="188" t="s">
        <v>594</v>
      </c>
      <c r="D116" s="160"/>
      <c r="E116" s="161">
        <v>51.48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0">
        <v>69</v>
      </c>
      <c r="B117" s="171" t="s">
        <v>497</v>
      </c>
      <c r="C117" s="187" t="s">
        <v>498</v>
      </c>
      <c r="D117" s="172" t="s">
        <v>193</v>
      </c>
      <c r="E117" s="173">
        <v>51.48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194</v>
      </c>
      <c r="T117" s="176" t="s">
        <v>195</v>
      </c>
      <c r="U117" s="158">
        <v>0.02</v>
      </c>
      <c r="V117" s="158">
        <f>ROUND(E117*U117,2)</f>
        <v>1.03</v>
      </c>
      <c r="W117" s="158"/>
      <c r="X117" s="158" t="s">
        <v>196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>
      <c r="A118" s="154"/>
      <c r="B118" s="155"/>
      <c r="C118" s="188" t="s">
        <v>597</v>
      </c>
      <c r="D118" s="160"/>
      <c r="E118" s="161">
        <v>51.48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202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0">
        <v>70</v>
      </c>
      <c r="B119" s="171" t="s">
        <v>500</v>
      </c>
      <c r="C119" s="187" t="s">
        <v>501</v>
      </c>
      <c r="D119" s="172" t="s">
        <v>193</v>
      </c>
      <c r="E119" s="173">
        <v>51.48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0</v>
      </c>
      <c r="O119" s="173">
        <f>ROUND(E119*N119,2)</f>
        <v>0</v>
      </c>
      <c r="P119" s="173">
        <v>0</v>
      </c>
      <c r="Q119" s="173">
        <f>ROUND(E119*P119,2)</f>
        <v>0</v>
      </c>
      <c r="R119" s="175"/>
      <c r="S119" s="175" t="s">
        <v>194</v>
      </c>
      <c r="T119" s="176" t="s">
        <v>195</v>
      </c>
      <c r="U119" s="158">
        <v>0.05</v>
      </c>
      <c r="V119" s="158">
        <f>ROUND(E119*U119,2)</f>
        <v>2.57</v>
      </c>
      <c r="W119" s="158"/>
      <c r="X119" s="158" t="s">
        <v>196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198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>
      <c r="A120" s="154"/>
      <c r="B120" s="155"/>
      <c r="C120" s="188" t="s">
        <v>597</v>
      </c>
      <c r="D120" s="160"/>
      <c r="E120" s="161">
        <v>51.48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202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>
      <c r="A121" s="170">
        <v>71</v>
      </c>
      <c r="B121" s="171" t="s">
        <v>502</v>
      </c>
      <c r="C121" s="187" t="s">
        <v>598</v>
      </c>
      <c r="D121" s="172" t="s">
        <v>193</v>
      </c>
      <c r="E121" s="173">
        <v>51.48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2.5000000000000001E-4</v>
      </c>
      <c r="O121" s="173">
        <f>ROUND(E121*N121,2)</f>
        <v>0.01</v>
      </c>
      <c r="P121" s="173">
        <v>0</v>
      </c>
      <c r="Q121" s="173">
        <f>ROUND(E121*P121,2)</f>
        <v>0</v>
      </c>
      <c r="R121" s="175"/>
      <c r="S121" s="175" t="s">
        <v>194</v>
      </c>
      <c r="T121" s="176" t="s">
        <v>195</v>
      </c>
      <c r="U121" s="158">
        <v>0.38</v>
      </c>
      <c r="V121" s="158">
        <f>ROUND(E121*U121,2)</f>
        <v>19.559999999999999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>
      <c r="A122" s="154"/>
      <c r="B122" s="155"/>
      <c r="C122" s="188" t="s">
        <v>597</v>
      </c>
      <c r="D122" s="160"/>
      <c r="E122" s="161">
        <v>51.48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202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0">
        <v>72</v>
      </c>
      <c r="B123" s="171" t="s">
        <v>504</v>
      </c>
      <c r="C123" s="187" t="s">
        <v>505</v>
      </c>
      <c r="D123" s="172" t="s">
        <v>193</v>
      </c>
      <c r="E123" s="173">
        <v>56.628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3.15E-3</v>
      </c>
      <c r="O123" s="173">
        <f>ROUND(E123*N123,2)</f>
        <v>0.18</v>
      </c>
      <c r="P123" s="173">
        <v>0</v>
      </c>
      <c r="Q123" s="173">
        <f>ROUND(E123*P123,2)</f>
        <v>0</v>
      </c>
      <c r="R123" s="175" t="s">
        <v>334</v>
      </c>
      <c r="S123" s="175" t="s">
        <v>194</v>
      </c>
      <c r="T123" s="176" t="s">
        <v>195</v>
      </c>
      <c r="U123" s="158">
        <v>0</v>
      </c>
      <c r="V123" s="158">
        <f>ROUND(E123*U123,2)</f>
        <v>0</v>
      </c>
      <c r="W123" s="158"/>
      <c r="X123" s="158" t="s">
        <v>335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336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>
      <c r="A124" s="154"/>
      <c r="B124" s="155"/>
      <c r="C124" s="188" t="s">
        <v>599</v>
      </c>
      <c r="D124" s="160"/>
      <c r="E124" s="161">
        <v>56.628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202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>
      <c r="A125" s="170">
        <v>73</v>
      </c>
      <c r="B125" s="171" t="s">
        <v>507</v>
      </c>
      <c r="C125" s="187" t="s">
        <v>508</v>
      </c>
      <c r="D125" s="172" t="s">
        <v>236</v>
      </c>
      <c r="E125" s="173">
        <v>27.6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8.0000000000000007E-5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194</v>
      </c>
      <c r="T125" s="176" t="s">
        <v>195</v>
      </c>
      <c r="U125" s="158">
        <v>0.13719999999999999</v>
      </c>
      <c r="V125" s="158">
        <f>ROUND(E125*U125,2)</f>
        <v>3.79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>
      <c r="A126" s="154"/>
      <c r="B126" s="155"/>
      <c r="C126" s="188" t="s">
        <v>600</v>
      </c>
      <c r="D126" s="160"/>
      <c r="E126" s="161">
        <v>27.6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202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0">
        <v>74</v>
      </c>
      <c r="B127" s="171" t="s">
        <v>510</v>
      </c>
      <c r="C127" s="187" t="s">
        <v>511</v>
      </c>
      <c r="D127" s="172" t="s">
        <v>236</v>
      </c>
      <c r="E127" s="173">
        <v>1.7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5" t="s">
        <v>194</v>
      </c>
      <c r="T127" s="176" t="s">
        <v>195</v>
      </c>
      <c r="U127" s="158">
        <v>0.28000000000000003</v>
      </c>
      <c r="V127" s="158">
        <f>ROUND(E127*U127,2)</f>
        <v>0.48</v>
      </c>
      <c r="W127" s="158"/>
      <c r="X127" s="158" t="s">
        <v>196</v>
      </c>
      <c r="Y127" s="158" t="s">
        <v>197</v>
      </c>
      <c r="Z127" s="147"/>
      <c r="AA127" s="147"/>
      <c r="AB127" s="147"/>
      <c r="AC127" s="147"/>
      <c r="AD127" s="147"/>
      <c r="AE127" s="147"/>
      <c r="AF127" s="147"/>
      <c r="AG127" s="147" t="s">
        <v>198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>
      <c r="A128" s="154"/>
      <c r="B128" s="155"/>
      <c r="C128" s="294" t="s">
        <v>512</v>
      </c>
      <c r="D128" s="295"/>
      <c r="E128" s="295"/>
      <c r="F128" s="295"/>
      <c r="G128" s="295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601</v>
      </c>
      <c r="D129" s="160"/>
      <c r="E129" s="161">
        <v>1.7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>
      <c r="A130" s="177">
        <v>75</v>
      </c>
      <c r="B130" s="178" t="s">
        <v>514</v>
      </c>
      <c r="C130" s="189" t="s">
        <v>515</v>
      </c>
      <c r="D130" s="179" t="s">
        <v>248</v>
      </c>
      <c r="E130" s="180">
        <v>2</v>
      </c>
      <c r="F130" s="181"/>
      <c r="G130" s="182">
        <f>ROUND(E130*F130,2)</f>
        <v>0</v>
      </c>
      <c r="H130" s="181"/>
      <c r="I130" s="182">
        <f>ROUND(E130*H130,2)</f>
        <v>0</v>
      </c>
      <c r="J130" s="181"/>
      <c r="K130" s="182">
        <f>ROUND(E130*J130,2)</f>
        <v>0</v>
      </c>
      <c r="L130" s="182">
        <v>21</v>
      </c>
      <c r="M130" s="182">
        <f>G130*(1+L130/100)</f>
        <v>0</v>
      </c>
      <c r="N130" s="180">
        <v>1.7000000000000001E-4</v>
      </c>
      <c r="O130" s="180">
        <f>ROUND(E130*N130,2)</f>
        <v>0</v>
      </c>
      <c r="P130" s="180">
        <v>0</v>
      </c>
      <c r="Q130" s="180">
        <f>ROUND(E130*P130,2)</f>
        <v>0</v>
      </c>
      <c r="R130" s="182" t="s">
        <v>334</v>
      </c>
      <c r="S130" s="182" t="s">
        <v>194</v>
      </c>
      <c r="T130" s="183" t="s">
        <v>195</v>
      </c>
      <c r="U130" s="158">
        <v>0</v>
      </c>
      <c r="V130" s="158">
        <f>ROUND(E130*U130,2)</f>
        <v>0</v>
      </c>
      <c r="W130" s="158"/>
      <c r="X130" s="158" t="s">
        <v>335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336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>
      <c r="A131" s="170">
        <v>76</v>
      </c>
      <c r="B131" s="171" t="s">
        <v>370</v>
      </c>
      <c r="C131" s="187" t="s">
        <v>371</v>
      </c>
      <c r="D131" s="172" t="s">
        <v>193</v>
      </c>
      <c r="E131" s="173">
        <v>11.4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2.0000000000000002E-5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194</v>
      </c>
      <c r="T131" s="176" t="s">
        <v>195</v>
      </c>
      <c r="U131" s="158">
        <v>0.16500000000000001</v>
      </c>
      <c r="V131" s="158">
        <f>ROUND(E131*U131,2)</f>
        <v>1.88</v>
      </c>
      <c r="W131" s="158"/>
      <c r="X131" s="158" t="s">
        <v>196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198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88" t="s">
        <v>602</v>
      </c>
      <c r="D132" s="160"/>
      <c r="E132" s="161">
        <v>11.4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0">
        <v>77</v>
      </c>
      <c r="B133" s="171" t="s">
        <v>373</v>
      </c>
      <c r="C133" s="187" t="s">
        <v>374</v>
      </c>
      <c r="D133" s="172" t="s">
        <v>193</v>
      </c>
      <c r="E133" s="173">
        <v>12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1.0399999999999999E-3</v>
      </c>
      <c r="O133" s="173">
        <f>ROUND(E133*N133,2)</f>
        <v>0.01</v>
      </c>
      <c r="P133" s="173">
        <v>0</v>
      </c>
      <c r="Q133" s="173">
        <f>ROUND(E133*P133,2)</f>
        <v>0</v>
      </c>
      <c r="R133" s="175" t="s">
        <v>334</v>
      </c>
      <c r="S133" s="175" t="s">
        <v>240</v>
      </c>
      <c r="T133" s="176" t="s">
        <v>195</v>
      </c>
      <c r="U133" s="158">
        <v>0</v>
      </c>
      <c r="V133" s="158">
        <f>ROUND(E133*U133,2)</f>
        <v>0</v>
      </c>
      <c r="W133" s="158"/>
      <c r="X133" s="158" t="s">
        <v>335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336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>
        <v>78</v>
      </c>
      <c r="B134" s="155" t="s">
        <v>517</v>
      </c>
      <c r="C134" s="190" t="s">
        <v>518</v>
      </c>
      <c r="D134" s="156" t="s">
        <v>0</v>
      </c>
      <c r="E134" s="184"/>
      <c r="F134" s="159"/>
      <c r="G134" s="15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194</v>
      </c>
      <c r="T134" s="158" t="s">
        <v>195</v>
      </c>
      <c r="U134" s="158">
        <v>0</v>
      </c>
      <c r="V134" s="158">
        <f>ROUND(E134*U134,2)</f>
        <v>0</v>
      </c>
      <c r="W134" s="158"/>
      <c r="X134" s="158" t="s">
        <v>258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259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>
      <c r="A135" s="163" t="s">
        <v>189</v>
      </c>
      <c r="B135" s="164" t="s">
        <v>146</v>
      </c>
      <c r="C135" s="186" t="s">
        <v>147</v>
      </c>
      <c r="D135" s="165"/>
      <c r="E135" s="166"/>
      <c r="F135" s="167"/>
      <c r="G135" s="167">
        <f>SUMIF(AG136:AG145,"&lt;&gt;NOR",G136:G145)</f>
        <v>0</v>
      </c>
      <c r="H135" s="167"/>
      <c r="I135" s="167">
        <f>SUM(I136:I145)</f>
        <v>0</v>
      </c>
      <c r="J135" s="167"/>
      <c r="K135" s="167">
        <f>SUM(K136:K145)</f>
        <v>0</v>
      </c>
      <c r="L135" s="167"/>
      <c r="M135" s="167">
        <f>SUM(M136:M145)</f>
        <v>0</v>
      </c>
      <c r="N135" s="166"/>
      <c r="O135" s="166">
        <f>SUM(O136:O145)</f>
        <v>6.9999999999999993E-2</v>
      </c>
      <c r="P135" s="166"/>
      <c r="Q135" s="166">
        <f>SUM(Q136:Q145)</f>
        <v>0</v>
      </c>
      <c r="R135" s="167"/>
      <c r="S135" s="167"/>
      <c r="T135" s="168"/>
      <c r="U135" s="162"/>
      <c r="V135" s="162">
        <f>SUM(V136:V145)</f>
        <v>4.32</v>
      </c>
      <c r="W135" s="162"/>
      <c r="X135" s="162"/>
      <c r="Y135" s="162"/>
      <c r="AG135" t="s">
        <v>190</v>
      </c>
    </row>
    <row r="136" spans="1:60" outlineLevel="1">
      <c r="A136" s="170">
        <v>79</v>
      </c>
      <c r="B136" s="171" t="s">
        <v>376</v>
      </c>
      <c r="C136" s="187" t="s">
        <v>377</v>
      </c>
      <c r="D136" s="172" t="s">
        <v>193</v>
      </c>
      <c r="E136" s="173">
        <v>2.31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2.1000000000000001E-4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0.05</v>
      </c>
      <c r="V136" s="158">
        <f>ROUND(E136*U136,2)</f>
        <v>0.12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294" t="s">
        <v>378</v>
      </c>
      <c r="D137" s="295"/>
      <c r="E137" s="295"/>
      <c r="F137" s="295"/>
      <c r="G137" s="295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603</v>
      </c>
      <c r="D138" s="160"/>
      <c r="E138" s="161">
        <v>2.31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0">
        <v>80</v>
      </c>
      <c r="B139" s="171" t="s">
        <v>380</v>
      </c>
      <c r="C139" s="187" t="s">
        <v>381</v>
      </c>
      <c r="D139" s="172" t="s">
        <v>193</v>
      </c>
      <c r="E139" s="173">
        <v>2.31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194</v>
      </c>
      <c r="T139" s="176" t="s">
        <v>195</v>
      </c>
      <c r="U139" s="158">
        <v>0.24</v>
      </c>
      <c r="V139" s="158">
        <f>ROUND(E139*U139,2)</f>
        <v>0.55000000000000004</v>
      </c>
      <c r="W139" s="158"/>
      <c r="X139" s="158" t="s">
        <v>196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604</v>
      </c>
      <c r="D140" s="160"/>
      <c r="E140" s="161">
        <v>2.31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0">
        <v>81</v>
      </c>
      <c r="B141" s="171" t="s">
        <v>383</v>
      </c>
      <c r="C141" s="187" t="s">
        <v>384</v>
      </c>
      <c r="D141" s="172" t="s">
        <v>193</v>
      </c>
      <c r="E141" s="173">
        <v>2.31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2.8400000000000001E-3</v>
      </c>
      <c r="O141" s="173">
        <f>ROUND(E141*N141,2)</f>
        <v>0.01</v>
      </c>
      <c r="P141" s="173">
        <v>0</v>
      </c>
      <c r="Q141" s="173">
        <f>ROUND(E141*P141,2)</f>
        <v>0</v>
      </c>
      <c r="R141" s="175"/>
      <c r="S141" s="175" t="s">
        <v>194</v>
      </c>
      <c r="T141" s="176" t="s">
        <v>195</v>
      </c>
      <c r="U141" s="158">
        <v>1.5780000000000001</v>
      </c>
      <c r="V141" s="158">
        <f>ROUND(E141*U141,2)</f>
        <v>3.65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605</v>
      </c>
      <c r="D142" s="160"/>
      <c r="E142" s="161">
        <v>2.31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0">
        <v>82</v>
      </c>
      <c r="B143" s="171" t="s">
        <v>385</v>
      </c>
      <c r="C143" s="187" t="s">
        <v>386</v>
      </c>
      <c r="D143" s="172" t="s">
        <v>193</v>
      </c>
      <c r="E143" s="173">
        <v>2.7719999999999998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2.188E-2</v>
      </c>
      <c r="O143" s="173">
        <f>ROUND(E143*N143,2)</f>
        <v>0.06</v>
      </c>
      <c r="P143" s="173">
        <v>0</v>
      </c>
      <c r="Q143" s="173">
        <f>ROUND(E143*P143,2)</f>
        <v>0</v>
      </c>
      <c r="R143" s="175" t="s">
        <v>334</v>
      </c>
      <c r="S143" s="175" t="s">
        <v>194</v>
      </c>
      <c r="T143" s="176" t="s">
        <v>195</v>
      </c>
      <c r="U143" s="158">
        <v>0</v>
      </c>
      <c r="V143" s="158">
        <f>ROUND(E143*U143,2)</f>
        <v>0</v>
      </c>
      <c r="W143" s="158"/>
      <c r="X143" s="158" t="s">
        <v>335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336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606</v>
      </c>
      <c r="D144" s="160"/>
      <c r="E144" s="161">
        <v>2.7719999999999998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>
        <v>83</v>
      </c>
      <c r="B145" s="155" t="s">
        <v>388</v>
      </c>
      <c r="C145" s="190" t="s">
        <v>389</v>
      </c>
      <c r="D145" s="156" t="s">
        <v>0</v>
      </c>
      <c r="E145" s="184"/>
      <c r="F145" s="159"/>
      <c r="G145" s="158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8"/>
      <c r="S145" s="158" t="s">
        <v>194</v>
      </c>
      <c r="T145" s="158" t="s">
        <v>195</v>
      </c>
      <c r="U145" s="158">
        <v>0</v>
      </c>
      <c r="V145" s="158">
        <f>ROUND(E145*U145,2)</f>
        <v>0</v>
      </c>
      <c r="W145" s="158"/>
      <c r="X145" s="158" t="s">
        <v>258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259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>
      <c r="A146" s="163" t="s">
        <v>189</v>
      </c>
      <c r="B146" s="164" t="s">
        <v>148</v>
      </c>
      <c r="C146" s="186" t="s">
        <v>149</v>
      </c>
      <c r="D146" s="165"/>
      <c r="E146" s="166"/>
      <c r="F146" s="167"/>
      <c r="G146" s="167">
        <f>SUMIF(AG147:AG158,"&lt;&gt;NOR",G147:G158)</f>
        <v>0</v>
      </c>
      <c r="H146" s="167"/>
      <c r="I146" s="167">
        <f>SUM(I147:I158)</f>
        <v>0</v>
      </c>
      <c r="J146" s="167"/>
      <c r="K146" s="167">
        <f>SUM(K147:K158)</f>
        <v>0</v>
      </c>
      <c r="L146" s="167"/>
      <c r="M146" s="167">
        <f>SUM(M147:M158)</f>
        <v>0</v>
      </c>
      <c r="N146" s="166"/>
      <c r="O146" s="166">
        <f>SUM(O147:O158)</f>
        <v>0</v>
      </c>
      <c r="P146" s="166"/>
      <c r="Q146" s="166">
        <f>SUM(Q147:Q158)</f>
        <v>0</v>
      </c>
      <c r="R146" s="167"/>
      <c r="S146" s="167"/>
      <c r="T146" s="168"/>
      <c r="U146" s="162"/>
      <c r="V146" s="162">
        <f>SUM(V147:V158)</f>
        <v>2.84</v>
      </c>
      <c r="W146" s="162"/>
      <c r="X146" s="162"/>
      <c r="Y146" s="162"/>
      <c r="AG146" t="s">
        <v>190</v>
      </c>
    </row>
    <row r="147" spans="1:60" outlineLevel="1">
      <c r="A147" s="170">
        <v>84</v>
      </c>
      <c r="B147" s="171" t="s">
        <v>390</v>
      </c>
      <c r="C147" s="187" t="s">
        <v>391</v>
      </c>
      <c r="D147" s="172" t="s">
        <v>193</v>
      </c>
      <c r="E147" s="173">
        <v>2.1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4.8999999999999998E-4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194</v>
      </c>
      <c r="T147" s="176" t="s">
        <v>195</v>
      </c>
      <c r="U147" s="158">
        <v>0.24299999999999999</v>
      </c>
      <c r="V147" s="158">
        <f>ROUND(E147*U147,2)</f>
        <v>0.51</v>
      </c>
      <c r="W147" s="158"/>
      <c r="X147" s="158" t="s">
        <v>196</v>
      </c>
      <c r="Y147" s="158" t="s">
        <v>197</v>
      </c>
      <c r="Z147" s="147"/>
      <c r="AA147" s="147"/>
      <c r="AB147" s="147"/>
      <c r="AC147" s="147"/>
      <c r="AD147" s="147"/>
      <c r="AE147" s="147"/>
      <c r="AF147" s="147"/>
      <c r="AG147" s="147" t="s">
        <v>198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188" t="s">
        <v>607</v>
      </c>
      <c r="D148" s="160"/>
      <c r="E148" s="161">
        <v>2.1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7">
        <v>85</v>
      </c>
      <c r="B149" s="178" t="s">
        <v>393</v>
      </c>
      <c r="C149" s="189" t="s">
        <v>394</v>
      </c>
      <c r="D149" s="179" t="s">
        <v>236</v>
      </c>
      <c r="E149" s="180">
        <v>8</v>
      </c>
      <c r="F149" s="181"/>
      <c r="G149" s="182">
        <f>ROUND(E149*F149,2)</f>
        <v>0</v>
      </c>
      <c r="H149" s="181"/>
      <c r="I149" s="182">
        <f>ROUND(E149*H149,2)</f>
        <v>0</v>
      </c>
      <c r="J149" s="181"/>
      <c r="K149" s="182">
        <f>ROUND(E149*J149,2)</f>
        <v>0</v>
      </c>
      <c r="L149" s="182">
        <v>21</v>
      </c>
      <c r="M149" s="182">
        <f>G149*(1+L149/100)</f>
        <v>0</v>
      </c>
      <c r="N149" s="180">
        <v>6.9999999999999994E-5</v>
      </c>
      <c r="O149" s="180">
        <f>ROUND(E149*N149,2)</f>
        <v>0</v>
      </c>
      <c r="P149" s="180">
        <v>0</v>
      </c>
      <c r="Q149" s="180">
        <f>ROUND(E149*P149,2)</f>
        <v>0</v>
      </c>
      <c r="R149" s="182"/>
      <c r="S149" s="182" t="s">
        <v>194</v>
      </c>
      <c r="T149" s="183" t="s">
        <v>195</v>
      </c>
      <c r="U149" s="158">
        <v>8.8999999999999996E-2</v>
      </c>
      <c r="V149" s="158">
        <f>ROUND(E149*U149,2)</f>
        <v>0.71</v>
      </c>
      <c r="W149" s="158"/>
      <c r="X149" s="158" t="s">
        <v>196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198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77">
        <v>86</v>
      </c>
      <c r="B150" s="178" t="s">
        <v>395</v>
      </c>
      <c r="C150" s="189" t="s">
        <v>396</v>
      </c>
      <c r="D150" s="179" t="s">
        <v>236</v>
      </c>
      <c r="E150" s="180">
        <v>8</v>
      </c>
      <c r="F150" s="181"/>
      <c r="G150" s="182">
        <f>ROUND(E150*F150,2)</f>
        <v>0</v>
      </c>
      <c r="H150" s="181"/>
      <c r="I150" s="182">
        <f>ROUND(E150*H150,2)</f>
        <v>0</v>
      </c>
      <c r="J150" s="181"/>
      <c r="K150" s="182">
        <f>ROUND(E150*J150,2)</f>
        <v>0</v>
      </c>
      <c r="L150" s="182">
        <v>21</v>
      </c>
      <c r="M150" s="182">
        <f>G150*(1+L150/100)</f>
        <v>0</v>
      </c>
      <c r="N150" s="180">
        <v>0</v>
      </c>
      <c r="O150" s="180">
        <f>ROUND(E150*N150,2)</f>
        <v>0</v>
      </c>
      <c r="P150" s="180">
        <v>0</v>
      </c>
      <c r="Q150" s="180">
        <f>ROUND(E150*P150,2)</f>
        <v>0</v>
      </c>
      <c r="R150" s="182"/>
      <c r="S150" s="182" t="s">
        <v>194</v>
      </c>
      <c r="T150" s="183" t="s">
        <v>195</v>
      </c>
      <c r="U150" s="158">
        <v>8.9999999999999993E-3</v>
      </c>
      <c r="V150" s="158">
        <f>ROUND(E150*U150,2)</f>
        <v>7.0000000000000007E-2</v>
      </c>
      <c r="W150" s="158"/>
      <c r="X150" s="158" t="s">
        <v>196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7">
        <v>87</v>
      </c>
      <c r="B151" s="178" t="s">
        <v>397</v>
      </c>
      <c r="C151" s="189" t="s">
        <v>398</v>
      </c>
      <c r="D151" s="179" t="s">
        <v>193</v>
      </c>
      <c r="E151" s="180">
        <v>4</v>
      </c>
      <c r="F151" s="181"/>
      <c r="G151" s="182">
        <f>ROUND(E151*F151,2)</f>
        <v>0</v>
      </c>
      <c r="H151" s="181"/>
      <c r="I151" s="182">
        <f>ROUND(E151*H151,2)</f>
        <v>0</v>
      </c>
      <c r="J151" s="181"/>
      <c r="K151" s="182">
        <f>ROUND(E151*J151,2)</f>
        <v>0</v>
      </c>
      <c r="L151" s="182">
        <v>21</v>
      </c>
      <c r="M151" s="182">
        <f>G151*(1+L151/100)</f>
        <v>0</v>
      </c>
      <c r="N151" s="180">
        <v>5.0000000000000002E-5</v>
      </c>
      <c r="O151" s="180">
        <f>ROUND(E151*N151,2)</f>
        <v>0</v>
      </c>
      <c r="P151" s="180">
        <v>0</v>
      </c>
      <c r="Q151" s="180">
        <f>ROUND(E151*P151,2)</f>
        <v>0</v>
      </c>
      <c r="R151" s="182"/>
      <c r="S151" s="182" t="s">
        <v>194</v>
      </c>
      <c r="T151" s="183" t="s">
        <v>195</v>
      </c>
      <c r="U151" s="158">
        <v>6.3E-2</v>
      </c>
      <c r="V151" s="158">
        <f>ROUND(E151*U151,2)</f>
        <v>0.25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70">
        <v>88</v>
      </c>
      <c r="B152" s="171" t="s">
        <v>526</v>
      </c>
      <c r="C152" s="187" t="s">
        <v>527</v>
      </c>
      <c r="D152" s="172" t="s">
        <v>193</v>
      </c>
      <c r="E152" s="173">
        <v>1.94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8.0000000000000007E-5</v>
      </c>
      <c r="O152" s="173">
        <f>ROUND(E152*N152,2)</f>
        <v>0</v>
      </c>
      <c r="P152" s="173">
        <v>0</v>
      </c>
      <c r="Q152" s="173">
        <f>ROUND(E152*P152,2)</f>
        <v>0</v>
      </c>
      <c r="R152" s="175"/>
      <c r="S152" s="175" t="s">
        <v>194</v>
      </c>
      <c r="T152" s="176" t="s">
        <v>195</v>
      </c>
      <c r="U152" s="158">
        <v>0.156</v>
      </c>
      <c r="V152" s="158">
        <f>ROUND(E152*U152,2)</f>
        <v>0.3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>
      <c r="A153" s="154"/>
      <c r="B153" s="155"/>
      <c r="C153" s="188" t="s">
        <v>608</v>
      </c>
      <c r="D153" s="160"/>
      <c r="E153" s="161">
        <v>1.94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0">
        <v>89</v>
      </c>
      <c r="B154" s="171" t="s">
        <v>529</v>
      </c>
      <c r="C154" s="187" t="s">
        <v>530</v>
      </c>
      <c r="D154" s="172" t="s">
        <v>193</v>
      </c>
      <c r="E154" s="173">
        <v>1.94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2.7999999999999998E-4</v>
      </c>
      <c r="O154" s="173">
        <f>ROUND(E154*N154,2)</f>
        <v>0</v>
      </c>
      <c r="P154" s="173">
        <v>0</v>
      </c>
      <c r="Q154" s="173">
        <f>ROUND(E154*P154,2)</f>
        <v>0</v>
      </c>
      <c r="R154" s="175"/>
      <c r="S154" s="175" t="s">
        <v>194</v>
      </c>
      <c r="T154" s="176" t="s">
        <v>195</v>
      </c>
      <c r="U154" s="158">
        <v>0.307</v>
      </c>
      <c r="V154" s="158">
        <f>ROUND(E154*U154,2)</f>
        <v>0.6</v>
      </c>
      <c r="W154" s="158"/>
      <c r="X154" s="158" t="s">
        <v>196</v>
      </c>
      <c r="Y154" s="158" t="s">
        <v>197</v>
      </c>
      <c r="Z154" s="147"/>
      <c r="AA154" s="147"/>
      <c r="AB154" s="147"/>
      <c r="AC154" s="147"/>
      <c r="AD154" s="147"/>
      <c r="AE154" s="147"/>
      <c r="AF154" s="147"/>
      <c r="AG154" s="147" t="s">
        <v>198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>
      <c r="A155" s="154"/>
      <c r="B155" s="155"/>
      <c r="C155" s="294" t="s">
        <v>531</v>
      </c>
      <c r="D155" s="295"/>
      <c r="E155" s="295"/>
      <c r="F155" s="295"/>
      <c r="G155" s="295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200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609</v>
      </c>
      <c r="D156" s="160"/>
      <c r="E156" s="161">
        <v>1.94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0">
        <v>90</v>
      </c>
      <c r="B157" s="171" t="s">
        <v>533</v>
      </c>
      <c r="C157" s="187" t="s">
        <v>534</v>
      </c>
      <c r="D157" s="172" t="s">
        <v>193</v>
      </c>
      <c r="E157" s="173">
        <v>0.96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3.1E-4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194</v>
      </c>
      <c r="T157" s="176" t="s">
        <v>195</v>
      </c>
      <c r="U157" s="158">
        <v>0.41199999999999998</v>
      </c>
      <c r="V157" s="158">
        <f>ROUND(E157*U157,2)</f>
        <v>0.4</v>
      </c>
      <c r="W157" s="158"/>
      <c r="X157" s="158" t="s">
        <v>196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198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188" t="s">
        <v>610</v>
      </c>
      <c r="D158" s="160"/>
      <c r="E158" s="161">
        <v>0.96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>
      <c r="A159" s="163" t="s">
        <v>189</v>
      </c>
      <c r="B159" s="164" t="s">
        <v>150</v>
      </c>
      <c r="C159" s="186" t="s">
        <v>151</v>
      </c>
      <c r="D159" s="165"/>
      <c r="E159" s="166"/>
      <c r="F159" s="167"/>
      <c r="G159" s="167">
        <f>SUMIF(AG160:AG170,"&lt;&gt;NOR",G160:G170)</f>
        <v>0</v>
      </c>
      <c r="H159" s="167"/>
      <c r="I159" s="167">
        <f>SUM(I160:I170)</f>
        <v>0</v>
      </c>
      <c r="J159" s="167"/>
      <c r="K159" s="167">
        <f>SUM(K160:K170)</f>
        <v>0</v>
      </c>
      <c r="L159" s="167"/>
      <c r="M159" s="167">
        <f>SUM(M160:M170)</f>
        <v>0</v>
      </c>
      <c r="N159" s="166"/>
      <c r="O159" s="166">
        <f>SUM(O160:O170)</f>
        <v>0.11000000000000001</v>
      </c>
      <c r="P159" s="166"/>
      <c r="Q159" s="166">
        <f>SUM(Q160:Q170)</f>
        <v>0</v>
      </c>
      <c r="R159" s="167"/>
      <c r="S159" s="167"/>
      <c r="T159" s="168"/>
      <c r="U159" s="162"/>
      <c r="V159" s="162">
        <f>SUM(V160:V170)</f>
        <v>28.53</v>
      </c>
      <c r="W159" s="162"/>
      <c r="X159" s="162"/>
      <c r="Y159" s="162"/>
      <c r="AG159" t="s">
        <v>190</v>
      </c>
    </row>
    <row r="160" spans="1:60" outlineLevel="1">
      <c r="A160" s="170">
        <v>91</v>
      </c>
      <c r="B160" s="171" t="s">
        <v>399</v>
      </c>
      <c r="C160" s="187" t="s">
        <v>400</v>
      </c>
      <c r="D160" s="172" t="s">
        <v>193</v>
      </c>
      <c r="E160" s="173">
        <v>98.983599999999996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5"/>
      <c r="S160" s="175" t="s">
        <v>194</v>
      </c>
      <c r="T160" s="176" t="s">
        <v>195</v>
      </c>
      <c r="U160" s="158">
        <v>6.9709999999999994E-2</v>
      </c>
      <c r="V160" s="158">
        <f>ROUND(E160*U160,2)</f>
        <v>6.9</v>
      </c>
      <c r="W160" s="158"/>
      <c r="X160" s="158" t="s">
        <v>196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198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>
      <c r="A161" s="154"/>
      <c r="B161" s="155"/>
      <c r="C161" s="188" t="s">
        <v>611</v>
      </c>
      <c r="D161" s="160"/>
      <c r="E161" s="161">
        <v>98.983599999999996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202</v>
      </c>
      <c r="AH161" s="147">
        <v>5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92</v>
      </c>
      <c r="B162" s="171" t="s">
        <v>401</v>
      </c>
      <c r="C162" s="187" t="s">
        <v>402</v>
      </c>
      <c r="D162" s="172" t="s">
        <v>193</v>
      </c>
      <c r="E162" s="173">
        <v>145.83359999999999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1.4999999999999999E-4</v>
      </c>
      <c r="O162" s="173">
        <f>ROUND(E162*N162,2)</f>
        <v>0.02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3.2480000000000002E-2</v>
      </c>
      <c r="V162" s="158">
        <f>ROUND(E162*U162,2)</f>
        <v>4.74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188" t="s">
        <v>612</v>
      </c>
      <c r="D163" s="160"/>
      <c r="E163" s="161">
        <v>46.85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>
      <c r="A164" s="154"/>
      <c r="B164" s="155"/>
      <c r="C164" s="188" t="s">
        <v>587</v>
      </c>
      <c r="D164" s="160"/>
      <c r="E164" s="161">
        <v>98.983599999999996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202</v>
      </c>
      <c r="AH164" s="147">
        <v>5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0">
        <v>93</v>
      </c>
      <c r="B165" s="171" t="s">
        <v>404</v>
      </c>
      <c r="C165" s="187" t="s">
        <v>405</v>
      </c>
      <c r="D165" s="172" t="s">
        <v>193</v>
      </c>
      <c r="E165" s="173">
        <v>145.83359999999999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4.6000000000000001E-4</v>
      </c>
      <c r="O165" s="173">
        <f>ROUND(E165*N165,2)</f>
        <v>7.0000000000000007E-2</v>
      </c>
      <c r="P165" s="173">
        <v>0</v>
      </c>
      <c r="Q165" s="173">
        <f>ROUND(E165*P165,2)</f>
        <v>0</v>
      </c>
      <c r="R165" s="175"/>
      <c r="S165" s="175" t="s">
        <v>194</v>
      </c>
      <c r="T165" s="176" t="s">
        <v>195</v>
      </c>
      <c r="U165" s="158">
        <v>0.10191</v>
      </c>
      <c r="V165" s="158">
        <f>ROUND(E165*U165,2)</f>
        <v>14.86</v>
      </c>
      <c r="W165" s="158"/>
      <c r="X165" s="158" t="s">
        <v>196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198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188" t="s">
        <v>613</v>
      </c>
      <c r="D166" s="160"/>
      <c r="E166" s="161">
        <v>145.83359999999999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0.399999999999999" outlineLevel="1">
      <c r="A167" s="177">
        <v>94</v>
      </c>
      <c r="B167" s="178" t="s">
        <v>406</v>
      </c>
      <c r="C167" s="189" t="s">
        <v>407</v>
      </c>
      <c r="D167" s="179" t="s">
        <v>236</v>
      </c>
      <c r="E167" s="180">
        <v>50</v>
      </c>
      <c r="F167" s="181"/>
      <c r="G167" s="182">
        <f>ROUND(E167*F167,2)</f>
        <v>0</v>
      </c>
      <c r="H167" s="181"/>
      <c r="I167" s="182">
        <f>ROUND(E167*H167,2)</f>
        <v>0</v>
      </c>
      <c r="J167" s="181"/>
      <c r="K167" s="182">
        <f>ROUND(E167*J167,2)</f>
        <v>0</v>
      </c>
      <c r="L167" s="182">
        <v>21</v>
      </c>
      <c r="M167" s="182">
        <f>G167*(1+L167/100)</f>
        <v>0</v>
      </c>
      <c r="N167" s="180">
        <v>0</v>
      </c>
      <c r="O167" s="180">
        <f>ROUND(E167*N167,2)</f>
        <v>0</v>
      </c>
      <c r="P167" s="180">
        <v>0</v>
      </c>
      <c r="Q167" s="180">
        <f>ROUND(E167*P167,2)</f>
        <v>0</v>
      </c>
      <c r="R167" s="182"/>
      <c r="S167" s="182" t="s">
        <v>194</v>
      </c>
      <c r="T167" s="183" t="s">
        <v>195</v>
      </c>
      <c r="U167" s="158">
        <v>2.375E-2</v>
      </c>
      <c r="V167" s="158">
        <f>ROUND(E167*U167,2)</f>
        <v>1.19</v>
      </c>
      <c r="W167" s="158"/>
      <c r="X167" s="158" t="s">
        <v>196</v>
      </c>
      <c r="Y167" s="158" t="s">
        <v>197</v>
      </c>
      <c r="Z167" s="147"/>
      <c r="AA167" s="147"/>
      <c r="AB167" s="147"/>
      <c r="AC167" s="147"/>
      <c r="AD167" s="147"/>
      <c r="AE167" s="147"/>
      <c r="AF167" s="147"/>
      <c r="AG167" s="147" t="s">
        <v>198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95</v>
      </c>
      <c r="B168" s="171" t="s">
        <v>408</v>
      </c>
      <c r="C168" s="187" t="s">
        <v>409</v>
      </c>
      <c r="D168" s="172" t="s">
        <v>193</v>
      </c>
      <c r="E168" s="173">
        <v>51.48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3.5E-4</v>
      </c>
      <c r="O168" s="173">
        <f>ROUND(E168*N168,2)</f>
        <v>0.02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195</v>
      </c>
      <c r="U168" s="158">
        <v>1.35E-2</v>
      </c>
      <c r="V168" s="158">
        <f>ROUND(E168*U168,2)</f>
        <v>0.69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188" t="s">
        <v>614</v>
      </c>
      <c r="D169" s="160"/>
      <c r="E169" s="161">
        <v>51.48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202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1">
      <c r="A170" s="177">
        <v>96</v>
      </c>
      <c r="B170" s="178" t="s">
        <v>410</v>
      </c>
      <c r="C170" s="189" t="s">
        <v>411</v>
      </c>
      <c r="D170" s="179" t="s">
        <v>193</v>
      </c>
      <c r="E170" s="180">
        <v>5</v>
      </c>
      <c r="F170" s="181"/>
      <c r="G170" s="182">
        <f>ROUND(E170*F170,2)</f>
        <v>0</v>
      </c>
      <c r="H170" s="181"/>
      <c r="I170" s="182">
        <f>ROUND(E170*H170,2)</f>
        <v>0</v>
      </c>
      <c r="J170" s="181"/>
      <c r="K170" s="182">
        <f>ROUND(E170*J170,2)</f>
        <v>0</v>
      </c>
      <c r="L170" s="182">
        <v>21</v>
      </c>
      <c r="M170" s="182">
        <f>G170*(1+L170/100)</f>
        <v>0</v>
      </c>
      <c r="N170" s="180">
        <v>2.0000000000000002E-5</v>
      </c>
      <c r="O170" s="180">
        <f>ROUND(E170*N170,2)</f>
        <v>0</v>
      </c>
      <c r="P170" s="180">
        <v>0</v>
      </c>
      <c r="Q170" s="180">
        <f>ROUND(E170*P170,2)</f>
        <v>0</v>
      </c>
      <c r="R170" s="182"/>
      <c r="S170" s="182" t="s">
        <v>194</v>
      </c>
      <c r="T170" s="183" t="s">
        <v>195</v>
      </c>
      <c r="U170" s="158">
        <v>2.9000000000000001E-2</v>
      </c>
      <c r="V170" s="158">
        <f>ROUND(E170*U170,2)</f>
        <v>0.15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>
      <c r="A171" s="163" t="s">
        <v>189</v>
      </c>
      <c r="B171" s="164" t="s">
        <v>156</v>
      </c>
      <c r="C171" s="186" t="s">
        <v>157</v>
      </c>
      <c r="D171" s="165"/>
      <c r="E171" s="166"/>
      <c r="F171" s="167"/>
      <c r="G171" s="167">
        <f>SUMIF(AG172:AG173,"&lt;&gt;NOR",G172:G173)</f>
        <v>0</v>
      </c>
      <c r="H171" s="167"/>
      <c r="I171" s="167">
        <f>SUM(I172:I173)</f>
        <v>0</v>
      </c>
      <c r="J171" s="167"/>
      <c r="K171" s="167">
        <f>SUM(K172:K173)</f>
        <v>0</v>
      </c>
      <c r="L171" s="167"/>
      <c r="M171" s="167">
        <f>SUM(M172:M173)</f>
        <v>0</v>
      </c>
      <c r="N171" s="166"/>
      <c r="O171" s="166">
        <f>SUM(O172:O173)</f>
        <v>0</v>
      </c>
      <c r="P171" s="166"/>
      <c r="Q171" s="166">
        <f>SUM(Q172:Q173)</f>
        <v>0</v>
      </c>
      <c r="R171" s="167"/>
      <c r="S171" s="167"/>
      <c r="T171" s="168"/>
      <c r="U171" s="162"/>
      <c r="V171" s="162">
        <f>SUM(V172:V173)</f>
        <v>1.89</v>
      </c>
      <c r="W171" s="162"/>
      <c r="X171" s="162"/>
      <c r="Y171" s="162"/>
      <c r="AG171" t="s">
        <v>190</v>
      </c>
    </row>
    <row r="172" spans="1:60" outlineLevel="1">
      <c r="A172" s="177">
        <v>97</v>
      </c>
      <c r="B172" s="178" t="s">
        <v>412</v>
      </c>
      <c r="C172" s="189" t="s">
        <v>413</v>
      </c>
      <c r="D172" s="179" t="s">
        <v>227</v>
      </c>
      <c r="E172" s="180">
        <v>1</v>
      </c>
      <c r="F172" s="181">
        <f>'05.Rek.el.'!C24</f>
        <v>0</v>
      </c>
      <c r="G172" s="182">
        <f>ROUND(E172*F172,2)</f>
        <v>0</v>
      </c>
      <c r="H172" s="181"/>
      <c r="I172" s="182">
        <f>ROUND(E172*H172,2)</f>
        <v>0</v>
      </c>
      <c r="J172" s="181"/>
      <c r="K172" s="182">
        <f>ROUND(E172*J172,2)</f>
        <v>0</v>
      </c>
      <c r="L172" s="182">
        <v>21</v>
      </c>
      <c r="M172" s="182">
        <f>G172*(1+L172/100)</f>
        <v>0</v>
      </c>
      <c r="N172" s="180">
        <v>0</v>
      </c>
      <c r="O172" s="180">
        <f>ROUND(E172*N172,2)</f>
        <v>0</v>
      </c>
      <c r="P172" s="180">
        <v>0</v>
      </c>
      <c r="Q172" s="180">
        <f>ROUND(E172*P172,2)</f>
        <v>0</v>
      </c>
      <c r="R172" s="182"/>
      <c r="S172" s="182" t="s">
        <v>228</v>
      </c>
      <c r="T172" s="183" t="s">
        <v>229</v>
      </c>
      <c r="U172" s="158">
        <v>0</v>
      </c>
      <c r="V172" s="158">
        <f>ROUND(E172*U172,2)</f>
        <v>0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77">
        <v>98</v>
      </c>
      <c r="B173" s="178" t="s">
        <v>540</v>
      </c>
      <c r="C173" s="189" t="s">
        <v>541</v>
      </c>
      <c r="D173" s="179" t="s">
        <v>248</v>
      </c>
      <c r="E173" s="180">
        <v>7</v>
      </c>
      <c r="F173" s="181"/>
      <c r="G173" s="182">
        <f>ROUND(E173*F173,2)</f>
        <v>0</v>
      </c>
      <c r="H173" s="181"/>
      <c r="I173" s="182">
        <f>ROUND(E173*H173,2)</f>
        <v>0</v>
      </c>
      <c r="J173" s="181"/>
      <c r="K173" s="182">
        <f>ROUND(E173*J173,2)</f>
        <v>0</v>
      </c>
      <c r="L173" s="182">
        <v>21</v>
      </c>
      <c r="M173" s="182">
        <f>G173*(1+L173/100)</f>
        <v>0</v>
      </c>
      <c r="N173" s="180">
        <v>0</v>
      </c>
      <c r="O173" s="180">
        <f>ROUND(E173*N173,2)</f>
        <v>0</v>
      </c>
      <c r="P173" s="180">
        <v>0</v>
      </c>
      <c r="Q173" s="180">
        <f>ROUND(E173*P173,2)</f>
        <v>0</v>
      </c>
      <c r="R173" s="182"/>
      <c r="S173" s="182" t="s">
        <v>194</v>
      </c>
      <c r="T173" s="183" t="s">
        <v>195</v>
      </c>
      <c r="U173" s="158">
        <v>0.27</v>
      </c>
      <c r="V173" s="158">
        <f>ROUND(E173*U173,2)</f>
        <v>1.89</v>
      </c>
      <c r="W173" s="158"/>
      <c r="X173" s="158" t="s">
        <v>196</v>
      </c>
      <c r="Y173" s="158" t="s">
        <v>197</v>
      </c>
      <c r="Z173" s="147"/>
      <c r="AA173" s="147"/>
      <c r="AB173" s="147"/>
      <c r="AC173" s="147"/>
      <c r="AD173" s="147"/>
      <c r="AE173" s="147"/>
      <c r="AF173" s="147"/>
      <c r="AG173" s="147" t="s">
        <v>198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>
      <c r="A174" s="163" t="s">
        <v>189</v>
      </c>
      <c r="B174" s="164" t="s">
        <v>158</v>
      </c>
      <c r="C174" s="186" t="s">
        <v>159</v>
      </c>
      <c r="D174" s="165"/>
      <c r="E174" s="166"/>
      <c r="F174" s="167"/>
      <c r="G174" s="167">
        <f>SUMIF(AG175:AG181,"&lt;&gt;NOR",G175:G181)</f>
        <v>0</v>
      </c>
      <c r="H174" s="167"/>
      <c r="I174" s="167">
        <f>SUM(I175:I181)</f>
        <v>0</v>
      </c>
      <c r="J174" s="167"/>
      <c r="K174" s="167">
        <f>SUM(K175:K181)</f>
        <v>0</v>
      </c>
      <c r="L174" s="167"/>
      <c r="M174" s="167">
        <f>SUM(M175:M181)</f>
        <v>0</v>
      </c>
      <c r="N174" s="166"/>
      <c r="O174" s="166">
        <f>SUM(O175:O181)</f>
        <v>0</v>
      </c>
      <c r="P174" s="166"/>
      <c r="Q174" s="166">
        <f>SUM(Q175:Q181)</f>
        <v>0</v>
      </c>
      <c r="R174" s="167"/>
      <c r="S174" s="167"/>
      <c r="T174" s="168"/>
      <c r="U174" s="162"/>
      <c r="V174" s="162">
        <f>SUM(V175:V181)</f>
        <v>14.15</v>
      </c>
      <c r="W174" s="162"/>
      <c r="X174" s="162"/>
      <c r="Y174" s="162"/>
      <c r="AG174" t="s">
        <v>190</v>
      </c>
    </row>
    <row r="175" spans="1:60" outlineLevel="1">
      <c r="A175" s="177">
        <v>99</v>
      </c>
      <c r="B175" s="178" t="s">
        <v>414</v>
      </c>
      <c r="C175" s="189" t="s">
        <v>415</v>
      </c>
      <c r="D175" s="179" t="s">
        <v>257</v>
      </c>
      <c r="E175" s="180">
        <v>2.5700400000000001</v>
      </c>
      <c r="F175" s="181"/>
      <c r="G175" s="182">
        <f>ROUND(E175*F175,2)</f>
        <v>0</v>
      </c>
      <c r="H175" s="181"/>
      <c r="I175" s="182">
        <f>ROUND(E175*H175,2)</f>
        <v>0</v>
      </c>
      <c r="J175" s="181"/>
      <c r="K175" s="182">
        <f>ROUND(E175*J175,2)</f>
        <v>0</v>
      </c>
      <c r="L175" s="182">
        <v>21</v>
      </c>
      <c r="M175" s="182">
        <f>G175*(1+L175/100)</f>
        <v>0</v>
      </c>
      <c r="N175" s="180">
        <v>0</v>
      </c>
      <c r="O175" s="180">
        <f>ROUND(E175*N175,2)</f>
        <v>0</v>
      </c>
      <c r="P175" s="180">
        <v>0</v>
      </c>
      <c r="Q175" s="180">
        <f>ROUND(E175*P175,2)</f>
        <v>0</v>
      </c>
      <c r="R175" s="182"/>
      <c r="S175" s="182" t="s">
        <v>194</v>
      </c>
      <c r="T175" s="183" t="s">
        <v>195</v>
      </c>
      <c r="U175" s="158">
        <v>2.0089999999999999</v>
      </c>
      <c r="V175" s="158">
        <f>ROUND(E175*U175,2)</f>
        <v>5.16</v>
      </c>
      <c r="W175" s="158"/>
      <c r="X175" s="158" t="s">
        <v>416</v>
      </c>
      <c r="Y175" s="158" t="s">
        <v>197</v>
      </c>
      <c r="Z175" s="147"/>
      <c r="AA175" s="147"/>
      <c r="AB175" s="147"/>
      <c r="AC175" s="147"/>
      <c r="AD175" s="147"/>
      <c r="AE175" s="147"/>
      <c r="AF175" s="147"/>
      <c r="AG175" s="147" t="s">
        <v>417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70">
        <v>100</v>
      </c>
      <c r="B176" s="171" t="s">
        <v>418</v>
      </c>
      <c r="C176" s="187" t="s">
        <v>419</v>
      </c>
      <c r="D176" s="172" t="s">
        <v>257</v>
      </c>
      <c r="E176" s="173">
        <v>2.5700400000000001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5" t="s">
        <v>194</v>
      </c>
      <c r="T176" s="176" t="s">
        <v>195</v>
      </c>
      <c r="U176" s="158">
        <v>0.49</v>
      </c>
      <c r="V176" s="158">
        <f>ROUND(E176*U176,2)</f>
        <v>1.26</v>
      </c>
      <c r="W176" s="158"/>
      <c r="X176" s="158" t="s">
        <v>416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417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294" t="s">
        <v>420</v>
      </c>
      <c r="D177" s="295"/>
      <c r="E177" s="295"/>
      <c r="F177" s="295"/>
      <c r="G177" s="295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77">
        <v>101</v>
      </c>
      <c r="B178" s="178" t="s">
        <v>421</v>
      </c>
      <c r="C178" s="189" t="s">
        <v>422</v>
      </c>
      <c r="D178" s="179" t="s">
        <v>257</v>
      </c>
      <c r="E178" s="180">
        <v>7.7101300000000004</v>
      </c>
      <c r="F178" s="181"/>
      <c r="G178" s="182">
        <f>ROUND(E178*F178,2)</f>
        <v>0</v>
      </c>
      <c r="H178" s="181"/>
      <c r="I178" s="182">
        <f>ROUND(E178*H178,2)</f>
        <v>0</v>
      </c>
      <c r="J178" s="181"/>
      <c r="K178" s="182">
        <f>ROUND(E178*J178,2)</f>
        <v>0</v>
      </c>
      <c r="L178" s="182">
        <v>21</v>
      </c>
      <c r="M178" s="182">
        <f>G178*(1+L178/100)</f>
        <v>0</v>
      </c>
      <c r="N178" s="180">
        <v>0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2" t="s">
        <v>194</v>
      </c>
      <c r="T178" s="183" t="s">
        <v>195</v>
      </c>
      <c r="U178" s="158">
        <v>0</v>
      </c>
      <c r="V178" s="158">
        <f>ROUND(E178*U178,2)</f>
        <v>0</v>
      </c>
      <c r="W178" s="158"/>
      <c r="X178" s="158" t="s">
        <v>416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417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0">
        <v>102</v>
      </c>
      <c r="B179" s="171" t="s">
        <v>423</v>
      </c>
      <c r="C179" s="187" t="s">
        <v>424</v>
      </c>
      <c r="D179" s="172" t="s">
        <v>257</v>
      </c>
      <c r="E179" s="173">
        <v>10.28017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3">
        <v>0</v>
      </c>
      <c r="O179" s="173">
        <f>ROUND(E179*N179,2)</f>
        <v>0</v>
      </c>
      <c r="P179" s="173">
        <v>0</v>
      </c>
      <c r="Q179" s="173">
        <f>ROUND(E179*P179,2)</f>
        <v>0</v>
      </c>
      <c r="R179" s="175"/>
      <c r="S179" s="175" t="s">
        <v>194</v>
      </c>
      <c r="T179" s="176" t="s">
        <v>195</v>
      </c>
      <c r="U179" s="158">
        <v>0.752</v>
      </c>
      <c r="V179" s="158">
        <f>ROUND(E179*U179,2)</f>
        <v>7.73</v>
      </c>
      <c r="W179" s="158"/>
      <c r="X179" s="158" t="s">
        <v>416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417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1" outlineLevel="2">
      <c r="A180" s="154"/>
      <c r="B180" s="155"/>
      <c r="C180" s="294" t="s">
        <v>425</v>
      </c>
      <c r="D180" s="295"/>
      <c r="E180" s="295"/>
      <c r="F180" s="295"/>
      <c r="G180" s="295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200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85" t="str">
        <f>C180</f>
        <v>S naložením suti nebo vybouraných hmot do dopravního prostředku a na jejich vyložením, popřípadě přeložením na normální dopravní prostředek.</v>
      </c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>
      <c r="A181" s="177">
        <v>103</v>
      </c>
      <c r="B181" s="178" t="s">
        <v>426</v>
      </c>
      <c r="C181" s="189" t="s">
        <v>427</v>
      </c>
      <c r="D181" s="179" t="s">
        <v>257</v>
      </c>
      <c r="E181" s="180">
        <v>2.5700400000000001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194</v>
      </c>
      <c r="T181" s="183" t="s">
        <v>195</v>
      </c>
      <c r="U181" s="158">
        <v>0</v>
      </c>
      <c r="V181" s="158">
        <f>ROUND(E181*U181,2)</f>
        <v>0</v>
      </c>
      <c r="W181" s="158"/>
      <c r="X181" s="158" t="s">
        <v>416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417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>
      <c r="A182" s="163" t="s">
        <v>189</v>
      </c>
      <c r="B182" s="164" t="s">
        <v>161</v>
      </c>
      <c r="C182" s="186" t="s">
        <v>29</v>
      </c>
      <c r="D182" s="165"/>
      <c r="E182" s="166"/>
      <c r="F182" s="167"/>
      <c r="G182" s="167">
        <f>SUMIF(AG183:AG186,"&lt;&gt;NOR",G183:G186)</f>
        <v>0</v>
      </c>
      <c r="H182" s="167"/>
      <c r="I182" s="167">
        <f>SUM(I183:I186)</f>
        <v>0</v>
      </c>
      <c r="J182" s="167"/>
      <c r="K182" s="167">
        <f>SUM(K183:K186)</f>
        <v>0</v>
      </c>
      <c r="L182" s="167"/>
      <c r="M182" s="167">
        <f>SUM(M183:M186)</f>
        <v>0</v>
      </c>
      <c r="N182" s="166"/>
      <c r="O182" s="166">
        <f>SUM(O183:O186)</f>
        <v>0</v>
      </c>
      <c r="P182" s="166"/>
      <c r="Q182" s="166">
        <f>SUM(Q183:Q186)</f>
        <v>0</v>
      </c>
      <c r="R182" s="167"/>
      <c r="S182" s="167"/>
      <c r="T182" s="168"/>
      <c r="U182" s="162"/>
      <c r="V182" s="162">
        <f>SUM(V183:V186)</f>
        <v>0</v>
      </c>
      <c r="W182" s="162"/>
      <c r="X182" s="162"/>
      <c r="Y182" s="162"/>
      <c r="AG182" t="s">
        <v>190</v>
      </c>
    </row>
    <row r="183" spans="1:60" outlineLevel="1">
      <c r="A183" s="170">
        <v>104</v>
      </c>
      <c r="B183" s="171" t="s">
        <v>428</v>
      </c>
      <c r="C183" s="187" t="s">
        <v>429</v>
      </c>
      <c r="D183" s="172" t="s">
        <v>430</v>
      </c>
      <c r="E183" s="173">
        <v>1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5"/>
      <c r="S183" s="175" t="s">
        <v>194</v>
      </c>
      <c r="T183" s="176" t="s">
        <v>229</v>
      </c>
      <c r="U183" s="158">
        <v>0</v>
      </c>
      <c r="V183" s="158">
        <f>ROUND(E183*U183,2)</f>
        <v>0</v>
      </c>
      <c r="W183" s="158"/>
      <c r="X183" s="158" t="s">
        <v>431</v>
      </c>
      <c r="Y183" s="158" t="s">
        <v>197</v>
      </c>
      <c r="Z183" s="147"/>
      <c r="AA183" s="147"/>
      <c r="AB183" s="147"/>
      <c r="AC183" s="147"/>
      <c r="AD183" s="147"/>
      <c r="AE183" s="147"/>
      <c r="AF183" s="147"/>
      <c r="AG183" s="147" t="s">
        <v>432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>
      <c r="A184" s="154"/>
      <c r="B184" s="155"/>
      <c r="C184" s="294" t="s">
        <v>433</v>
      </c>
      <c r="D184" s="295"/>
      <c r="E184" s="295"/>
      <c r="F184" s="295"/>
      <c r="G184" s="295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200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0">
        <v>105</v>
      </c>
      <c r="B185" s="171" t="s">
        <v>434</v>
      </c>
      <c r="C185" s="187" t="s">
        <v>435</v>
      </c>
      <c r="D185" s="172" t="s">
        <v>430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194</v>
      </c>
      <c r="T185" s="176" t="s">
        <v>229</v>
      </c>
      <c r="U185" s="158">
        <v>0</v>
      </c>
      <c r="V185" s="158">
        <f>ROUND(E185*U185,2)</f>
        <v>0</v>
      </c>
      <c r="W185" s="158"/>
      <c r="X185" s="158" t="s">
        <v>431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432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1.2" outlineLevel="2">
      <c r="A186" s="154"/>
      <c r="B186" s="155"/>
      <c r="C186" s="294" t="s">
        <v>436</v>
      </c>
      <c r="D186" s="295"/>
      <c r="E186" s="295"/>
      <c r="F186" s="295"/>
      <c r="G186" s="295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200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85" t="str">
        <f>C186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6" s="147"/>
      <c r="BC186" s="147"/>
      <c r="BD186" s="147"/>
      <c r="BE186" s="147"/>
      <c r="BF186" s="147"/>
      <c r="BG186" s="147"/>
      <c r="BH186" s="147"/>
    </row>
    <row r="187" spans="1:60">
      <c r="A187" s="163" t="s">
        <v>189</v>
      </c>
      <c r="B187" s="164" t="s">
        <v>162</v>
      </c>
      <c r="C187" s="186" t="s">
        <v>30</v>
      </c>
      <c r="D187" s="165"/>
      <c r="E187" s="166"/>
      <c r="F187" s="167"/>
      <c r="G187" s="167">
        <f>SUMIF(AG188:AG191,"&lt;&gt;NOR",G188:G191)</f>
        <v>0</v>
      </c>
      <c r="H187" s="167"/>
      <c r="I187" s="167">
        <f>SUM(I188:I191)</f>
        <v>0</v>
      </c>
      <c r="J187" s="167"/>
      <c r="K187" s="167">
        <f>SUM(K188:K191)</f>
        <v>0</v>
      </c>
      <c r="L187" s="167"/>
      <c r="M187" s="167">
        <f>SUM(M188:M191)</f>
        <v>0</v>
      </c>
      <c r="N187" s="166"/>
      <c r="O187" s="166">
        <f>SUM(O188:O191)</f>
        <v>0</v>
      </c>
      <c r="P187" s="166"/>
      <c r="Q187" s="166">
        <f>SUM(Q188:Q191)</f>
        <v>0</v>
      </c>
      <c r="R187" s="167"/>
      <c r="S187" s="167"/>
      <c r="T187" s="168"/>
      <c r="U187" s="162"/>
      <c r="V187" s="162">
        <f>SUM(V188:V191)</f>
        <v>0</v>
      </c>
      <c r="W187" s="162"/>
      <c r="X187" s="162"/>
      <c r="Y187" s="162"/>
      <c r="AG187" t="s">
        <v>190</v>
      </c>
    </row>
    <row r="188" spans="1:60" ht="102" outlineLevel="1">
      <c r="A188" s="170">
        <v>106</v>
      </c>
      <c r="B188" s="171" t="s">
        <v>313</v>
      </c>
      <c r="C188" s="187" t="s">
        <v>1237</v>
      </c>
      <c r="D188" s="172" t="s">
        <v>430</v>
      </c>
      <c r="E188" s="173">
        <v>1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3">
        <v>0</v>
      </c>
      <c r="O188" s="173">
        <f>ROUND(E188*N188,2)</f>
        <v>0</v>
      </c>
      <c r="P188" s="173">
        <v>0</v>
      </c>
      <c r="Q188" s="173">
        <f>ROUND(E188*P188,2)</f>
        <v>0</v>
      </c>
      <c r="R188" s="175"/>
      <c r="S188" s="175" t="s">
        <v>194</v>
      </c>
      <c r="T188" s="176" t="s">
        <v>229</v>
      </c>
      <c r="U188" s="158">
        <v>0</v>
      </c>
      <c r="V188" s="158">
        <f>ROUND(E188*U188,2)</f>
        <v>0</v>
      </c>
      <c r="W188" s="158"/>
      <c r="X188" s="158" t="s">
        <v>431</v>
      </c>
      <c r="Y188" s="158" t="s">
        <v>197</v>
      </c>
      <c r="Z188" s="147"/>
      <c r="AA188" s="147"/>
      <c r="AB188" s="147"/>
      <c r="AC188" s="147"/>
      <c r="AD188" s="147"/>
      <c r="AE188" s="147"/>
      <c r="AF188" s="147"/>
      <c r="AG188" s="147" t="s">
        <v>432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>
      <c r="A189" s="154"/>
      <c r="B189" s="155"/>
      <c r="C189" s="294"/>
      <c r="D189" s="295"/>
      <c r="E189" s="295"/>
      <c r="F189" s="295"/>
      <c r="G189" s="295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200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85">
        <f>C189</f>
        <v>0</v>
      </c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0">
        <v>107</v>
      </c>
      <c r="B190" s="171" t="s">
        <v>437</v>
      </c>
      <c r="C190" s="187" t="s">
        <v>438</v>
      </c>
      <c r="D190" s="172" t="s">
        <v>430</v>
      </c>
      <c r="E190" s="173">
        <v>1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5"/>
      <c r="S190" s="175" t="s">
        <v>194</v>
      </c>
      <c r="T190" s="176" t="s">
        <v>229</v>
      </c>
      <c r="U190" s="158">
        <v>0</v>
      </c>
      <c r="V190" s="158">
        <f>ROUND(E190*U190,2)</f>
        <v>0</v>
      </c>
      <c r="W190" s="158"/>
      <c r="X190" s="158" t="s">
        <v>431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432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1" outlineLevel="2">
      <c r="A191" s="154"/>
      <c r="B191" s="155"/>
      <c r="C191" s="294" t="s">
        <v>439</v>
      </c>
      <c r="D191" s="295"/>
      <c r="E191" s="295"/>
      <c r="F191" s="295"/>
      <c r="G191" s="295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200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85" t="str">
        <f>C191</f>
        <v>Náklady na vyhotovení dokumentace skutečného provedení stavby a její předání objednateli v požadované formě a požadovaném počtu.</v>
      </c>
      <c r="BB191" s="147"/>
      <c r="BC191" s="147"/>
      <c r="BD191" s="147"/>
      <c r="BE191" s="147"/>
      <c r="BF191" s="147"/>
      <c r="BG191" s="147"/>
      <c r="BH191" s="147"/>
    </row>
    <row r="192" spans="1:60">
      <c r="A192" s="3"/>
      <c r="B192" s="4"/>
      <c r="C192" s="191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v>15</v>
      </c>
      <c r="AF192">
        <v>21</v>
      </c>
      <c r="AG192" t="s">
        <v>175</v>
      </c>
    </row>
    <row r="193" spans="1:33">
      <c r="A193" s="150"/>
      <c r="B193" s="151" t="s">
        <v>31</v>
      </c>
      <c r="C193" s="192"/>
      <c r="D193" s="152"/>
      <c r="E193" s="153"/>
      <c r="F193" s="153"/>
      <c r="G193" s="169">
        <f>G8+G19+G24+G26+G30+G32+G49+G51+G54+G64+G87+G96+G108+G112+G135+G146+G159+G171+G174+G182+G187</f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f>SUMIF(L7:L191,AE192,G7:G191)</f>
        <v>0</v>
      </c>
      <c r="AF193">
        <f>SUMIF(L7:L191,AF192,G7:G191)</f>
        <v>0</v>
      </c>
      <c r="AG193" t="s">
        <v>440</v>
      </c>
    </row>
    <row r="194" spans="1:33">
      <c r="A194" s="3"/>
      <c r="B194" s="4"/>
      <c r="C194" s="191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>
      <c r="A195" s="3"/>
      <c r="B195" s="4"/>
      <c r="C195" s="191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>
      <c r="A196" s="292" t="s">
        <v>441</v>
      </c>
      <c r="B196" s="292"/>
      <c r="C196" s="29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>
      <c r="A197" s="298"/>
      <c r="B197" s="299"/>
      <c r="C197" s="300"/>
      <c r="D197" s="299"/>
      <c r="E197" s="299"/>
      <c r="F197" s="299"/>
      <c r="G197" s="30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G197" t="s">
        <v>442</v>
      </c>
    </row>
    <row r="198" spans="1:33">
      <c r="A198" s="302"/>
      <c r="B198" s="303"/>
      <c r="C198" s="304"/>
      <c r="D198" s="303"/>
      <c r="E198" s="303"/>
      <c r="F198" s="303"/>
      <c r="G198" s="30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33">
      <c r="A199" s="302"/>
      <c r="B199" s="303"/>
      <c r="C199" s="304"/>
      <c r="D199" s="303"/>
      <c r="E199" s="303"/>
      <c r="F199" s="303"/>
      <c r="G199" s="30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>
      <c r="A200" s="302"/>
      <c r="B200" s="303"/>
      <c r="C200" s="304"/>
      <c r="D200" s="303"/>
      <c r="E200" s="303"/>
      <c r="F200" s="303"/>
      <c r="G200" s="30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>
      <c r="A201" s="306"/>
      <c r="B201" s="307"/>
      <c r="C201" s="308"/>
      <c r="D201" s="307"/>
      <c r="E201" s="307"/>
      <c r="F201" s="307"/>
      <c r="G201" s="309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>
      <c r="A202" s="3"/>
      <c r="B202" s="4"/>
      <c r="C202" s="191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33">
      <c r="C203" s="193"/>
      <c r="D203" s="10"/>
      <c r="AG203" t="s">
        <v>443</v>
      </c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CtXWQ/Y1pjGe7k2Bfxm88bk4F7u4fChNG8iw8IMNwmtjsS2xizo/VZVEHiBqcCFbFOp669wmC71FkAQoVn71Ng==" saltValue="zOuQhhIhT4+uC0mzv8inYw==" spinCount="100000" sheet="1" formatRows="0"/>
  <mergeCells count="28">
    <mergeCell ref="A196:C196"/>
    <mergeCell ref="A197:G201"/>
    <mergeCell ref="C10:G10"/>
    <mergeCell ref="C47:G47"/>
    <mergeCell ref="C57:G57"/>
    <mergeCell ref="C59:G59"/>
    <mergeCell ref="C75:G75"/>
    <mergeCell ref="C68:G68"/>
    <mergeCell ref="C70:G70"/>
    <mergeCell ref="C71:G71"/>
    <mergeCell ref="C73:G73"/>
    <mergeCell ref="C191:G191"/>
    <mergeCell ref="C77:G77"/>
    <mergeCell ref="C79:G79"/>
    <mergeCell ref="C81:G81"/>
    <mergeCell ref="C128:G128"/>
    <mergeCell ref="A1:G1"/>
    <mergeCell ref="C2:G2"/>
    <mergeCell ref="C3:G3"/>
    <mergeCell ref="C4:G4"/>
    <mergeCell ref="C67:G67"/>
    <mergeCell ref="C186:G186"/>
    <mergeCell ref="C189:G189"/>
    <mergeCell ref="C137:G137"/>
    <mergeCell ref="C155:G155"/>
    <mergeCell ref="C177:G177"/>
    <mergeCell ref="C180:G180"/>
    <mergeCell ref="C184:G18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'05.Par.el.'!B16 / 100</f>
        <v>0</v>
      </c>
      <c r="C4" s="201">
        <f>B3 * '05.Par.el.'!B17 / 100</f>
        <v>0</v>
      </c>
      <c r="D4" s="196"/>
    </row>
    <row r="5" spans="1:4">
      <c r="A5" s="200" t="s">
        <v>991</v>
      </c>
      <c r="B5" s="201"/>
      <c r="C5" s="201">
        <f>('05.Roz.el.'!F72) + 0</f>
        <v>0</v>
      </c>
      <c r="D5" s="196"/>
    </row>
    <row r="6" spans="1:4">
      <c r="A6" s="200" t="s">
        <v>992</v>
      </c>
      <c r="B6" s="201"/>
      <c r="C6" s="201">
        <f>0 + ('05.Roz.el.'!H72)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'05.Par.el.'!B18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('05.Roz.el.'!F91) + ('05.Roz.el.'!H91)</f>
        <v>0</v>
      </c>
      <c r="D10" s="196"/>
    </row>
    <row r="11" spans="1:4">
      <c r="A11" s="200" t="s">
        <v>996</v>
      </c>
      <c r="B11" s="201"/>
      <c r="C11" s="201">
        <f>(C9 + C10) * '05.Par.el.'!B19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'05.Par.el.'!B20 / 100</f>
        <v>0</v>
      </c>
      <c r="D13" s="196"/>
    </row>
    <row r="14" spans="1:4">
      <c r="A14" s="200" t="s">
        <v>999</v>
      </c>
      <c r="B14" s="201"/>
      <c r="C14" s="201">
        <f>(B12 + C12) * '05.Par.el.'!B21 / 100</f>
        <v>0</v>
      </c>
      <c r="D14" s="196"/>
    </row>
    <row r="15" spans="1:4">
      <c r="A15" s="200" t="s">
        <v>1000</v>
      </c>
      <c r="B15" s="201"/>
      <c r="C15" s="201">
        <f>(B7 + C7) * '05.Par.el.'!B22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'05.Par.el.'!B23 / 100</f>
        <v>0</v>
      </c>
      <c r="D19" s="196"/>
    </row>
    <row r="20" spans="1:4">
      <c r="A20" s="200" t="s">
        <v>1004</v>
      </c>
      <c r="B20" s="201"/>
      <c r="C20" s="201">
        <f>C12 * '05.Par.el.'!B24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'05.Par.el.'!B25 * '05.Par.el.'!B28 * (C16 * '05.Par.el.'!B27)^'05.Par.el.'!B26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(SUM('05.Roz.el.'!F7:F11,'05.Roz.el.'!F13:F69,'05.Roz.el.'!F71)+SUM('05.Roz.el.'!F78:F87)) + (SUM('05.Roz.el.'!H7:H11,'05.Roz.el.'!H13:H69)+SUM('05.Roz.el.'!H78:H87)) + B4 + C4 + C8 + C11 + C13 + C14 + C15 + C21 + C22</f>
        <v>0</v>
      </c>
      <c r="C25" s="201">
        <f>B25 * '05.Par.el.'!B31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'05.Par.el.'!B29 / 100</f>
        <v>0</v>
      </c>
      <c r="D28" s="196"/>
    </row>
    <row r="29" spans="1:4">
      <c r="A29" s="200" t="s">
        <v>1010</v>
      </c>
      <c r="B29" s="201"/>
      <c r="C29" s="201">
        <f>C24 * '05.Par.el.'!B30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('05.Roz.el.'!F72)</f>
        <v>0</v>
      </c>
      <c r="C31" s="201">
        <f>('05.Roz.el.'!H72)</f>
        <v>0</v>
      </c>
      <c r="D31" s="196"/>
    </row>
    <row r="32" spans="1:4">
      <c r="A32" s="200" t="s">
        <v>995</v>
      </c>
      <c r="B32" s="201">
        <f>('05.Roz.el.'!F91)</f>
        <v>0</v>
      </c>
      <c r="C32" s="201">
        <f>('05.Roz.el.'!H91)</f>
        <v>0</v>
      </c>
      <c r="D32" s="196"/>
    </row>
    <row r="33" spans="1:4">
      <c r="A33" s="200" t="s">
        <v>1014</v>
      </c>
      <c r="B33" s="201">
        <f>('05.Roz.el.'!F89)</f>
        <v>0</v>
      </c>
      <c r="C33" s="201">
        <f>('05.Roz.el.'!H89)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33xnDCWSkwxQM8cx9tk7ibX33DhSmGCV6ecHIsDaxxcLvKtGKBn15zKxmM1xS0veTa/t2znSuHNrR7TaFufYwA==" saltValue="/SHf5RmjbU71g7lgA7Nnrw==" spinCount="100000" sheet="1" objects="1" scenarios="1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2"/>
  <sheetViews>
    <sheetView topLeftCell="A35" workbookViewId="0">
      <selection activeCell="H39" sqref="H39"/>
    </sheetView>
  </sheetViews>
  <sheetFormatPr defaultRowHeight="14.4"/>
  <cols>
    <col min="1" max="1" width="6.109375" style="207" bestFit="1" customWidth="1"/>
    <col min="2" max="2" width="86" style="207" customWidth="1"/>
    <col min="3" max="3" width="4" style="207" bestFit="1" customWidth="1"/>
    <col min="4" max="4" width="6.44140625" style="208" bestFit="1" customWidth="1"/>
    <col min="5" max="5" width="10.5546875" style="208" customWidth="1"/>
    <col min="6" max="6" width="13.44140625" style="208" bestFit="1" customWidth="1"/>
    <col min="7" max="7" width="10.5546875" style="208" customWidth="1"/>
    <col min="8" max="8" width="12.5546875" style="208" bestFit="1" customWidth="1"/>
    <col min="9" max="9" width="10.554687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05.Par.el.'!B33/100*F8+'05.Par.el.'!B33/100*F10+'05.Par.el.'!B33/100*F11+'05.Par.el.'!B33/100*F20+'05.Par.el.'!B33/100*F24+'05.Par.el.'!B33/100*F25+'05.Par.el.'!B33/100*F27+'05.Par.el.'!B33/100*F29+'05.Par.el.'!B33/100*F31+'05.Par.el.'!B33/100*F33+'05.Par.el.'!B33/100*F35+'05.Par.el.'!B33/100*F36+'05.Par.el.'!B33/100*F38+'05.Par.el.'!B33/100*F40+'05.Par.el.'!B33/100*F42+'05.Par.el.'!B33/100*F44+'05.Par.el.'!B33/100*F45+'05.Par.el.'!B33/100*F46+'05.Par.el.'!B33/100*F48+'05.Par.el.'!B33/100*F50+'05.Par.el.'!B33/100*F51+'05.Par.el.'!B33/100*F53+'05.Par.el.'!B33/100*F55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6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11" t="s">
        <v>1002</v>
      </c>
      <c r="B7" s="211" t="s">
        <v>1024</v>
      </c>
      <c r="C7" s="211" t="s">
        <v>1002</v>
      </c>
      <c r="D7" s="212"/>
      <c r="E7" s="224"/>
      <c r="F7" s="212"/>
      <c r="G7" s="224"/>
      <c r="H7" s="212"/>
      <c r="I7" s="212"/>
      <c r="J7" s="212"/>
      <c r="K7" s="196"/>
      <c r="L7" s="196"/>
    </row>
    <row r="8" spans="1:13">
      <c r="A8" s="200" t="s">
        <v>59</v>
      </c>
      <c r="B8" s="200" t="s">
        <v>1025</v>
      </c>
      <c r="C8" s="200" t="s">
        <v>262</v>
      </c>
      <c r="D8" s="201">
        <v>9</v>
      </c>
      <c r="E8" s="221"/>
      <c r="F8" s="201">
        <f>D8*E8</f>
        <v>0</v>
      </c>
      <c r="G8" s="221"/>
      <c r="H8" s="201">
        <f>D8*G8</f>
        <v>0</v>
      </c>
      <c r="I8" s="201">
        <f>E8+G8</f>
        <v>0</v>
      </c>
      <c r="J8" s="201">
        <f>F8+H8</f>
        <v>0</v>
      </c>
      <c r="K8" s="196"/>
      <c r="L8" s="196"/>
    </row>
    <row r="9" spans="1:13">
      <c r="A9" s="211" t="s">
        <v>1002</v>
      </c>
      <c r="B9" s="211" t="s">
        <v>1026</v>
      </c>
      <c r="C9" s="211" t="s">
        <v>1002</v>
      </c>
      <c r="D9" s="212"/>
      <c r="E9" s="224"/>
      <c r="F9" s="212"/>
      <c r="G9" s="224"/>
      <c r="H9" s="212"/>
      <c r="I9" s="212"/>
      <c r="J9" s="212"/>
      <c r="K9" s="196"/>
      <c r="L9" s="196"/>
    </row>
    <row r="10" spans="1:13">
      <c r="A10" s="200" t="s">
        <v>1027</v>
      </c>
      <c r="B10" s="200" t="s">
        <v>1028</v>
      </c>
      <c r="C10" s="200" t="s">
        <v>262</v>
      </c>
      <c r="D10" s="201">
        <v>2</v>
      </c>
      <c r="E10" s="221"/>
      <c r="F10" s="201">
        <f>D10*E10</f>
        <v>0</v>
      </c>
      <c r="G10" s="221"/>
      <c r="H10" s="201">
        <f>D10*G10</f>
        <v>0</v>
      </c>
      <c r="I10" s="201">
        <f t="shared" ref="I10:J12" si="1">E10+G10</f>
        <v>0</v>
      </c>
      <c r="J10" s="201">
        <f t="shared" si="1"/>
        <v>0</v>
      </c>
      <c r="K10" s="196"/>
      <c r="L10" s="196"/>
    </row>
    <row r="11" spans="1:13">
      <c r="A11" s="200" t="s">
        <v>98</v>
      </c>
      <c r="B11" s="200" t="s">
        <v>1029</v>
      </c>
      <c r="C11" s="200" t="s">
        <v>262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si="1"/>
        <v>0</v>
      </c>
      <c r="J11" s="201">
        <f t="shared" si="1"/>
        <v>0</v>
      </c>
      <c r="K11" s="196"/>
      <c r="L11" s="196"/>
    </row>
    <row r="12" spans="1:13">
      <c r="A12" s="200" t="s">
        <v>1002</v>
      </c>
      <c r="B12" s="200" t="s">
        <v>1002</v>
      </c>
      <c r="C12" s="200" t="s">
        <v>1002</v>
      </c>
      <c r="D12" s="201"/>
      <c r="E12" s="221"/>
      <c r="F12" s="201"/>
      <c r="G12" s="221"/>
      <c r="H12" s="201"/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11" t="s">
        <v>1002</v>
      </c>
      <c r="B13" s="211" t="s">
        <v>1030</v>
      </c>
      <c r="C13" s="211" t="s">
        <v>1002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00" t="s">
        <v>1031</v>
      </c>
      <c r="B14" s="200" t="s">
        <v>1034</v>
      </c>
      <c r="C14" s="200" t="s">
        <v>262</v>
      </c>
      <c r="D14" s="201">
        <v>1</v>
      </c>
      <c r="E14" s="221"/>
      <c r="F14" s="201">
        <f>D14*E14</f>
        <v>0</v>
      </c>
      <c r="G14" s="221"/>
      <c r="H14" s="201">
        <f>D14*G14</f>
        <v>0</v>
      </c>
      <c r="I14" s="201">
        <f>E14+G14</f>
        <v>0</v>
      </c>
      <c r="J14" s="201">
        <f>F14+H14</f>
        <v>0</v>
      </c>
      <c r="K14" s="196"/>
      <c r="L14" s="196"/>
    </row>
    <row r="15" spans="1:13">
      <c r="A15" s="200" t="s">
        <v>1033</v>
      </c>
      <c r="B15" s="200" t="s">
        <v>1032</v>
      </c>
      <c r="C15" s="200" t="s">
        <v>262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1002</v>
      </c>
      <c r="B16" s="211" t="s">
        <v>1035</v>
      </c>
      <c r="C16" s="211" t="s">
        <v>1002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11" t="s">
        <v>1002</v>
      </c>
      <c r="B17" s="211" t="s">
        <v>1036</v>
      </c>
      <c r="C17" s="211" t="s">
        <v>1002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1002</v>
      </c>
      <c r="B18" s="211" t="s">
        <v>1037</v>
      </c>
      <c r="C18" s="211" t="s">
        <v>1002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1002</v>
      </c>
      <c r="B19" s="211" t="s">
        <v>1038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1039</v>
      </c>
      <c r="B20" s="200" t="s">
        <v>1040</v>
      </c>
      <c r="C20" s="200" t="s">
        <v>227</v>
      </c>
      <c r="D20" s="201">
        <v>1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11" t="s">
        <v>1002</v>
      </c>
      <c r="B21" s="211" t="s">
        <v>1041</v>
      </c>
      <c r="C21" s="211" t="s">
        <v>1002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00" t="s">
        <v>1042</v>
      </c>
      <c r="B22" s="200" t="s">
        <v>1043</v>
      </c>
      <c r="C22" s="200" t="s">
        <v>1044</v>
      </c>
      <c r="D22" s="201">
        <v>8</v>
      </c>
      <c r="E22" s="221"/>
      <c r="F22" s="201">
        <f>D22*E22</f>
        <v>0</v>
      </c>
      <c r="G22" s="221"/>
      <c r="H22" s="201">
        <f>D22*G22</f>
        <v>0</v>
      </c>
      <c r="I22" s="201">
        <f>E22+G22</f>
        <v>0</v>
      </c>
      <c r="J22" s="201">
        <f>F22+H22</f>
        <v>0</v>
      </c>
      <c r="K22" s="196"/>
      <c r="L22" s="196"/>
    </row>
    <row r="23" spans="1:12">
      <c r="A23" s="211" t="s">
        <v>1002</v>
      </c>
      <c r="B23" s="211" t="s">
        <v>1045</v>
      </c>
      <c r="C23" s="211" t="s">
        <v>1002</v>
      </c>
      <c r="D23" s="212"/>
      <c r="E23" s="224"/>
      <c r="F23" s="212"/>
      <c r="G23" s="224"/>
      <c r="H23" s="212"/>
      <c r="I23" s="212"/>
      <c r="J23" s="212"/>
      <c r="K23" s="196"/>
      <c r="L23" s="196"/>
    </row>
    <row r="24" spans="1:12">
      <c r="A24" s="200" t="s">
        <v>1046</v>
      </c>
      <c r="B24" s="200" t="s">
        <v>1047</v>
      </c>
      <c r="C24" s="200" t="s">
        <v>236</v>
      </c>
      <c r="D24" s="201">
        <v>108</v>
      </c>
      <c r="E24" s="221"/>
      <c r="F24" s="201">
        <f>D24*E24</f>
        <v>0</v>
      </c>
      <c r="G24" s="221"/>
      <c r="H24" s="201">
        <f>D24*G24</f>
        <v>0</v>
      </c>
      <c r="I24" s="201">
        <f>E24+G24</f>
        <v>0</v>
      </c>
      <c r="J24" s="201">
        <f>F24+H24</f>
        <v>0</v>
      </c>
      <c r="K24" s="196"/>
      <c r="L24" s="196"/>
    </row>
    <row r="25" spans="1:12">
      <c r="A25" s="200" t="s">
        <v>1048</v>
      </c>
      <c r="B25" s="200" t="s">
        <v>1049</v>
      </c>
      <c r="C25" s="200" t="s">
        <v>236</v>
      </c>
      <c r="D25" s="201">
        <v>135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1002</v>
      </c>
      <c r="B26" s="211" t="s">
        <v>1050</v>
      </c>
      <c r="C26" s="211" t="s">
        <v>1002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1051</v>
      </c>
      <c r="B27" s="200" t="s">
        <v>1052</v>
      </c>
      <c r="C27" s="200" t="s">
        <v>262</v>
      </c>
      <c r="D27" s="201">
        <v>30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1002</v>
      </c>
      <c r="B28" s="211" t="s">
        <v>1053</v>
      </c>
      <c r="C28" s="211" t="s">
        <v>1002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1054</v>
      </c>
      <c r="B29" s="200" t="s">
        <v>1055</v>
      </c>
      <c r="C29" s="200" t="s">
        <v>262</v>
      </c>
      <c r="D29" s="201">
        <v>6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1002</v>
      </c>
      <c r="B30" s="211" t="s">
        <v>1056</v>
      </c>
      <c r="C30" s="211" t="s">
        <v>1002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1057</v>
      </c>
      <c r="B31" s="200" t="s">
        <v>1058</v>
      </c>
      <c r="C31" s="200" t="s">
        <v>236</v>
      </c>
      <c r="D31" s="201">
        <v>27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11" t="s">
        <v>1002</v>
      </c>
      <c r="B32" s="211" t="s">
        <v>1059</v>
      </c>
      <c r="C32" s="211" t="s">
        <v>1002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00" t="s">
        <v>1060</v>
      </c>
      <c r="B33" s="200" t="s">
        <v>1061</v>
      </c>
      <c r="C33" s="200" t="s">
        <v>236</v>
      </c>
      <c r="D33" s="201">
        <v>18</v>
      </c>
      <c r="E33" s="221"/>
      <c r="F33" s="201">
        <f>D33*E33</f>
        <v>0</v>
      </c>
      <c r="G33" s="221"/>
      <c r="H33" s="201">
        <f>D33*G33</f>
        <v>0</v>
      </c>
      <c r="I33" s="201">
        <f>E33+G33</f>
        <v>0</v>
      </c>
      <c r="J33" s="201">
        <f>F33+H33</f>
        <v>0</v>
      </c>
      <c r="K33" s="196"/>
      <c r="L33" s="196"/>
    </row>
    <row r="34" spans="1:12">
      <c r="A34" s="211" t="s">
        <v>1002</v>
      </c>
      <c r="B34" s="211" t="s">
        <v>1062</v>
      </c>
      <c r="C34" s="211" t="s">
        <v>1002</v>
      </c>
      <c r="D34" s="212"/>
      <c r="E34" s="224"/>
      <c r="F34" s="212"/>
      <c r="G34" s="224"/>
      <c r="H34" s="212"/>
      <c r="I34" s="212"/>
      <c r="J34" s="212"/>
      <c r="K34" s="196"/>
      <c r="L34" s="196"/>
    </row>
    <row r="35" spans="1:12">
      <c r="A35" s="200" t="s">
        <v>1063</v>
      </c>
      <c r="B35" s="200" t="s">
        <v>1064</v>
      </c>
      <c r="C35" s="200" t="s">
        <v>262</v>
      </c>
      <c r="D35" s="201">
        <v>3</v>
      </c>
      <c r="E35" s="221"/>
      <c r="F35" s="201">
        <f>D35*E35</f>
        <v>0</v>
      </c>
      <c r="G35" s="221"/>
      <c r="H35" s="201">
        <f>D35*G35</f>
        <v>0</v>
      </c>
      <c r="I35" s="201">
        <f>E35+G35</f>
        <v>0</v>
      </c>
      <c r="J35" s="201">
        <f>F35+H35</f>
        <v>0</v>
      </c>
      <c r="K35" s="196"/>
      <c r="L35" s="196"/>
    </row>
    <row r="36" spans="1:12">
      <c r="A36" s="200" t="s">
        <v>1066</v>
      </c>
      <c r="B36" s="200" t="s">
        <v>1195</v>
      </c>
      <c r="C36" s="200" t="s">
        <v>262</v>
      </c>
      <c r="D36" s="201">
        <v>2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1002</v>
      </c>
      <c r="B37" s="211" t="s">
        <v>1065</v>
      </c>
      <c r="C37" s="211" t="s">
        <v>1002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1069</v>
      </c>
      <c r="B38" s="200" t="s">
        <v>1067</v>
      </c>
      <c r="C38" s="200" t="s">
        <v>262</v>
      </c>
      <c r="D38" s="201">
        <v>5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1002</v>
      </c>
      <c r="B39" s="211" t="s">
        <v>1068</v>
      </c>
      <c r="C39" s="211" t="s">
        <v>1002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1072</v>
      </c>
      <c r="B40" s="200" t="s">
        <v>1070</v>
      </c>
      <c r="C40" s="200" t="s">
        <v>262</v>
      </c>
      <c r="D40" s="201">
        <v>7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1002</v>
      </c>
      <c r="B41" s="211" t="s">
        <v>1071</v>
      </c>
      <c r="C41" s="211" t="s">
        <v>1002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 ht="24">
      <c r="A42" s="200" t="s">
        <v>1075</v>
      </c>
      <c r="B42" s="310" t="s">
        <v>1073</v>
      </c>
      <c r="C42" s="200" t="s">
        <v>262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1002</v>
      </c>
      <c r="B43" s="211" t="s">
        <v>1074</v>
      </c>
      <c r="C43" s="211" t="s">
        <v>1002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1077</v>
      </c>
      <c r="B44" s="200" t="s">
        <v>1076</v>
      </c>
      <c r="C44" s="200" t="s">
        <v>262</v>
      </c>
      <c r="D44" s="201">
        <v>4</v>
      </c>
      <c r="E44" s="221"/>
      <c r="F44" s="201">
        <f>D44*E44</f>
        <v>0</v>
      </c>
      <c r="G44" s="221"/>
      <c r="H44" s="201">
        <f>D44*G44</f>
        <v>0</v>
      </c>
      <c r="I44" s="201">
        <f t="shared" ref="I44:J46" si="2">E44+G44</f>
        <v>0</v>
      </c>
      <c r="J44" s="201">
        <f t="shared" si="2"/>
        <v>0</v>
      </c>
      <c r="K44" s="196"/>
      <c r="L44" s="196"/>
    </row>
    <row r="45" spans="1:12">
      <c r="A45" s="200" t="s">
        <v>1079</v>
      </c>
      <c r="B45" s="200" t="s">
        <v>1078</v>
      </c>
      <c r="C45" s="200" t="s">
        <v>262</v>
      </c>
      <c r="D45" s="201">
        <v>3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00" t="s">
        <v>1082</v>
      </c>
      <c r="B46" s="200" t="s">
        <v>1192</v>
      </c>
      <c r="C46" s="200" t="s">
        <v>262</v>
      </c>
      <c r="D46" s="201">
        <v>1</v>
      </c>
      <c r="E46" s="221"/>
      <c r="F46" s="201">
        <f>D46*E46</f>
        <v>0</v>
      </c>
      <c r="G46" s="221"/>
      <c r="H46" s="201">
        <f>D46*G46</f>
        <v>0</v>
      </c>
      <c r="I46" s="201">
        <f t="shared" si="2"/>
        <v>0</v>
      </c>
      <c r="J46" s="201">
        <f t="shared" si="2"/>
        <v>0</v>
      </c>
      <c r="K46" s="196"/>
      <c r="L46" s="196"/>
    </row>
    <row r="47" spans="1:12">
      <c r="A47" s="211" t="s">
        <v>1002</v>
      </c>
      <c r="B47" s="211" t="s">
        <v>1081</v>
      </c>
      <c r="C47" s="211" t="s">
        <v>1002</v>
      </c>
      <c r="D47" s="212"/>
      <c r="E47" s="224"/>
      <c r="F47" s="212"/>
      <c r="G47" s="224"/>
      <c r="H47" s="212"/>
      <c r="I47" s="212"/>
      <c r="J47" s="212"/>
      <c r="K47" s="196"/>
      <c r="L47" s="196"/>
    </row>
    <row r="48" spans="1:12">
      <c r="A48" s="200" t="s">
        <v>1085</v>
      </c>
      <c r="B48" s="200" t="s">
        <v>1083</v>
      </c>
      <c r="C48" s="200" t="s">
        <v>262</v>
      </c>
      <c r="D48" s="201">
        <v>13</v>
      </c>
      <c r="E48" s="221"/>
      <c r="F48" s="201">
        <f>D48*E48</f>
        <v>0</v>
      </c>
      <c r="G48" s="221"/>
      <c r="H48" s="201">
        <f>D48*G48</f>
        <v>0</v>
      </c>
      <c r="I48" s="201">
        <f>E48+G48</f>
        <v>0</v>
      </c>
      <c r="J48" s="201">
        <f>F48+H48</f>
        <v>0</v>
      </c>
      <c r="K48" s="196"/>
      <c r="L48" s="196"/>
    </row>
    <row r="49" spans="1:12">
      <c r="A49" s="211" t="s">
        <v>1002</v>
      </c>
      <c r="B49" s="211" t="s">
        <v>1084</v>
      </c>
      <c r="C49" s="211" t="s">
        <v>1002</v>
      </c>
      <c r="D49" s="212"/>
      <c r="E49" s="224"/>
      <c r="F49" s="212"/>
      <c r="G49" s="224"/>
      <c r="H49" s="212"/>
      <c r="I49" s="212"/>
      <c r="J49" s="212"/>
      <c r="K49" s="196"/>
      <c r="L49" s="196"/>
    </row>
    <row r="50" spans="1:12">
      <c r="A50" s="200" t="s">
        <v>1087</v>
      </c>
      <c r="B50" s="200" t="s">
        <v>1086</v>
      </c>
      <c r="C50" s="200" t="s">
        <v>262</v>
      </c>
      <c r="D50" s="201">
        <v>12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00" t="s">
        <v>1090</v>
      </c>
      <c r="B51" s="200" t="s">
        <v>1088</v>
      </c>
      <c r="C51" s="200" t="s">
        <v>262</v>
      </c>
      <c r="D51" s="201">
        <v>24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1002</v>
      </c>
      <c r="B52" s="211" t="s">
        <v>1089</v>
      </c>
      <c r="C52" s="211" t="s">
        <v>1002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1092</v>
      </c>
      <c r="B53" s="200" t="s">
        <v>1091</v>
      </c>
      <c r="C53" s="200" t="s">
        <v>262</v>
      </c>
      <c r="D53" s="201">
        <v>1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1002</v>
      </c>
      <c r="B54" s="211" t="s">
        <v>1041</v>
      </c>
      <c r="C54" s="211" t="s">
        <v>1002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1094</v>
      </c>
      <c r="B55" s="200" t="s">
        <v>1093</v>
      </c>
      <c r="C55" s="200" t="s">
        <v>1044</v>
      </c>
      <c r="D55" s="201">
        <v>14</v>
      </c>
      <c r="E55" s="221"/>
      <c r="F55" s="201">
        <f>D55*E55</f>
        <v>0</v>
      </c>
      <c r="G55" s="221"/>
      <c r="H55" s="201">
        <f>D55*G55</f>
        <v>0</v>
      </c>
      <c r="I55" s="201">
        <f t="shared" ref="I55:J59" si="3">E55+G55</f>
        <v>0</v>
      </c>
      <c r="J55" s="201">
        <f t="shared" si="3"/>
        <v>0</v>
      </c>
      <c r="K55" s="196"/>
      <c r="L55" s="196"/>
    </row>
    <row r="56" spans="1:12">
      <c r="A56" s="200" t="s">
        <v>1096</v>
      </c>
      <c r="B56" s="200" t="s">
        <v>1095</v>
      </c>
      <c r="C56" s="200" t="s">
        <v>1044</v>
      </c>
      <c r="D56" s="201">
        <v>4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1098</v>
      </c>
      <c r="B57" s="200" t="s">
        <v>1097</v>
      </c>
      <c r="C57" s="200" t="s">
        <v>1044</v>
      </c>
      <c r="D57" s="201">
        <v>6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1100</v>
      </c>
      <c r="B58" s="200" t="s">
        <v>1099</v>
      </c>
      <c r="C58" s="200" t="s">
        <v>1044</v>
      </c>
      <c r="D58" s="201">
        <v>4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00" t="s">
        <v>1103</v>
      </c>
      <c r="B59" s="200" t="s">
        <v>1101</v>
      </c>
      <c r="C59" s="200" t="s">
        <v>1044</v>
      </c>
      <c r="D59" s="201">
        <v>16</v>
      </c>
      <c r="E59" s="221"/>
      <c r="F59" s="201">
        <f>D59*E59</f>
        <v>0</v>
      </c>
      <c r="G59" s="221"/>
      <c r="H59" s="201">
        <f>D59*G59</f>
        <v>0</v>
      </c>
      <c r="I59" s="201">
        <f t="shared" si="3"/>
        <v>0</v>
      </c>
      <c r="J59" s="201">
        <f t="shared" si="3"/>
        <v>0</v>
      </c>
      <c r="K59" s="196"/>
      <c r="L59" s="196"/>
    </row>
    <row r="60" spans="1:12">
      <c r="A60" s="211" t="s">
        <v>1002</v>
      </c>
      <c r="B60" s="211" t="s">
        <v>1102</v>
      </c>
      <c r="C60" s="211" t="s">
        <v>1002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00" t="s">
        <v>1106</v>
      </c>
      <c r="B61" s="200" t="s">
        <v>1104</v>
      </c>
      <c r="C61" s="200" t="s">
        <v>1044</v>
      </c>
      <c r="D61" s="201">
        <v>4</v>
      </c>
      <c r="E61" s="221"/>
      <c r="F61" s="201">
        <f>D61*E61</f>
        <v>0</v>
      </c>
      <c r="G61" s="22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1" t="s">
        <v>1002</v>
      </c>
      <c r="B62" s="211" t="s">
        <v>1105</v>
      </c>
      <c r="C62" s="211" t="s">
        <v>1002</v>
      </c>
      <c r="D62" s="212"/>
      <c r="E62" s="224"/>
      <c r="F62" s="212"/>
      <c r="G62" s="224"/>
      <c r="H62" s="212"/>
      <c r="I62" s="212"/>
      <c r="J62" s="212"/>
      <c r="K62" s="196"/>
      <c r="L62" s="196"/>
    </row>
    <row r="63" spans="1:12">
      <c r="A63" s="200" t="s">
        <v>1110</v>
      </c>
      <c r="B63" s="200" t="s">
        <v>1107</v>
      </c>
      <c r="C63" s="200" t="s">
        <v>1044</v>
      </c>
      <c r="D63" s="201">
        <v>6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1002</v>
      </c>
      <c r="B64" s="211" t="s">
        <v>1108</v>
      </c>
      <c r="C64" s="211" t="s">
        <v>1002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11" t="s">
        <v>1002</v>
      </c>
      <c r="B65" s="211" t="s">
        <v>1109</v>
      </c>
      <c r="C65" s="211" t="s">
        <v>1002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00" t="s">
        <v>1112</v>
      </c>
      <c r="B66" s="200" t="s">
        <v>1111</v>
      </c>
      <c r="C66" s="200" t="s">
        <v>1044</v>
      </c>
      <c r="D66" s="201">
        <v>12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00" t="s">
        <v>1115</v>
      </c>
      <c r="B67" s="200" t="s">
        <v>1113</v>
      </c>
      <c r="C67" s="200" t="s">
        <v>1044</v>
      </c>
      <c r="D67" s="201">
        <v>3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11" t="s">
        <v>1002</v>
      </c>
      <c r="B68" s="211" t="s">
        <v>1114</v>
      </c>
      <c r="C68" s="211" t="s">
        <v>1002</v>
      </c>
      <c r="D68" s="212"/>
      <c r="E68" s="224"/>
      <c r="F68" s="212"/>
      <c r="G68" s="224"/>
      <c r="H68" s="212"/>
      <c r="I68" s="212"/>
      <c r="J68" s="212"/>
      <c r="K68" s="196"/>
      <c r="L68" s="196"/>
    </row>
    <row r="69" spans="1:12">
      <c r="A69" s="200" t="s">
        <v>1117</v>
      </c>
      <c r="B69" s="200" t="s">
        <v>1116</v>
      </c>
      <c r="C69" s="200" t="s">
        <v>227</v>
      </c>
      <c r="D69" s="201">
        <v>1</v>
      </c>
      <c r="E69" s="221"/>
      <c r="F69" s="201">
        <f>D69*E69</f>
        <v>0</v>
      </c>
      <c r="G69" s="221"/>
      <c r="H69" s="201">
        <f>D69*G69</f>
        <v>0</v>
      </c>
      <c r="I69" s="201">
        <f t="shared" ref="I69:J71" si="4">E69+G69</f>
        <v>0</v>
      </c>
      <c r="J69" s="201">
        <f t="shared" si="4"/>
        <v>0</v>
      </c>
      <c r="K69" s="196"/>
      <c r="L69" s="196"/>
    </row>
    <row r="70" spans="1:12">
      <c r="A70" s="200" t="s">
        <v>1002</v>
      </c>
      <c r="B70" s="200" t="s">
        <v>1002</v>
      </c>
      <c r="C70" s="200" t="s">
        <v>1002</v>
      </c>
      <c r="D70" s="201"/>
      <c r="E70" s="221"/>
      <c r="F70" s="201"/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0" t="s">
        <v>1123</v>
      </c>
      <c r="B71" s="200" t="s">
        <v>1118</v>
      </c>
      <c r="C71" s="200" t="s">
        <v>1002</v>
      </c>
      <c r="D71" s="201"/>
      <c r="E71" s="221"/>
      <c r="F71" s="201">
        <f>M1+'05.Par.el.'!B33/100*F56+'05.Par.el.'!B33/100*F57+'05.Par.el.'!B33/100*F58+'05.Par.el.'!B33/100*F59+'05.Par.el.'!B33/100*F61+'05.Par.el.'!B33/100*F63+'05.Par.el.'!B33/100*F66+'05.Par.el.'!B33/100*F67+'05.Par.el.'!B33/100*F69</f>
        <v>0</v>
      </c>
      <c r="G71" s="221"/>
      <c r="H71" s="201"/>
      <c r="I71" s="201">
        <f t="shared" si="4"/>
        <v>0</v>
      </c>
      <c r="J71" s="201">
        <f t="shared" si="4"/>
        <v>0</v>
      </c>
      <c r="K71" s="196"/>
      <c r="L71" s="196"/>
    </row>
    <row r="72" spans="1:12">
      <c r="A72" s="204" t="s">
        <v>1002</v>
      </c>
      <c r="B72" s="204" t="s">
        <v>1119</v>
      </c>
      <c r="C72" s="204" t="s">
        <v>1002</v>
      </c>
      <c r="D72" s="205"/>
      <c r="E72" s="222"/>
      <c r="F72" s="205">
        <f>SUM(F3:F71)</f>
        <v>0</v>
      </c>
      <c r="G72" s="222"/>
      <c r="H72" s="205">
        <f>SUM(H3:H71)</f>
        <v>0</v>
      </c>
      <c r="I72" s="205"/>
      <c r="J72" s="205">
        <f>SUM(J3:J71)</f>
        <v>0</v>
      </c>
      <c r="K72" s="196"/>
      <c r="L72" s="196"/>
    </row>
    <row r="73" spans="1:12">
      <c r="A73" s="213" t="s">
        <v>1002</v>
      </c>
      <c r="B73" s="213" t="s">
        <v>1002</v>
      </c>
      <c r="C73" s="213" t="s">
        <v>1002</v>
      </c>
      <c r="D73" s="214"/>
      <c r="E73" s="225"/>
      <c r="F73" s="214"/>
      <c r="G73" s="225"/>
      <c r="H73" s="214"/>
      <c r="I73" s="214">
        <f>E73+G73</f>
        <v>0</v>
      </c>
      <c r="J73" s="214">
        <f>F73+H73</f>
        <v>0</v>
      </c>
      <c r="K73" s="196"/>
      <c r="L73" s="196"/>
    </row>
    <row r="74" spans="1:12">
      <c r="A74" s="204" t="s">
        <v>1002</v>
      </c>
      <c r="B74" s="204" t="s">
        <v>995</v>
      </c>
      <c r="C74" s="204" t="s">
        <v>1002</v>
      </c>
      <c r="D74" s="205"/>
      <c r="E74" s="222"/>
      <c r="F74" s="205"/>
      <c r="G74" s="222"/>
      <c r="H74" s="205"/>
      <c r="I74" s="205"/>
      <c r="J74" s="205"/>
      <c r="K74" s="196"/>
      <c r="L74" s="196"/>
    </row>
    <row r="75" spans="1:12">
      <c r="A75" s="200" t="s">
        <v>1002</v>
      </c>
      <c r="B75" s="200" t="s">
        <v>1002</v>
      </c>
      <c r="C75" s="200" t="s">
        <v>1002</v>
      </c>
      <c r="D75" s="201"/>
      <c r="E75" s="221"/>
      <c r="F75" s="201"/>
      <c r="G75" s="221"/>
      <c r="H75" s="201"/>
      <c r="I75" s="201">
        <f>E75+G75</f>
        <v>0</v>
      </c>
      <c r="J75" s="201">
        <f>F75+H75</f>
        <v>0</v>
      </c>
      <c r="K75" s="196"/>
      <c r="L75" s="196"/>
    </row>
    <row r="76" spans="1:12">
      <c r="A76" s="198" t="s">
        <v>1002</v>
      </c>
      <c r="B76" s="198" t="s">
        <v>1120</v>
      </c>
      <c r="C76" s="198" t="s">
        <v>1002</v>
      </c>
      <c r="D76" s="199"/>
      <c r="E76" s="220"/>
      <c r="F76" s="199"/>
      <c r="G76" s="220"/>
      <c r="H76" s="199"/>
      <c r="I76" s="199"/>
      <c r="J76" s="199"/>
      <c r="K76" s="196"/>
      <c r="L76" s="196"/>
    </row>
    <row r="77" spans="1:12">
      <c r="A77" s="200" t="s">
        <v>1002</v>
      </c>
      <c r="B77" s="200" t="s">
        <v>1002</v>
      </c>
      <c r="C77" s="200" t="s">
        <v>1002</v>
      </c>
      <c r="D77" s="201"/>
      <c r="E77" s="221"/>
      <c r="F77" s="201"/>
      <c r="G77" s="221"/>
      <c r="H77" s="201"/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1002</v>
      </c>
      <c r="B78" s="211" t="s">
        <v>1121</v>
      </c>
      <c r="C78" s="211" t="s">
        <v>1002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1002</v>
      </c>
      <c r="B79" s="211" t="s">
        <v>1122</v>
      </c>
      <c r="C79" s="211" t="s">
        <v>1002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1125</v>
      </c>
      <c r="B80" s="200" t="s">
        <v>1124</v>
      </c>
      <c r="C80" s="200" t="s">
        <v>262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00" t="s">
        <v>1129</v>
      </c>
      <c r="B81" s="200" t="s">
        <v>1126</v>
      </c>
      <c r="C81" s="200" t="s">
        <v>262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1" t="s">
        <v>1002</v>
      </c>
      <c r="B82" s="211" t="s">
        <v>1127</v>
      </c>
      <c r="C82" s="211" t="s">
        <v>1002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11" t="s">
        <v>1002</v>
      </c>
      <c r="B83" s="211" t="s">
        <v>1128</v>
      </c>
      <c r="C83" s="211" t="s">
        <v>1002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00" t="s">
        <v>1133</v>
      </c>
      <c r="B84" s="200" t="s">
        <v>1130</v>
      </c>
      <c r="C84" s="200" t="s">
        <v>262</v>
      </c>
      <c r="D84" s="201">
        <v>12</v>
      </c>
      <c r="E84" s="221"/>
      <c r="F84" s="201">
        <f>D84*E84</f>
        <v>0</v>
      </c>
      <c r="G84" s="221"/>
      <c r="H84" s="201">
        <f>D84*G84</f>
        <v>0</v>
      </c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1002</v>
      </c>
      <c r="B85" s="211" t="s">
        <v>1131</v>
      </c>
      <c r="C85" s="211" t="s">
        <v>1002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1002</v>
      </c>
      <c r="B86" s="211" t="s">
        <v>1132</v>
      </c>
      <c r="C86" s="211" t="s">
        <v>1002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1196</v>
      </c>
      <c r="B87" s="200" t="s">
        <v>1134</v>
      </c>
      <c r="C87" s="200" t="s">
        <v>236</v>
      </c>
      <c r="D87" s="201">
        <v>38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00" t="s">
        <v>1002</v>
      </c>
      <c r="B88" s="200" t="s">
        <v>1002</v>
      </c>
      <c r="C88" s="200" t="s">
        <v>1002</v>
      </c>
      <c r="D88" s="201"/>
      <c r="E88" s="221"/>
      <c r="F88" s="201"/>
      <c r="G88" s="221"/>
      <c r="H88" s="201"/>
      <c r="I88" s="201">
        <f>E88+G88</f>
        <v>0</v>
      </c>
      <c r="J88" s="201">
        <f>F88+H88</f>
        <v>0</v>
      </c>
      <c r="K88" s="196"/>
      <c r="L88" s="196"/>
    </row>
    <row r="89" spans="1:12">
      <c r="A89" s="198" t="s">
        <v>1002</v>
      </c>
      <c r="B89" s="198" t="s">
        <v>1135</v>
      </c>
      <c r="C89" s="198" t="s">
        <v>1002</v>
      </c>
      <c r="D89" s="199"/>
      <c r="E89" s="220"/>
      <c r="F89" s="199">
        <f>SUM(F77:F88)</f>
        <v>0</v>
      </c>
      <c r="G89" s="220"/>
      <c r="H89" s="199">
        <f>SUM(H77:H88)</f>
        <v>0</v>
      </c>
      <c r="I89" s="199"/>
      <c r="J89" s="199">
        <f>SUM(J77:J88)</f>
        <v>0</v>
      </c>
      <c r="K89" s="196"/>
      <c r="L89" s="196"/>
    </row>
    <row r="90" spans="1:12">
      <c r="A90" s="200" t="s">
        <v>1002</v>
      </c>
      <c r="B90" s="200" t="s">
        <v>1002</v>
      </c>
      <c r="C90" s="200" t="s">
        <v>1002</v>
      </c>
      <c r="D90" s="201"/>
      <c r="E90" s="221"/>
      <c r="F90" s="201"/>
      <c r="G90" s="221"/>
      <c r="H90" s="201"/>
      <c r="I90" s="201">
        <f>E90+G90</f>
        <v>0</v>
      </c>
      <c r="J90" s="201">
        <f>F90+H90</f>
        <v>0</v>
      </c>
      <c r="K90" s="196"/>
      <c r="L90" s="196"/>
    </row>
    <row r="91" spans="1:12">
      <c r="A91" s="204" t="s">
        <v>1002</v>
      </c>
      <c r="B91" s="204" t="s">
        <v>1136</v>
      </c>
      <c r="C91" s="204" t="s">
        <v>1002</v>
      </c>
      <c r="D91" s="205"/>
      <c r="E91" s="222"/>
      <c r="F91" s="205">
        <f>SUM(F75,F77:F88,F90:F90)</f>
        <v>0</v>
      </c>
      <c r="G91" s="222"/>
      <c r="H91" s="205">
        <f>SUM(H75,H77:H88,H90:H90)</f>
        <v>0</v>
      </c>
      <c r="I91" s="205"/>
      <c r="J91" s="205">
        <f>SUM(J75,J77:J88,J90:J90)</f>
        <v>0</v>
      </c>
      <c r="K91" s="196"/>
      <c r="L91" s="196"/>
    </row>
    <row r="92" spans="1:12">
      <c r="A92" s="200" t="s">
        <v>1002</v>
      </c>
      <c r="B92" s="200" t="s">
        <v>1002</v>
      </c>
      <c r="C92" s="200" t="s">
        <v>1002</v>
      </c>
      <c r="D92" s="201"/>
      <c r="E92" s="201"/>
      <c r="F92" s="201"/>
      <c r="G92" s="201"/>
      <c r="H92" s="201"/>
      <c r="I92" s="201">
        <f>E92+G92</f>
        <v>0</v>
      </c>
      <c r="J92" s="201">
        <f>F92+H92</f>
        <v>0</v>
      </c>
      <c r="K92" s="196"/>
      <c r="L92" s="196"/>
    </row>
  </sheetData>
  <sheetProtection algorithmName="SHA-512" hashValue="083uUjPk1Mr9esSA+dh9KmDx0WAszse7t+FUE26zkX+vRY6/5JMuf44zH5DFtSZiLl7wRV0RnDMhYz5VDl3jVw==" saltValue="fG0ROq7IsgsbgeGnrDL92w==" spinCount="100000" sheet="1" objects="1" scenarios="1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1197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1187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1188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1189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1190</v>
      </c>
      <c r="B33" s="207">
        <v>21</v>
      </c>
    </row>
  </sheetData>
  <sheetProtection algorithmName="SHA-512" hashValue="6l+PV+2BmAuNkSMrxhKLdv8Fnnf4yruWfz6jco9SCSZ5lbeCSwCXiwOA9FWcviSoGhJp4n6hztD/XvBZ4yu43w==" saltValue="dx/s5KX8Fd4W02l/ZDk4sg==" spinCount="100000" sheet="1" objects="1" scenarios="1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BH5000"/>
  <sheetViews>
    <sheetView topLeftCell="A195" workbookViewId="0">
      <selection activeCell="C202" sqref="C202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69</v>
      </c>
      <c r="C3" s="286" t="s">
        <v>70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98</v>
      </c>
      <c r="C8" s="186" t="s">
        <v>99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1.02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5.03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615</v>
      </c>
      <c r="C9" s="187" t="s">
        <v>616</v>
      </c>
      <c r="D9" s="172" t="s">
        <v>193</v>
      </c>
      <c r="E9" s="173">
        <v>9.0719999999999992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0.11219</v>
      </c>
      <c r="O9" s="173">
        <f>ROUND(E9*N9,2)</f>
        <v>1.02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0.55488999999999999</v>
      </c>
      <c r="V9" s="158">
        <f>ROUND(E9*U9,2)</f>
        <v>5.03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617</v>
      </c>
      <c r="D10" s="160"/>
      <c r="E10" s="161">
        <v>9.0719999999999992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3" t="s">
        <v>189</v>
      </c>
      <c r="B11" s="164" t="s">
        <v>104</v>
      </c>
      <c r="C11" s="186" t="s">
        <v>105</v>
      </c>
      <c r="D11" s="165"/>
      <c r="E11" s="166"/>
      <c r="F11" s="167"/>
      <c r="G11" s="167">
        <f>SUMIF(AG12:AG24,"&lt;&gt;NOR",G12:G24)</f>
        <v>0</v>
      </c>
      <c r="H11" s="167"/>
      <c r="I11" s="167">
        <f>SUM(I12:I24)</f>
        <v>0</v>
      </c>
      <c r="J11" s="167"/>
      <c r="K11" s="167">
        <f>SUM(K12:K24)</f>
        <v>0</v>
      </c>
      <c r="L11" s="167"/>
      <c r="M11" s="167">
        <f>SUM(M12:M24)</f>
        <v>0</v>
      </c>
      <c r="N11" s="166"/>
      <c r="O11" s="166">
        <f>SUM(O12:O24)</f>
        <v>4.5600000000000005</v>
      </c>
      <c r="P11" s="166"/>
      <c r="Q11" s="166">
        <f>SUM(Q12:Q24)</f>
        <v>0</v>
      </c>
      <c r="R11" s="167"/>
      <c r="S11" s="167"/>
      <c r="T11" s="168"/>
      <c r="U11" s="162"/>
      <c r="V11" s="162">
        <f>SUM(V12:V24)</f>
        <v>105.96</v>
      </c>
      <c r="W11" s="162"/>
      <c r="X11" s="162"/>
      <c r="Y11" s="162"/>
      <c r="AG11" t="s">
        <v>190</v>
      </c>
    </row>
    <row r="12" spans="1:60" outlineLevel="1">
      <c r="A12" s="170">
        <v>2</v>
      </c>
      <c r="B12" s="171" t="s">
        <v>209</v>
      </c>
      <c r="C12" s="187" t="s">
        <v>210</v>
      </c>
      <c r="D12" s="172" t="s">
        <v>193</v>
      </c>
      <c r="E12" s="173">
        <v>12.5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5.4969999999999998E-2</v>
      </c>
      <c r="O12" s="173">
        <f>ROUND(E12*N12,2)</f>
        <v>0.69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1.7428999999999999</v>
      </c>
      <c r="V12" s="158">
        <f>ROUND(E12*U12,2)</f>
        <v>21.79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188" t="s">
        <v>618</v>
      </c>
      <c r="D13" s="160"/>
      <c r="E13" s="161">
        <v>3.2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>
      <c r="A14" s="154"/>
      <c r="B14" s="155"/>
      <c r="C14" s="188" t="s">
        <v>619</v>
      </c>
      <c r="D14" s="160"/>
      <c r="E14" s="161">
        <v>9.3000000000000007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>
      <c r="A15" s="170">
        <v>3</v>
      </c>
      <c r="B15" s="171" t="s">
        <v>191</v>
      </c>
      <c r="C15" s="187" t="s">
        <v>192</v>
      </c>
      <c r="D15" s="172" t="s">
        <v>193</v>
      </c>
      <c r="E15" s="173">
        <v>82.56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1.554E-2</v>
      </c>
      <c r="O15" s="173">
        <f>ROUND(E15*N15,2)</f>
        <v>1.28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0.23580000000000001</v>
      </c>
      <c r="V15" s="158">
        <f>ROUND(E15*U15,2)</f>
        <v>19.47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94" t="s">
        <v>199</v>
      </c>
      <c r="D16" s="295"/>
      <c r="E16" s="295"/>
      <c r="F16" s="295"/>
      <c r="G16" s="29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620</v>
      </c>
      <c r="D17" s="160"/>
      <c r="E17" s="161">
        <v>82.56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>
      <c r="A18" s="170">
        <v>4</v>
      </c>
      <c r="B18" s="171" t="s">
        <v>203</v>
      </c>
      <c r="C18" s="187" t="s">
        <v>204</v>
      </c>
      <c r="D18" s="172" t="s">
        <v>193</v>
      </c>
      <c r="E18" s="173">
        <v>58.45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1.7680000000000001E-2</v>
      </c>
      <c r="O18" s="173">
        <f>ROUND(E18*N18,2)</f>
        <v>1.03</v>
      </c>
      <c r="P18" s="173">
        <v>0</v>
      </c>
      <c r="Q18" s="173">
        <f>ROUND(E18*P18,2)</f>
        <v>0</v>
      </c>
      <c r="R18" s="175"/>
      <c r="S18" s="175" t="s">
        <v>194</v>
      </c>
      <c r="T18" s="176" t="s">
        <v>195</v>
      </c>
      <c r="U18" s="158">
        <v>0.38716</v>
      </c>
      <c r="V18" s="158">
        <f>ROUND(E18*U18,2)</f>
        <v>22.63</v>
      </c>
      <c r="W18" s="158"/>
      <c r="X18" s="158" t="s">
        <v>196</v>
      </c>
      <c r="Y18" s="158" t="s">
        <v>197</v>
      </c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294" t="s">
        <v>199</v>
      </c>
      <c r="D19" s="295"/>
      <c r="E19" s="295"/>
      <c r="F19" s="295"/>
      <c r="G19" s="29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88" t="s">
        <v>621</v>
      </c>
      <c r="D20" s="160"/>
      <c r="E20" s="161">
        <v>58.45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0">
        <v>5</v>
      </c>
      <c r="B21" s="171" t="s">
        <v>206</v>
      </c>
      <c r="C21" s="187" t="s">
        <v>207</v>
      </c>
      <c r="D21" s="172" t="s">
        <v>193</v>
      </c>
      <c r="E21" s="173">
        <v>82.56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8.5100000000000002E-3</v>
      </c>
      <c r="O21" s="173">
        <f>ROUND(E21*N21,2)</f>
        <v>0.7</v>
      </c>
      <c r="P21" s="173">
        <v>0</v>
      </c>
      <c r="Q21" s="173">
        <f>ROUND(E21*P21,2)</f>
        <v>0</v>
      </c>
      <c r="R21" s="175"/>
      <c r="S21" s="175" t="s">
        <v>194</v>
      </c>
      <c r="T21" s="176" t="s">
        <v>195</v>
      </c>
      <c r="U21" s="158">
        <v>0.32500000000000001</v>
      </c>
      <c r="V21" s="158">
        <f>ROUND(E21*U21,2)</f>
        <v>26.83</v>
      </c>
      <c r="W21" s="158"/>
      <c r="X21" s="158" t="s">
        <v>196</v>
      </c>
      <c r="Y21" s="158" t="s">
        <v>197</v>
      </c>
      <c r="Z21" s="147"/>
      <c r="AA21" s="147"/>
      <c r="AB21" s="147"/>
      <c r="AC21" s="147"/>
      <c r="AD21" s="147"/>
      <c r="AE21" s="147"/>
      <c r="AF21" s="147"/>
      <c r="AG21" s="147" t="s">
        <v>198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>
      <c r="A22" s="154"/>
      <c r="B22" s="155"/>
      <c r="C22" s="188" t="s">
        <v>622</v>
      </c>
      <c r="D22" s="160"/>
      <c r="E22" s="161">
        <v>82.56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202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0">
        <v>6</v>
      </c>
      <c r="B23" s="171" t="s">
        <v>623</v>
      </c>
      <c r="C23" s="187" t="s">
        <v>624</v>
      </c>
      <c r="D23" s="172" t="s">
        <v>193</v>
      </c>
      <c r="E23" s="173">
        <v>18.143999999999998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4.7660000000000001E-2</v>
      </c>
      <c r="O23" s="173">
        <f>ROUND(E23*N23,2)</f>
        <v>0.86</v>
      </c>
      <c r="P23" s="173">
        <v>0</v>
      </c>
      <c r="Q23" s="173">
        <f>ROUND(E23*P23,2)</f>
        <v>0</v>
      </c>
      <c r="R23" s="175"/>
      <c r="S23" s="175" t="s">
        <v>194</v>
      </c>
      <c r="T23" s="176" t="s">
        <v>195</v>
      </c>
      <c r="U23" s="158">
        <v>0.84</v>
      </c>
      <c r="V23" s="158">
        <f>ROUND(E23*U23,2)</f>
        <v>15.24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88" t="s">
        <v>625</v>
      </c>
      <c r="D24" s="160"/>
      <c r="E24" s="161">
        <v>18.143999999999998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63" t="s">
        <v>189</v>
      </c>
      <c r="B25" s="164" t="s">
        <v>106</v>
      </c>
      <c r="C25" s="186" t="s">
        <v>107</v>
      </c>
      <c r="D25" s="165"/>
      <c r="E25" s="166"/>
      <c r="F25" s="167"/>
      <c r="G25" s="167">
        <f>SUMIF(AG26:AG27,"&lt;&gt;NOR",G26:G27)</f>
        <v>0</v>
      </c>
      <c r="H25" s="167"/>
      <c r="I25" s="167">
        <f>SUM(I26:I27)</f>
        <v>0</v>
      </c>
      <c r="J25" s="167"/>
      <c r="K25" s="167">
        <f>SUM(K26:K27)</f>
        <v>0</v>
      </c>
      <c r="L25" s="167"/>
      <c r="M25" s="167">
        <f>SUM(M26:M27)</f>
        <v>0</v>
      </c>
      <c r="N25" s="166"/>
      <c r="O25" s="166">
        <f>SUM(O26:O27)</f>
        <v>1.04</v>
      </c>
      <c r="P25" s="166"/>
      <c r="Q25" s="166">
        <f>SUM(Q26:Q27)</f>
        <v>0</v>
      </c>
      <c r="R25" s="167"/>
      <c r="S25" s="167"/>
      <c r="T25" s="168"/>
      <c r="U25" s="162"/>
      <c r="V25" s="162">
        <f>SUM(V26:V27)</f>
        <v>19.399999999999999</v>
      </c>
      <c r="W25" s="162"/>
      <c r="X25" s="162"/>
      <c r="Y25" s="162"/>
      <c r="AG25" t="s">
        <v>190</v>
      </c>
    </row>
    <row r="26" spans="1:60" outlineLevel="1">
      <c r="A26" s="177">
        <v>7</v>
      </c>
      <c r="B26" s="178" t="s">
        <v>451</v>
      </c>
      <c r="C26" s="189" t="s">
        <v>452</v>
      </c>
      <c r="D26" s="179" t="s">
        <v>193</v>
      </c>
      <c r="E26" s="180">
        <v>58.45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1.7850000000000001E-2</v>
      </c>
      <c r="O26" s="180">
        <f>ROUND(E26*N26,2)</f>
        <v>1.04</v>
      </c>
      <c r="P26" s="180">
        <v>0</v>
      </c>
      <c r="Q26" s="180">
        <f>ROUND(E26*P26,2)</f>
        <v>0</v>
      </c>
      <c r="R26" s="182"/>
      <c r="S26" s="182" t="s">
        <v>194</v>
      </c>
      <c r="T26" s="183" t="s">
        <v>195</v>
      </c>
      <c r="U26" s="158">
        <v>0.28199999999999997</v>
      </c>
      <c r="V26" s="158">
        <f>ROUND(E26*U26,2)</f>
        <v>16.48</v>
      </c>
      <c r="W26" s="158"/>
      <c r="X26" s="158" t="s">
        <v>196</v>
      </c>
      <c r="Y26" s="158" t="s">
        <v>197</v>
      </c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7">
        <v>8</v>
      </c>
      <c r="B27" s="178" t="s">
        <v>454</v>
      </c>
      <c r="C27" s="189" t="s">
        <v>455</v>
      </c>
      <c r="D27" s="179" t="s">
        <v>193</v>
      </c>
      <c r="E27" s="180">
        <v>58.45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0.05</v>
      </c>
      <c r="V27" s="158">
        <f>ROUND(E27*U27,2)</f>
        <v>2.92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3" t="s">
        <v>189</v>
      </c>
      <c r="B28" s="164" t="s">
        <v>110</v>
      </c>
      <c r="C28" s="186" t="s">
        <v>111</v>
      </c>
      <c r="D28" s="165"/>
      <c r="E28" s="166"/>
      <c r="F28" s="167"/>
      <c r="G28" s="167">
        <f>SUMIF(AG29:AG31,"&lt;&gt;NOR",G29:G31)</f>
        <v>0</v>
      </c>
      <c r="H28" s="167"/>
      <c r="I28" s="167">
        <f>SUM(I29:I31)</f>
        <v>0</v>
      </c>
      <c r="J28" s="167"/>
      <c r="K28" s="167">
        <f>SUM(K29:K31)</f>
        <v>0</v>
      </c>
      <c r="L28" s="167"/>
      <c r="M28" s="167">
        <f>SUM(M29:M31)</f>
        <v>0</v>
      </c>
      <c r="N28" s="166"/>
      <c r="O28" s="166">
        <f>SUM(O29:O31)</f>
        <v>0</v>
      </c>
      <c r="P28" s="166"/>
      <c r="Q28" s="166">
        <f>SUM(Q29:Q31)</f>
        <v>0</v>
      </c>
      <c r="R28" s="167"/>
      <c r="S28" s="167"/>
      <c r="T28" s="168"/>
      <c r="U28" s="162"/>
      <c r="V28" s="162">
        <f>SUM(V29:V31)</f>
        <v>1.6</v>
      </c>
      <c r="W28" s="162"/>
      <c r="X28" s="162"/>
      <c r="Y28" s="162"/>
      <c r="AG28" t="s">
        <v>190</v>
      </c>
    </row>
    <row r="29" spans="1:60" ht="20.399999999999999" outlineLevel="1">
      <c r="A29" s="177">
        <v>9</v>
      </c>
      <c r="B29" s="178" t="s">
        <v>213</v>
      </c>
      <c r="C29" s="189" t="s">
        <v>214</v>
      </c>
      <c r="D29" s="179" t="s">
        <v>215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1.6</v>
      </c>
      <c r="V29" s="158">
        <f>ROUND(E29*U29,2)</f>
        <v>1.6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>
      <c r="A30" s="177">
        <v>10</v>
      </c>
      <c r="B30" s="178" t="s">
        <v>216</v>
      </c>
      <c r="C30" s="189" t="s">
        <v>217</v>
      </c>
      <c r="D30" s="179" t="s">
        <v>218</v>
      </c>
      <c r="E30" s="180">
        <v>30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7">
        <v>11</v>
      </c>
      <c r="B31" s="178" t="s">
        <v>219</v>
      </c>
      <c r="C31" s="189" t="s">
        <v>220</v>
      </c>
      <c r="D31" s="179" t="s">
        <v>221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6.4">
      <c r="A32" s="163" t="s">
        <v>189</v>
      </c>
      <c r="B32" s="164" t="s">
        <v>112</v>
      </c>
      <c r="C32" s="186" t="s">
        <v>113</v>
      </c>
      <c r="D32" s="165"/>
      <c r="E32" s="166"/>
      <c r="F32" s="167"/>
      <c r="G32" s="167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7"/>
      <c r="S32" s="167"/>
      <c r="T32" s="168"/>
      <c r="U32" s="162"/>
      <c r="V32" s="162">
        <f>SUM(V33:V33)</f>
        <v>18</v>
      </c>
      <c r="W32" s="162"/>
      <c r="X32" s="162"/>
      <c r="Y32" s="162"/>
      <c r="AG32" t="s">
        <v>190</v>
      </c>
    </row>
    <row r="33" spans="1:60" outlineLevel="1">
      <c r="A33" s="177">
        <v>12</v>
      </c>
      <c r="B33" s="178" t="s">
        <v>222</v>
      </c>
      <c r="C33" s="189" t="s">
        <v>223</v>
      </c>
      <c r="D33" s="179" t="s">
        <v>193</v>
      </c>
      <c r="E33" s="180">
        <v>58.45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4.0000000000000003E-5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194</v>
      </c>
      <c r="T33" s="183" t="s">
        <v>195</v>
      </c>
      <c r="U33" s="158">
        <v>0.308</v>
      </c>
      <c r="V33" s="158">
        <f>ROUND(E33*U33,2)</f>
        <v>18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6.4">
      <c r="A34" s="163" t="s">
        <v>189</v>
      </c>
      <c r="B34" s="164" t="s">
        <v>114</v>
      </c>
      <c r="C34" s="186" t="s">
        <v>115</v>
      </c>
      <c r="D34" s="165"/>
      <c r="E34" s="166"/>
      <c r="F34" s="167"/>
      <c r="G34" s="167">
        <f>SUMIF(AG35:AG40,"&lt;&gt;NOR",G35:G40)</f>
        <v>0</v>
      </c>
      <c r="H34" s="167"/>
      <c r="I34" s="167">
        <f>SUM(I35:I40)</f>
        <v>0</v>
      </c>
      <c r="J34" s="167"/>
      <c r="K34" s="167">
        <f>SUM(K35:K40)</f>
        <v>0</v>
      </c>
      <c r="L34" s="167"/>
      <c r="M34" s="167">
        <f>SUM(M35:M40)</f>
        <v>0</v>
      </c>
      <c r="N34" s="166"/>
      <c r="O34" s="166">
        <f>SUM(O35:O40)</f>
        <v>0.16</v>
      </c>
      <c r="P34" s="166"/>
      <c r="Q34" s="166">
        <f>SUM(Q35:Q40)</f>
        <v>0</v>
      </c>
      <c r="R34" s="167"/>
      <c r="S34" s="167"/>
      <c r="T34" s="168"/>
      <c r="U34" s="162"/>
      <c r="V34" s="162">
        <f>SUM(V35:V40)</f>
        <v>9.61</v>
      </c>
      <c r="W34" s="162"/>
      <c r="X34" s="162"/>
      <c r="Y34" s="162"/>
      <c r="AG34" t="s">
        <v>190</v>
      </c>
    </row>
    <row r="35" spans="1:60" outlineLevel="1">
      <c r="A35" s="170">
        <v>13</v>
      </c>
      <c r="B35" s="171" t="s">
        <v>626</v>
      </c>
      <c r="C35" s="187" t="s">
        <v>627</v>
      </c>
      <c r="D35" s="172" t="s">
        <v>236</v>
      </c>
      <c r="E35" s="173">
        <v>17.2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9.5200000000000007E-3</v>
      </c>
      <c r="O35" s="173">
        <f>ROUND(E35*N35,2)</f>
        <v>0.16</v>
      </c>
      <c r="P35" s="173">
        <v>0</v>
      </c>
      <c r="Q35" s="173">
        <f>ROUND(E35*P35,2)</f>
        <v>0</v>
      </c>
      <c r="R35" s="175"/>
      <c r="S35" s="175" t="s">
        <v>194</v>
      </c>
      <c r="T35" s="176" t="s">
        <v>195</v>
      </c>
      <c r="U35" s="158">
        <v>0.55900000000000005</v>
      </c>
      <c r="V35" s="158">
        <f>ROUND(E35*U35,2)</f>
        <v>9.61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294" t="s">
        <v>675</v>
      </c>
      <c r="D36" s="295"/>
      <c r="E36" s="295"/>
      <c r="F36" s="295"/>
      <c r="G36" s="29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>
      <c r="A37" s="154"/>
      <c r="B37" s="155"/>
      <c r="C37" s="296" t="s">
        <v>628</v>
      </c>
      <c r="D37" s="297"/>
      <c r="E37" s="297"/>
      <c r="F37" s="297"/>
      <c r="G37" s="29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296" t="s">
        <v>629</v>
      </c>
      <c r="D38" s="297"/>
      <c r="E38" s="297"/>
      <c r="F38" s="297"/>
      <c r="G38" s="29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" outlineLevel="3">
      <c r="A39" s="154"/>
      <c r="B39" s="155"/>
      <c r="C39" s="296" t="s">
        <v>630</v>
      </c>
      <c r="D39" s="297"/>
      <c r="E39" s="297"/>
      <c r="F39" s="297"/>
      <c r="G39" s="29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5" t="str">
        <f>C39</f>
        <v>- standardního tmelení Q2, to je: základní tmelení Q1+ dodatečné tmelení (tmelení najemno) a případné přebroušení.</v>
      </c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631</v>
      </c>
      <c r="D40" s="160"/>
      <c r="E40" s="161">
        <v>17.2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>
      <c r="A41" s="163" t="s">
        <v>189</v>
      </c>
      <c r="B41" s="164" t="s">
        <v>116</v>
      </c>
      <c r="C41" s="186" t="s">
        <v>117</v>
      </c>
      <c r="D41" s="165"/>
      <c r="E41" s="166"/>
      <c r="F41" s="167"/>
      <c r="G41" s="167">
        <f>SUMIF(AG42:AG56,"&lt;&gt;NOR",G42:G56)</f>
        <v>0</v>
      </c>
      <c r="H41" s="167"/>
      <c r="I41" s="167">
        <f>SUM(I42:I56)</f>
        <v>0</v>
      </c>
      <c r="J41" s="167"/>
      <c r="K41" s="167">
        <f>SUM(K42:K56)</f>
        <v>0</v>
      </c>
      <c r="L41" s="167"/>
      <c r="M41" s="167">
        <f>SUM(M42:M56)</f>
        <v>0</v>
      </c>
      <c r="N41" s="166"/>
      <c r="O41" s="166">
        <f>SUM(O42:O56)</f>
        <v>0</v>
      </c>
      <c r="P41" s="166"/>
      <c r="Q41" s="166">
        <f>SUM(Q42:Q56)</f>
        <v>2.8600000000000003</v>
      </c>
      <c r="R41" s="167"/>
      <c r="S41" s="167"/>
      <c r="T41" s="168"/>
      <c r="U41" s="162"/>
      <c r="V41" s="162">
        <f>SUM(V42:V56)</f>
        <v>49.88000000000001</v>
      </c>
      <c r="W41" s="162"/>
      <c r="X41" s="162"/>
      <c r="Y41" s="162"/>
      <c r="AG41" t="s">
        <v>190</v>
      </c>
    </row>
    <row r="42" spans="1:60" outlineLevel="1">
      <c r="A42" s="177">
        <v>14</v>
      </c>
      <c r="B42" s="178" t="s">
        <v>225</v>
      </c>
      <c r="C42" s="189" t="s">
        <v>226</v>
      </c>
      <c r="D42" s="179" t="s">
        <v>227</v>
      </c>
      <c r="E42" s="180">
        <v>1</v>
      </c>
      <c r="F42" s="181"/>
      <c r="G42" s="182">
        <f t="shared" ref="G42:G47" si="0">ROUND(E42*F42,2)</f>
        <v>0</v>
      </c>
      <c r="H42" s="181"/>
      <c r="I42" s="182">
        <f t="shared" ref="I42:I47" si="1">ROUND(E42*H42,2)</f>
        <v>0</v>
      </c>
      <c r="J42" s="181"/>
      <c r="K42" s="182">
        <f t="shared" ref="K42:K47" si="2">ROUND(E42*J42,2)</f>
        <v>0</v>
      </c>
      <c r="L42" s="182">
        <v>21</v>
      </c>
      <c r="M42" s="182">
        <f t="shared" ref="M42:M47" si="3">G42*(1+L42/100)</f>
        <v>0</v>
      </c>
      <c r="N42" s="180">
        <v>0</v>
      </c>
      <c r="O42" s="180">
        <f t="shared" ref="O42:O47" si="4">ROUND(E42*N42,2)</f>
        <v>0</v>
      </c>
      <c r="P42" s="180">
        <v>0</v>
      </c>
      <c r="Q42" s="180">
        <f t="shared" ref="Q42:Q47" si="5">ROUND(E42*P42,2)</f>
        <v>0</v>
      </c>
      <c r="R42" s="182"/>
      <c r="S42" s="182" t="s">
        <v>228</v>
      </c>
      <c r="T42" s="183" t="s">
        <v>229</v>
      </c>
      <c r="U42" s="158">
        <v>0</v>
      </c>
      <c r="V42" s="158">
        <f t="shared" ref="V42:V47" si="6">ROUND(E42*U42,2)</f>
        <v>0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7">
        <v>15</v>
      </c>
      <c r="B43" s="178" t="s">
        <v>230</v>
      </c>
      <c r="C43" s="189" t="s">
        <v>231</v>
      </c>
      <c r="D43" s="179" t="s">
        <v>227</v>
      </c>
      <c r="E43" s="180">
        <v>1</v>
      </c>
      <c r="F43" s="181"/>
      <c r="G43" s="182">
        <f t="shared" si="0"/>
        <v>0</v>
      </c>
      <c r="H43" s="181"/>
      <c r="I43" s="182">
        <f t="shared" si="1"/>
        <v>0</v>
      </c>
      <c r="J43" s="181"/>
      <c r="K43" s="182">
        <f t="shared" si="2"/>
        <v>0</v>
      </c>
      <c r="L43" s="182">
        <v>21</v>
      </c>
      <c r="M43" s="182">
        <f t="shared" si="3"/>
        <v>0</v>
      </c>
      <c r="N43" s="180">
        <v>0</v>
      </c>
      <c r="O43" s="180">
        <f t="shared" si="4"/>
        <v>0</v>
      </c>
      <c r="P43" s="180">
        <v>0</v>
      </c>
      <c r="Q43" s="180">
        <f t="shared" si="5"/>
        <v>0</v>
      </c>
      <c r="R43" s="182"/>
      <c r="S43" s="182" t="s">
        <v>228</v>
      </c>
      <c r="T43" s="183" t="s">
        <v>229</v>
      </c>
      <c r="U43" s="158">
        <v>0</v>
      </c>
      <c r="V43" s="158">
        <f t="shared" si="6"/>
        <v>0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16</v>
      </c>
      <c r="B44" s="178" t="s">
        <v>232</v>
      </c>
      <c r="C44" s="189" t="s">
        <v>233</v>
      </c>
      <c r="D44" s="179" t="s">
        <v>227</v>
      </c>
      <c r="E44" s="180">
        <v>1</v>
      </c>
      <c r="F44" s="181"/>
      <c r="G44" s="182">
        <f t="shared" si="0"/>
        <v>0</v>
      </c>
      <c r="H44" s="181"/>
      <c r="I44" s="182">
        <f t="shared" si="1"/>
        <v>0</v>
      </c>
      <c r="J44" s="181"/>
      <c r="K44" s="182">
        <f t="shared" si="2"/>
        <v>0</v>
      </c>
      <c r="L44" s="182">
        <v>21</v>
      </c>
      <c r="M44" s="182">
        <f t="shared" si="3"/>
        <v>0</v>
      </c>
      <c r="N44" s="180">
        <v>0</v>
      </c>
      <c r="O44" s="180">
        <f t="shared" si="4"/>
        <v>0</v>
      </c>
      <c r="P44" s="180">
        <v>0</v>
      </c>
      <c r="Q44" s="180">
        <f t="shared" si="5"/>
        <v>0</v>
      </c>
      <c r="R44" s="182"/>
      <c r="S44" s="182" t="s">
        <v>228</v>
      </c>
      <c r="T44" s="183" t="s">
        <v>229</v>
      </c>
      <c r="U44" s="158">
        <v>0</v>
      </c>
      <c r="V44" s="158">
        <f t="shared" si="6"/>
        <v>0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7">
        <v>17</v>
      </c>
      <c r="B45" s="178" t="s">
        <v>225</v>
      </c>
      <c r="C45" s="189" t="s">
        <v>592</v>
      </c>
      <c r="D45" s="179" t="s">
        <v>227</v>
      </c>
      <c r="E45" s="180">
        <v>1</v>
      </c>
      <c r="F45" s="181"/>
      <c r="G45" s="182">
        <f t="shared" si="0"/>
        <v>0</v>
      </c>
      <c r="H45" s="181"/>
      <c r="I45" s="182">
        <f t="shared" si="1"/>
        <v>0</v>
      </c>
      <c r="J45" s="181"/>
      <c r="K45" s="182">
        <f t="shared" si="2"/>
        <v>0</v>
      </c>
      <c r="L45" s="182">
        <v>21</v>
      </c>
      <c r="M45" s="182">
        <f t="shared" si="3"/>
        <v>0</v>
      </c>
      <c r="N45" s="180">
        <v>0</v>
      </c>
      <c r="O45" s="180">
        <f t="shared" si="4"/>
        <v>0</v>
      </c>
      <c r="P45" s="180">
        <v>0</v>
      </c>
      <c r="Q45" s="180">
        <f t="shared" si="5"/>
        <v>0</v>
      </c>
      <c r="R45" s="182"/>
      <c r="S45" s="182" t="s">
        <v>228</v>
      </c>
      <c r="T45" s="183" t="s">
        <v>229</v>
      </c>
      <c r="U45" s="158">
        <v>0</v>
      </c>
      <c r="V45" s="158">
        <f t="shared" si="6"/>
        <v>0</v>
      </c>
      <c r="W45" s="158"/>
      <c r="X45" s="158" t="s">
        <v>461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462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7">
        <v>18</v>
      </c>
      <c r="B46" s="178" t="s">
        <v>225</v>
      </c>
      <c r="C46" s="189" t="s">
        <v>460</v>
      </c>
      <c r="D46" s="179" t="s">
        <v>227</v>
      </c>
      <c r="E46" s="180">
        <v>1</v>
      </c>
      <c r="F46" s="181"/>
      <c r="G46" s="182">
        <f t="shared" si="0"/>
        <v>0</v>
      </c>
      <c r="H46" s="181"/>
      <c r="I46" s="182">
        <f t="shared" si="1"/>
        <v>0</v>
      </c>
      <c r="J46" s="181"/>
      <c r="K46" s="182">
        <f t="shared" si="2"/>
        <v>0</v>
      </c>
      <c r="L46" s="182">
        <v>21</v>
      </c>
      <c r="M46" s="182">
        <f t="shared" si="3"/>
        <v>0</v>
      </c>
      <c r="N46" s="180">
        <v>0</v>
      </c>
      <c r="O46" s="180">
        <f t="shared" si="4"/>
        <v>0</v>
      </c>
      <c r="P46" s="180">
        <v>0</v>
      </c>
      <c r="Q46" s="180">
        <f t="shared" si="5"/>
        <v>0</v>
      </c>
      <c r="R46" s="182"/>
      <c r="S46" s="182" t="s">
        <v>228</v>
      </c>
      <c r="T46" s="183" t="s">
        <v>229</v>
      </c>
      <c r="U46" s="158">
        <v>0</v>
      </c>
      <c r="V46" s="158">
        <f t="shared" si="6"/>
        <v>0</v>
      </c>
      <c r="W46" s="158"/>
      <c r="X46" s="158" t="s">
        <v>461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462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0">
        <v>19</v>
      </c>
      <c r="B47" s="171" t="s">
        <v>234</v>
      </c>
      <c r="C47" s="187" t="s">
        <v>235</v>
      </c>
      <c r="D47" s="172" t="s">
        <v>236</v>
      </c>
      <c r="E47" s="173">
        <v>3</v>
      </c>
      <c r="F47" s="174"/>
      <c r="G47" s="175">
        <f t="shared" si="0"/>
        <v>0</v>
      </c>
      <c r="H47" s="174"/>
      <c r="I47" s="175">
        <f t="shared" si="1"/>
        <v>0</v>
      </c>
      <c r="J47" s="174"/>
      <c r="K47" s="175">
        <f t="shared" si="2"/>
        <v>0</v>
      </c>
      <c r="L47" s="175">
        <v>21</v>
      </c>
      <c r="M47" s="175">
        <f t="shared" si="3"/>
        <v>0</v>
      </c>
      <c r="N47" s="173">
        <v>4.8999999999999998E-4</v>
      </c>
      <c r="O47" s="173">
        <f t="shared" si="4"/>
        <v>0</v>
      </c>
      <c r="P47" s="173">
        <v>0.04</v>
      </c>
      <c r="Q47" s="173">
        <f t="shared" si="5"/>
        <v>0.12</v>
      </c>
      <c r="R47" s="175"/>
      <c r="S47" s="175" t="s">
        <v>194</v>
      </c>
      <c r="T47" s="176" t="s">
        <v>195</v>
      </c>
      <c r="U47" s="158">
        <v>0.66800000000000004</v>
      </c>
      <c r="V47" s="158">
        <f t="shared" si="6"/>
        <v>2</v>
      </c>
      <c r="W47" s="158"/>
      <c r="X47" s="158" t="s">
        <v>196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198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294" t="s">
        <v>237</v>
      </c>
      <c r="D48" s="295"/>
      <c r="E48" s="295"/>
      <c r="F48" s="295"/>
      <c r="G48" s="29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7">
        <v>20</v>
      </c>
      <c r="B49" s="178" t="s">
        <v>238</v>
      </c>
      <c r="C49" s="189" t="s">
        <v>239</v>
      </c>
      <c r="D49" s="179" t="s">
        <v>236</v>
      </c>
      <c r="E49" s="180">
        <v>93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4.4999999999999997E-3</v>
      </c>
      <c r="Q49" s="180">
        <f>ROUND(E49*P49,2)</f>
        <v>0.42</v>
      </c>
      <c r="R49" s="182"/>
      <c r="S49" s="182" t="s">
        <v>194</v>
      </c>
      <c r="T49" s="183" t="s">
        <v>240</v>
      </c>
      <c r="U49" s="158">
        <v>0.16</v>
      </c>
      <c r="V49" s="158">
        <f>ROUND(E49*U49,2)</f>
        <v>14.88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>
      <c r="A50" s="170">
        <v>21</v>
      </c>
      <c r="B50" s="171" t="s">
        <v>241</v>
      </c>
      <c r="C50" s="187" t="s">
        <v>242</v>
      </c>
      <c r="D50" s="172" t="s">
        <v>193</v>
      </c>
      <c r="E50" s="173">
        <v>82.56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0.01</v>
      </c>
      <c r="Q50" s="173">
        <f>ROUND(E50*P50,2)</f>
        <v>0.83</v>
      </c>
      <c r="R50" s="175"/>
      <c r="S50" s="175" t="s">
        <v>194</v>
      </c>
      <c r="T50" s="176" t="s">
        <v>195</v>
      </c>
      <c r="U50" s="158">
        <v>0.08</v>
      </c>
      <c r="V50" s="158">
        <f>ROUND(E50*U50,2)</f>
        <v>6.6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188" t="s">
        <v>632</v>
      </c>
      <c r="D51" s="160"/>
      <c r="E51" s="161">
        <v>82.56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>
      <c r="A52" s="177">
        <v>22</v>
      </c>
      <c r="B52" s="178" t="s">
        <v>244</v>
      </c>
      <c r="C52" s="189" t="s">
        <v>245</v>
      </c>
      <c r="D52" s="179" t="s">
        <v>193</v>
      </c>
      <c r="E52" s="180">
        <v>58.45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0">
        <v>0</v>
      </c>
      <c r="O52" s="180">
        <f>ROUND(E52*N52,2)</f>
        <v>0</v>
      </c>
      <c r="P52" s="180">
        <v>0.01</v>
      </c>
      <c r="Q52" s="180">
        <f>ROUND(E52*P52,2)</f>
        <v>0.57999999999999996</v>
      </c>
      <c r="R52" s="182"/>
      <c r="S52" s="182" t="s">
        <v>194</v>
      </c>
      <c r="T52" s="183" t="s">
        <v>195</v>
      </c>
      <c r="U52" s="158">
        <v>0.1</v>
      </c>
      <c r="V52" s="158">
        <f>ROUND(E52*U52,2)</f>
        <v>5.85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.399999999999999" outlineLevel="1">
      <c r="A53" s="177">
        <v>23</v>
      </c>
      <c r="B53" s="178" t="s">
        <v>466</v>
      </c>
      <c r="C53" s="189" t="s">
        <v>467</v>
      </c>
      <c r="D53" s="179" t="s">
        <v>248</v>
      </c>
      <c r="E53" s="180">
        <v>1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2"/>
      <c r="S53" s="182" t="s">
        <v>194</v>
      </c>
      <c r="T53" s="183" t="s">
        <v>195</v>
      </c>
      <c r="U53" s="158">
        <v>0.05</v>
      </c>
      <c r="V53" s="158">
        <f>ROUND(E53*U53,2)</f>
        <v>0.05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0">
        <v>24</v>
      </c>
      <c r="B54" s="171" t="s">
        <v>252</v>
      </c>
      <c r="C54" s="187" t="s">
        <v>253</v>
      </c>
      <c r="D54" s="172" t="s">
        <v>193</v>
      </c>
      <c r="E54" s="173">
        <v>2.52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6.8000000000000005E-2</v>
      </c>
      <c r="Q54" s="173">
        <f>ROUND(E54*P54,2)</f>
        <v>0.17</v>
      </c>
      <c r="R54" s="175"/>
      <c r="S54" s="175" t="s">
        <v>194</v>
      </c>
      <c r="T54" s="176" t="s">
        <v>195</v>
      </c>
      <c r="U54" s="158">
        <v>0.48</v>
      </c>
      <c r="V54" s="158">
        <f>ROUND(E54*U54,2)</f>
        <v>1.21</v>
      </c>
      <c r="W54" s="158"/>
      <c r="X54" s="158" t="s">
        <v>196</v>
      </c>
      <c r="Y54" s="158" t="s">
        <v>197</v>
      </c>
      <c r="Z54" s="147"/>
      <c r="AA54" s="147"/>
      <c r="AB54" s="147"/>
      <c r="AC54" s="147"/>
      <c r="AD54" s="147"/>
      <c r="AE54" s="147"/>
      <c r="AF54" s="147"/>
      <c r="AG54" s="147" t="s">
        <v>198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188" t="s">
        <v>633</v>
      </c>
      <c r="D55" s="160"/>
      <c r="E55" s="161">
        <v>2.52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7">
        <v>25</v>
      </c>
      <c r="B56" s="178" t="s">
        <v>476</v>
      </c>
      <c r="C56" s="189" t="s">
        <v>477</v>
      </c>
      <c r="D56" s="179" t="s">
        <v>193</v>
      </c>
      <c r="E56" s="180">
        <v>58.45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0">
        <v>0</v>
      </c>
      <c r="O56" s="180">
        <f>ROUND(E56*N56,2)</f>
        <v>0</v>
      </c>
      <c r="P56" s="180">
        <v>1.26E-2</v>
      </c>
      <c r="Q56" s="180">
        <f>ROUND(E56*P56,2)</f>
        <v>0.74</v>
      </c>
      <c r="R56" s="182"/>
      <c r="S56" s="182" t="s">
        <v>194</v>
      </c>
      <c r="T56" s="183" t="s">
        <v>195</v>
      </c>
      <c r="U56" s="158">
        <v>0.33</v>
      </c>
      <c r="V56" s="158">
        <f>ROUND(E56*U56,2)</f>
        <v>19.29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>
      <c r="A57" s="163" t="s">
        <v>189</v>
      </c>
      <c r="B57" s="164" t="s">
        <v>118</v>
      </c>
      <c r="C57" s="186" t="s">
        <v>119</v>
      </c>
      <c r="D57" s="165"/>
      <c r="E57" s="166"/>
      <c r="F57" s="167"/>
      <c r="G57" s="167">
        <f>SUMIF(AG58:AG58,"&lt;&gt;NOR",G58:G58)</f>
        <v>0</v>
      </c>
      <c r="H57" s="167"/>
      <c r="I57" s="167">
        <f>SUM(I58:I58)</f>
        <v>0</v>
      </c>
      <c r="J57" s="167"/>
      <c r="K57" s="167">
        <f>SUM(K58:K58)</f>
        <v>0</v>
      </c>
      <c r="L57" s="167"/>
      <c r="M57" s="167">
        <f>SUM(M58:M58)</f>
        <v>0</v>
      </c>
      <c r="N57" s="166"/>
      <c r="O57" s="166">
        <f>SUM(O58:O58)</f>
        <v>0</v>
      </c>
      <c r="P57" s="166"/>
      <c r="Q57" s="166">
        <f>SUM(Q58:Q58)</f>
        <v>0</v>
      </c>
      <c r="R57" s="167"/>
      <c r="S57" s="167"/>
      <c r="T57" s="168"/>
      <c r="U57" s="162"/>
      <c r="V57" s="162">
        <f>SUM(V58:V58)</f>
        <v>12.86</v>
      </c>
      <c r="W57" s="162"/>
      <c r="X57" s="162"/>
      <c r="Y57" s="162"/>
      <c r="AG57" t="s">
        <v>190</v>
      </c>
    </row>
    <row r="58" spans="1:60" outlineLevel="1">
      <c r="A58" s="177">
        <v>26</v>
      </c>
      <c r="B58" s="178" t="s">
        <v>255</v>
      </c>
      <c r="C58" s="189" t="s">
        <v>256</v>
      </c>
      <c r="D58" s="179" t="s">
        <v>257</v>
      </c>
      <c r="E58" s="180">
        <v>6.7995000000000001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194</v>
      </c>
      <c r="T58" s="183" t="s">
        <v>195</v>
      </c>
      <c r="U58" s="158">
        <v>1.8919999999999999</v>
      </c>
      <c r="V58" s="158">
        <f>ROUND(E58*U58,2)</f>
        <v>12.86</v>
      </c>
      <c r="W58" s="158"/>
      <c r="X58" s="158" t="s">
        <v>258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259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>
      <c r="A59" s="163" t="s">
        <v>189</v>
      </c>
      <c r="B59" s="164" t="s">
        <v>122</v>
      </c>
      <c r="C59" s="186" t="s">
        <v>123</v>
      </c>
      <c r="D59" s="165"/>
      <c r="E59" s="166"/>
      <c r="F59" s="167"/>
      <c r="G59" s="167">
        <f>SUMIF(AG60:AG61,"&lt;&gt;NOR",G60:G61)</f>
        <v>0</v>
      </c>
      <c r="H59" s="167"/>
      <c r="I59" s="167">
        <f>SUM(I60:I61)</f>
        <v>0</v>
      </c>
      <c r="J59" s="167"/>
      <c r="K59" s="167">
        <f>SUM(K60:K61)</f>
        <v>0</v>
      </c>
      <c r="L59" s="167"/>
      <c r="M59" s="167">
        <f>SUM(M60:M61)</f>
        <v>0</v>
      </c>
      <c r="N59" s="166"/>
      <c r="O59" s="166">
        <f>SUM(O60:O61)</f>
        <v>0</v>
      </c>
      <c r="P59" s="166"/>
      <c r="Q59" s="166">
        <f>SUM(Q60:Q61)</f>
        <v>0</v>
      </c>
      <c r="R59" s="167"/>
      <c r="S59" s="167"/>
      <c r="T59" s="168"/>
      <c r="U59" s="162"/>
      <c r="V59" s="162">
        <f>SUM(V60:V61)</f>
        <v>1.85</v>
      </c>
      <c r="W59" s="162"/>
      <c r="X59" s="162"/>
      <c r="Y59" s="162"/>
      <c r="AG59" t="s">
        <v>190</v>
      </c>
    </row>
    <row r="60" spans="1:60" outlineLevel="1">
      <c r="A60" s="170">
        <v>27</v>
      </c>
      <c r="B60" s="171" t="s">
        <v>260</v>
      </c>
      <c r="C60" s="187" t="s">
        <v>261</v>
      </c>
      <c r="D60" s="172" t="s">
        <v>262</v>
      </c>
      <c r="E60" s="173">
        <v>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1.3999999999999999E-4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228</v>
      </c>
      <c r="T60" s="176" t="s">
        <v>229</v>
      </c>
      <c r="U60" s="158">
        <v>0.46300000000000002</v>
      </c>
      <c r="V60" s="158">
        <f>ROUND(E60*U60,2)</f>
        <v>1.85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>
        <v>28</v>
      </c>
      <c r="B61" s="155" t="s">
        <v>263</v>
      </c>
      <c r="C61" s="190" t="s">
        <v>264</v>
      </c>
      <c r="D61" s="156" t="s">
        <v>0</v>
      </c>
      <c r="E61" s="184"/>
      <c r="F61" s="159"/>
      <c r="G61" s="158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194</v>
      </c>
      <c r="T61" s="158" t="s">
        <v>195</v>
      </c>
      <c r="U61" s="158">
        <v>0</v>
      </c>
      <c r="V61" s="158">
        <f>ROUND(E61*U61,2)</f>
        <v>0</v>
      </c>
      <c r="W61" s="158"/>
      <c r="X61" s="158" t="s">
        <v>258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259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3" t="s">
        <v>189</v>
      </c>
      <c r="B62" s="164" t="s">
        <v>124</v>
      </c>
      <c r="C62" s="186" t="s">
        <v>125</v>
      </c>
      <c r="D62" s="165"/>
      <c r="E62" s="166"/>
      <c r="F62" s="167"/>
      <c r="G62" s="167">
        <f>SUMIF(AG63:AG71,"&lt;&gt;NOR",G63:G71)</f>
        <v>0</v>
      </c>
      <c r="H62" s="167"/>
      <c r="I62" s="167">
        <f>SUM(I63:I71)</f>
        <v>0</v>
      </c>
      <c r="J62" s="167"/>
      <c r="K62" s="167">
        <f>SUM(K63:K71)</f>
        <v>0</v>
      </c>
      <c r="L62" s="167"/>
      <c r="M62" s="167">
        <f>SUM(M63:M71)</f>
        <v>0</v>
      </c>
      <c r="N62" s="166"/>
      <c r="O62" s="166">
        <f>SUM(O63:O71)</f>
        <v>0</v>
      </c>
      <c r="P62" s="166"/>
      <c r="Q62" s="166">
        <f>SUM(Q63:Q71)</f>
        <v>0.19</v>
      </c>
      <c r="R62" s="167"/>
      <c r="S62" s="167"/>
      <c r="T62" s="168"/>
      <c r="U62" s="162"/>
      <c r="V62" s="162">
        <f>SUM(V63:V71)</f>
        <v>6.7700000000000005</v>
      </c>
      <c r="W62" s="162"/>
      <c r="X62" s="162"/>
      <c r="Y62" s="162"/>
      <c r="AG62" t="s">
        <v>190</v>
      </c>
    </row>
    <row r="63" spans="1:60" outlineLevel="1">
      <c r="A63" s="177">
        <v>29</v>
      </c>
      <c r="B63" s="178" t="s">
        <v>265</v>
      </c>
      <c r="C63" s="189" t="s">
        <v>266</v>
      </c>
      <c r="D63" s="179" t="s">
        <v>262</v>
      </c>
      <c r="E63" s="180">
        <v>1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228</v>
      </c>
      <c r="T63" s="183" t="s">
        <v>229</v>
      </c>
      <c r="U63" s="158">
        <v>0</v>
      </c>
      <c r="V63" s="158">
        <f>ROUND(E63*U63,2)</f>
        <v>0</v>
      </c>
      <c r="W63" s="158"/>
      <c r="X63" s="158" t="s">
        <v>196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198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7">
        <v>30</v>
      </c>
      <c r="B64" s="178" t="s">
        <v>267</v>
      </c>
      <c r="C64" s="189" t="s">
        <v>268</v>
      </c>
      <c r="D64" s="179" t="s">
        <v>248</v>
      </c>
      <c r="E64" s="180">
        <v>1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194</v>
      </c>
      <c r="T64" s="183" t="s">
        <v>195</v>
      </c>
      <c r="U64" s="158">
        <v>0.17399999999999999</v>
      </c>
      <c r="V64" s="158">
        <f>ROUND(E64*U64,2)</f>
        <v>0.17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7">
        <v>31</v>
      </c>
      <c r="B65" s="178" t="s">
        <v>276</v>
      </c>
      <c r="C65" s="189" t="s">
        <v>277</v>
      </c>
      <c r="D65" s="179" t="s">
        <v>236</v>
      </c>
      <c r="E65" s="180">
        <v>5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5.9000000000000003E-4</v>
      </c>
      <c r="O65" s="180">
        <f>ROUND(E65*N65,2)</f>
        <v>0</v>
      </c>
      <c r="P65" s="180">
        <v>3.6999999999999998E-2</v>
      </c>
      <c r="Q65" s="180">
        <f>ROUND(E65*P65,2)</f>
        <v>0.19</v>
      </c>
      <c r="R65" s="182"/>
      <c r="S65" s="182" t="s">
        <v>194</v>
      </c>
      <c r="T65" s="183" t="s">
        <v>195</v>
      </c>
      <c r="U65" s="158">
        <v>0.44</v>
      </c>
      <c r="V65" s="158">
        <f>ROUND(E65*U65,2)</f>
        <v>2.2000000000000002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0">
        <v>32</v>
      </c>
      <c r="B66" s="171" t="s">
        <v>269</v>
      </c>
      <c r="C66" s="187" t="s">
        <v>270</v>
      </c>
      <c r="D66" s="172" t="s">
        <v>236</v>
      </c>
      <c r="E66" s="173">
        <v>2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3.8000000000000002E-4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194</v>
      </c>
      <c r="T66" s="176" t="s">
        <v>195</v>
      </c>
      <c r="U66" s="158">
        <v>0.32</v>
      </c>
      <c r="V66" s="158">
        <f>ROUND(E66*U66,2)</f>
        <v>0.64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>
      <c r="A67" s="154"/>
      <c r="B67" s="155"/>
      <c r="C67" s="294" t="s">
        <v>271</v>
      </c>
      <c r="D67" s="295"/>
      <c r="E67" s="295"/>
      <c r="F67" s="295"/>
      <c r="G67" s="29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33</v>
      </c>
      <c r="B68" s="171" t="s">
        <v>272</v>
      </c>
      <c r="C68" s="187" t="s">
        <v>273</v>
      </c>
      <c r="D68" s="172" t="s">
        <v>236</v>
      </c>
      <c r="E68" s="173">
        <v>3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1.5200000000000001E-3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1.173</v>
      </c>
      <c r="V68" s="158">
        <f>ROUND(E68*U68,2)</f>
        <v>3.52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4" t="s">
        <v>271</v>
      </c>
      <c r="D69" s="295"/>
      <c r="E69" s="295"/>
      <c r="F69" s="295"/>
      <c r="G69" s="29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34</v>
      </c>
      <c r="B70" s="171" t="s">
        <v>274</v>
      </c>
      <c r="C70" s="187" t="s">
        <v>275</v>
      </c>
      <c r="D70" s="172" t="s">
        <v>236</v>
      </c>
      <c r="E70" s="173">
        <v>5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4.8000000000000001E-2</v>
      </c>
      <c r="V70" s="158">
        <f>ROUND(E70*U70,2)</f>
        <v>0.24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>
        <v>35</v>
      </c>
      <c r="B71" s="155" t="s">
        <v>278</v>
      </c>
      <c r="C71" s="190" t="s">
        <v>279</v>
      </c>
      <c r="D71" s="156" t="s">
        <v>0</v>
      </c>
      <c r="E71" s="184"/>
      <c r="F71" s="159"/>
      <c r="G71" s="158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194</v>
      </c>
      <c r="T71" s="158" t="s">
        <v>195</v>
      </c>
      <c r="U71" s="158">
        <v>0</v>
      </c>
      <c r="V71" s="158">
        <f>ROUND(E71*U71,2)</f>
        <v>0</v>
      </c>
      <c r="W71" s="158"/>
      <c r="X71" s="158" t="s">
        <v>258</v>
      </c>
      <c r="Y71" s="158" t="s">
        <v>197</v>
      </c>
      <c r="Z71" s="147"/>
      <c r="AA71" s="147"/>
      <c r="AB71" s="147"/>
      <c r="AC71" s="147"/>
      <c r="AD71" s="147"/>
      <c r="AE71" s="147"/>
      <c r="AF71" s="147"/>
      <c r="AG71" s="147" t="s">
        <v>259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>
      <c r="A72" s="163" t="s">
        <v>189</v>
      </c>
      <c r="B72" s="164" t="s">
        <v>126</v>
      </c>
      <c r="C72" s="186" t="s">
        <v>127</v>
      </c>
      <c r="D72" s="165"/>
      <c r="E72" s="166"/>
      <c r="F72" s="167"/>
      <c r="G72" s="167">
        <f>SUMIF(AG73:AG97,"&lt;&gt;NOR",G73:G97)</f>
        <v>0</v>
      </c>
      <c r="H72" s="167"/>
      <c r="I72" s="167">
        <f>SUM(I73:I97)</f>
        <v>0</v>
      </c>
      <c r="J72" s="167"/>
      <c r="K72" s="167">
        <f>SUM(K73:K97)</f>
        <v>0</v>
      </c>
      <c r="L72" s="167"/>
      <c r="M72" s="167">
        <f>SUM(M73:M97)</f>
        <v>0</v>
      </c>
      <c r="N72" s="166"/>
      <c r="O72" s="166">
        <f>SUM(O73:O97)</f>
        <v>0.44</v>
      </c>
      <c r="P72" s="166"/>
      <c r="Q72" s="166">
        <f>SUM(Q73:Q97)</f>
        <v>0.2</v>
      </c>
      <c r="R72" s="167"/>
      <c r="S72" s="167"/>
      <c r="T72" s="168"/>
      <c r="U72" s="162"/>
      <c r="V72" s="162">
        <f>SUM(V73:V97)</f>
        <v>94.499999999999986</v>
      </c>
      <c r="W72" s="162"/>
      <c r="X72" s="162"/>
      <c r="Y72" s="162"/>
      <c r="AG72" t="s">
        <v>190</v>
      </c>
    </row>
    <row r="73" spans="1:60" outlineLevel="1">
      <c r="A73" s="177">
        <v>36</v>
      </c>
      <c r="B73" s="178" t="s">
        <v>280</v>
      </c>
      <c r="C73" s="189" t="s">
        <v>281</v>
      </c>
      <c r="D73" s="179" t="s">
        <v>262</v>
      </c>
      <c r="E73" s="180">
        <v>4</v>
      </c>
      <c r="F73" s="181"/>
      <c r="G73" s="182">
        <f>ROUND(E73*F73,2)</f>
        <v>0</v>
      </c>
      <c r="H73" s="181"/>
      <c r="I73" s="182">
        <f>ROUND(E73*H73,2)</f>
        <v>0</v>
      </c>
      <c r="J73" s="181"/>
      <c r="K73" s="182">
        <f>ROUND(E73*J73,2)</f>
        <v>0</v>
      </c>
      <c r="L73" s="182">
        <v>21</v>
      </c>
      <c r="M73" s="182">
        <f>G73*(1+L73/100)</f>
        <v>0</v>
      </c>
      <c r="N73" s="180">
        <v>0</v>
      </c>
      <c r="O73" s="180">
        <f>ROUND(E73*N73,2)</f>
        <v>0</v>
      </c>
      <c r="P73" s="180">
        <v>0</v>
      </c>
      <c r="Q73" s="180">
        <f>ROUND(E73*P73,2)</f>
        <v>0</v>
      </c>
      <c r="R73" s="182"/>
      <c r="S73" s="182" t="s">
        <v>228</v>
      </c>
      <c r="T73" s="183" t="s">
        <v>229</v>
      </c>
      <c r="U73" s="158">
        <v>0</v>
      </c>
      <c r="V73" s="158">
        <f>ROUND(E73*U73,2)</f>
        <v>0</v>
      </c>
      <c r="W73" s="158"/>
      <c r="X73" s="158" t="s">
        <v>196</v>
      </c>
      <c r="Y73" s="158" t="s">
        <v>197</v>
      </c>
      <c r="Z73" s="147"/>
      <c r="AA73" s="147"/>
      <c r="AB73" s="147"/>
      <c r="AC73" s="147"/>
      <c r="AD73" s="147"/>
      <c r="AE73" s="147"/>
      <c r="AF73" s="147"/>
      <c r="AG73" s="147" t="s">
        <v>198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7">
        <v>37</v>
      </c>
      <c r="B74" s="178" t="s">
        <v>282</v>
      </c>
      <c r="C74" s="189" t="s">
        <v>283</v>
      </c>
      <c r="D74" s="179" t="s">
        <v>248</v>
      </c>
      <c r="E74" s="180">
        <v>1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2"/>
      <c r="S74" s="182" t="s">
        <v>194</v>
      </c>
      <c r="T74" s="183" t="s">
        <v>195</v>
      </c>
      <c r="U74" s="158">
        <v>0.42499999999999999</v>
      </c>
      <c r="V74" s="158">
        <f>ROUND(E74*U74,2)</f>
        <v>0.43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7">
        <v>38</v>
      </c>
      <c r="B75" s="178" t="s">
        <v>284</v>
      </c>
      <c r="C75" s="189" t="s">
        <v>285</v>
      </c>
      <c r="D75" s="179" t="s">
        <v>248</v>
      </c>
      <c r="E75" s="180">
        <v>1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2"/>
      <c r="S75" s="182" t="s">
        <v>194</v>
      </c>
      <c r="T75" s="183" t="s">
        <v>195</v>
      </c>
      <c r="U75" s="158">
        <v>0.42499999999999999</v>
      </c>
      <c r="V75" s="158">
        <f>ROUND(E75*U75,2)</f>
        <v>0.43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>
      <c r="A76" s="170">
        <v>39</v>
      </c>
      <c r="B76" s="171" t="s">
        <v>286</v>
      </c>
      <c r="C76" s="187" t="s">
        <v>478</v>
      </c>
      <c r="D76" s="172" t="s">
        <v>236</v>
      </c>
      <c r="E76" s="173">
        <v>35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3.9899999999999996E-3</v>
      </c>
      <c r="O76" s="173">
        <f>ROUND(E76*N76,2)</f>
        <v>0.14000000000000001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0.54290000000000005</v>
      </c>
      <c r="V76" s="158">
        <f>ROUND(E76*U76,2)</f>
        <v>19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4" t="s">
        <v>287</v>
      </c>
      <c r="D77" s="295"/>
      <c r="E77" s="295"/>
      <c r="F77" s="295"/>
      <c r="G77" s="29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>
      <c r="A78" s="154"/>
      <c r="B78" s="155"/>
      <c r="C78" s="296" t="s">
        <v>288</v>
      </c>
      <c r="D78" s="297"/>
      <c r="E78" s="297"/>
      <c r="F78" s="297"/>
      <c r="G78" s="29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>
      <c r="A79" s="170">
        <v>40</v>
      </c>
      <c r="B79" s="171" t="s">
        <v>289</v>
      </c>
      <c r="C79" s="187" t="s">
        <v>479</v>
      </c>
      <c r="D79" s="172" t="s">
        <v>236</v>
      </c>
      <c r="E79" s="173">
        <v>58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5.1799999999999997E-3</v>
      </c>
      <c r="O79" s="173">
        <f>ROUND(E79*N79,2)</f>
        <v>0.3</v>
      </c>
      <c r="P79" s="173">
        <v>0</v>
      </c>
      <c r="Q79" s="173">
        <f>ROUND(E79*P79,2)</f>
        <v>0</v>
      </c>
      <c r="R79" s="175"/>
      <c r="S79" s="175" t="s">
        <v>194</v>
      </c>
      <c r="T79" s="176" t="s">
        <v>195</v>
      </c>
      <c r="U79" s="158">
        <v>0.63429999999999997</v>
      </c>
      <c r="V79" s="158">
        <f>ROUND(E79*U79,2)</f>
        <v>36.79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>
      <c r="A80" s="154"/>
      <c r="B80" s="155"/>
      <c r="C80" s="294" t="s">
        <v>287</v>
      </c>
      <c r="D80" s="295"/>
      <c r="E80" s="295"/>
      <c r="F80" s="295"/>
      <c r="G80" s="29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>
      <c r="A81" s="154"/>
      <c r="B81" s="155"/>
      <c r="C81" s="296" t="s">
        <v>288</v>
      </c>
      <c r="D81" s="297"/>
      <c r="E81" s="297"/>
      <c r="F81" s="297"/>
      <c r="G81" s="29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0">
        <v>41</v>
      </c>
      <c r="B82" s="171" t="s">
        <v>290</v>
      </c>
      <c r="C82" s="187" t="s">
        <v>291</v>
      </c>
      <c r="D82" s="172" t="s">
        <v>236</v>
      </c>
      <c r="E82" s="173">
        <v>35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3.0000000000000001E-5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194</v>
      </c>
      <c r="T82" s="176" t="s">
        <v>195</v>
      </c>
      <c r="U82" s="158">
        <v>0.13</v>
      </c>
      <c r="V82" s="158">
        <f>ROUND(E82*U82,2)</f>
        <v>4.55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294" t="s">
        <v>292</v>
      </c>
      <c r="D83" s="295"/>
      <c r="E83" s="295"/>
      <c r="F83" s="295"/>
      <c r="G83" s="29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0">
        <v>42</v>
      </c>
      <c r="B84" s="171" t="s">
        <v>293</v>
      </c>
      <c r="C84" s="187" t="s">
        <v>294</v>
      </c>
      <c r="D84" s="172" t="s">
        <v>236</v>
      </c>
      <c r="E84" s="173">
        <v>29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4.0000000000000003E-5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194</v>
      </c>
      <c r="T84" s="176" t="s">
        <v>195</v>
      </c>
      <c r="U84" s="158">
        <v>0.129</v>
      </c>
      <c r="V84" s="158">
        <f>ROUND(E84*U84,2)</f>
        <v>3.74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>
      <c r="A85" s="154"/>
      <c r="B85" s="155"/>
      <c r="C85" s="294" t="s">
        <v>292</v>
      </c>
      <c r="D85" s="295"/>
      <c r="E85" s="295"/>
      <c r="F85" s="295"/>
      <c r="G85" s="295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0">
        <v>43</v>
      </c>
      <c r="B86" s="171" t="s">
        <v>295</v>
      </c>
      <c r="C86" s="187" t="s">
        <v>296</v>
      </c>
      <c r="D86" s="172" t="s">
        <v>236</v>
      </c>
      <c r="E86" s="173">
        <v>29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4.0000000000000003E-5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194</v>
      </c>
      <c r="T86" s="176" t="s">
        <v>195</v>
      </c>
      <c r="U86" s="158">
        <v>0.13</v>
      </c>
      <c r="V86" s="158">
        <f>ROUND(E86*U86,2)</f>
        <v>3.77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>
      <c r="A87" s="154"/>
      <c r="B87" s="155"/>
      <c r="C87" s="294" t="s">
        <v>292</v>
      </c>
      <c r="D87" s="295"/>
      <c r="E87" s="295"/>
      <c r="F87" s="295"/>
      <c r="G87" s="29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0">
        <v>44</v>
      </c>
      <c r="B88" s="171" t="s">
        <v>301</v>
      </c>
      <c r="C88" s="187" t="s">
        <v>302</v>
      </c>
      <c r="D88" s="172" t="s">
        <v>236</v>
      </c>
      <c r="E88" s="173">
        <v>93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1.0000000000000001E-5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194</v>
      </c>
      <c r="T88" s="176" t="s">
        <v>195</v>
      </c>
      <c r="U88" s="158">
        <v>6.2E-2</v>
      </c>
      <c r="V88" s="158">
        <f>ROUND(E88*U88,2)</f>
        <v>5.77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>
      <c r="A89" s="154"/>
      <c r="B89" s="155"/>
      <c r="C89" s="294" t="s">
        <v>303</v>
      </c>
      <c r="D89" s="295"/>
      <c r="E89" s="295"/>
      <c r="F89" s="295"/>
      <c r="G89" s="29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200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0">
        <v>45</v>
      </c>
      <c r="B90" s="171" t="s">
        <v>304</v>
      </c>
      <c r="C90" s="187" t="s">
        <v>305</v>
      </c>
      <c r="D90" s="172" t="s">
        <v>236</v>
      </c>
      <c r="E90" s="173">
        <v>93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5"/>
      <c r="S90" s="175" t="s">
        <v>194</v>
      </c>
      <c r="T90" s="176" t="s">
        <v>195</v>
      </c>
      <c r="U90" s="158">
        <v>2.9000000000000001E-2</v>
      </c>
      <c r="V90" s="158">
        <f>ROUND(E90*U90,2)</f>
        <v>2.7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>
      <c r="A91" s="154"/>
      <c r="B91" s="155"/>
      <c r="C91" s="294" t="s">
        <v>306</v>
      </c>
      <c r="D91" s="295"/>
      <c r="E91" s="295"/>
      <c r="F91" s="295"/>
      <c r="G91" s="29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200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7">
        <v>46</v>
      </c>
      <c r="B92" s="178" t="s">
        <v>307</v>
      </c>
      <c r="C92" s="189" t="s">
        <v>308</v>
      </c>
      <c r="D92" s="179" t="s">
        <v>236</v>
      </c>
      <c r="E92" s="180">
        <v>93</v>
      </c>
      <c r="F92" s="181"/>
      <c r="G92" s="182">
        <f t="shared" ref="G92:G97" si="7">ROUND(E92*F92,2)</f>
        <v>0</v>
      </c>
      <c r="H92" s="181"/>
      <c r="I92" s="182">
        <f t="shared" ref="I92:I97" si="8">ROUND(E92*H92,2)</f>
        <v>0</v>
      </c>
      <c r="J92" s="181"/>
      <c r="K92" s="182">
        <f t="shared" ref="K92:K97" si="9">ROUND(E92*J92,2)</f>
        <v>0</v>
      </c>
      <c r="L92" s="182">
        <v>21</v>
      </c>
      <c r="M92" s="182">
        <f t="shared" ref="M92:M97" si="10">G92*(1+L92/100)</f>
        <v>0</v>
      </c>
      <c r="N92" s="180">
        <v>0</v>
      </c>
      <c r="O92" s="180">
        <f t="shared" ref="O92:O97" si="11">ROUND(E92*N92,2)</f>
        <v>0</v>
      </c>
      <c r="P92" s="180">
        <v>2.1299999999999999E-3</v>
      </c>
      <c r="Q92" s="180">
        <f t="shared" ref="Q92:Q97" si="12">ROUND(E92*P92,2)</f>
        <v>0.2</v>
      </c>
      <c r="R92" s="182"/>
      <c r="S92" s="182" t="s">
        <v>194</v>
      </c>
      <c r="T92" s="183" t="s">
        <v>195</v>
      </c>
      <c r="U92" s="158">
        <v>0.17299999999999999</v>
      </c>
      <c r="V92" s="158">
        <f t="shared" ref="V92:V97" si="13">ROUND(E92*U92,2)</f>
        <v>16.09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7">
        <v>47</v>
      </c>
      <c r="B93" s="178" t="s">
        <v>309</v>
      </c>
      <c r="C93" s="189" t="s">
        <v>310</v>
      </c>
      <c r="D93" s="179" t="s">
        <v>248</v>
      </c>
      <c r="E93" s="180">
        <v>2</v>
      </c>
      <c r="F93" s="181"/>
      <c r="G93" s="182">
        <f t="shared" si="7"/>
        <v>0</v>
      </c>
      <c r="H93" s="181"/>
      <c r="I93" s="182">
        <f t="shared" si="8"/>
        <v>0</v>
      </c>
      <c r="J93" s="181"/>
      <c r="K93" s="182">
        <f t="shared" si="9"/>
        <v>0</v>
      </c>
      <c r="L93" s="182">
        <v>21</v>
      </c>
      <c r="M93" s="182">
        <f t="shared" si="10"/>
        <v>0</v>
      </c>
      <c r="N93" s="180">
        <v>0</v>
      </c>
      <c r="O93" s="180">
        <f t="shared" si="11"/>
        <v>0</v>
      </c>
      <c r="P93" s="180">
        <v>6.8999999999999997E-4</v>
      </c>
      <c r="Q93" s="180">
        <f t="shared" si="12"/>
        <v>0</v>
      </c>
      <c r="R93" s="182"/>
      <c r="S93" s="182" t="s">
        <v>194</v>
      </c>
      <c r="T93" s="183" t="s">
        <v>195</v>
      </c>
      <c r="U93" s="158">
        <v>4.1000000000000002E-2</v>
      </c>
      <c r="V93" s="158">
        <f t="shared" si="13"/>
        <v>0.08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7">
        <v>48</v>
      </c>
      <c r="B94" s="178" t="s">
        <v>299</v>
      </c>
      <c r="C94" s="189" t="s">
        <v>300</v>
      </c>
      <c r="D94" s="179" t="s">
        <v>248</v>
      </c>
      <c r="E94" s="180">
        <v>2</v>
      </c>
      <c r="F94" s="181"/>
      <c r="G94" s="182">
        <f t="shared" si="7"/>
        <v>0</v>
      </c>
      <c r="H94" s="181"/>
      <c r="I94" s="182">
        <f t="shared" si="8"/>
        <v>0</v>
      </c>
      <c r="J94" s="181"/>
      <c r="K94" s="182">
        <f t="shared" si="9"/>
        <v>0</v>
      </c>
      <c r="L94" s="182">
        <v>21</v>
      </c>
      <c r="M94" s="182">
        <f t="shared" si="10"/>
        <v>0</v>
      </c>
      <c r="N94" s="180">
        <v>2.5000000000000001E-4</v>
      </c>
      <c r="O94" s="180">
        <f t="shared" si="11"/>
        <v>0</v>
      </c>
      <c r="P94" s="180">
        <v>0</v>
      </c>
      <c r="Q94" s="180">
        <f t="shared" si="12"/>
        <v>0</v>
      </c>
      <c r="R94" s="182"/>
      <c r="S94" s="182" t="s">
        <v>194</v>
      </c>
      <c r="T94" s="183" t="s">
        <v>195</v>
      </c>
      <c r="U94" s="158">
        <v>0.16500000000000001</v>
      </c>
      <c r="V94" s="158">
        <f t="shared" si="13"/>
        <v>0.33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>
      <c r="A95" s="177">
        <v>49</v>
      </c>
      <c r="B95" s="178" t="s">
        <v>297</v>
      </c>
      <c r="C95" s="189" t="s">
        <v>298</v>
      </c>
      <c r="D95" s="179" t="s">
        <v>248</v>
      </c>
      <c r="E95" s="180">
        <v>2</v>
      </c>
      <c r="F95" s="181"/>
      <c r="G95" s="182">
        <f t="shared" si="7"/>
        <v>0</v>
      </c>
      <c r="H95" s="181"/>
      <c r="I95" s="182">
        <f t="shared" si="8"/>
        <v>0</v>
      </c>
      <c r="J95" s="181"/>
      <c r="K95" s="182">
        <f t="shared" si="9"/>
        <v>0</v>
      </c>
      <c r="L95" s="182">
        <v>21</v>
      </c>
      <c r="M95" s="182">
        <f t="shared" si="10"/>
        <v>0</v>
      </c>
      <c r="N95" s="180">
        <v>4.0000000000000002E-4</v>
      </c>
      <c r="O95" s="180">
        <f t="shared" si="11"/>
        <v>0</v>
      </c>
      <c r="P95" s="180">
        <v>0</v>
      </c>
      <c r="Q95" s="180">
        <f t="shared" si="12"/>
        <v>0</v>
      </c>
      <c r="R95" s="182"/>
      <c r="S95" s="182" t="s">
        <v>194</v>
      </c>
      <c r="T95" s="183" t="s">
        <v>195</v>
      </c>
      <c r="U95" s="158">
        <v>0.20699999999999999</v>
      </c>
      <c r="V95" s="158">
        <f t="shared" si="13"/>
        <v>0.41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>
      <c r="A96" s="170">
        <v>50</v>
      </c>
      <c r="B96" s="171" t="s">
        <v>634</v>
      </c>
      <c r="C96" s="187" t="s">
        <v>635</v>
      </c>
      <c r="D96" s="172" t="s">
        <v>248</v>
      </c>
      <c r="E96" s="173">
        <v>2</v>
      </c>
      <c r="F96" s="174"/>
      <c r="G96" s="175">
        <f t="shared" si="7"/>
        <v>0</v>
      </c>
      <c r="H96" s="174"/>
      <c r="I96" s="175">
        <f t="shared" si="8"/>
        <v>0</v>
      </c>
      <c r="J96" s="174"/>
      <c r="K96" s="175">
        <f t="shared" si="9"/>
        <v>0</v>
      </c>
      <c r="L96" s="175">
        <v>21</v>
      </c>
      <c r="M96" s="175">
        <f t="shared" si="10"/>
        <v>0</v>
      </c>
      <c r="N96" s="173">
        <v>4.8000000000000001E-4</v>
      </c>
      <c r="O96" s="173">
        <f t="shared" si="11"/>
        <v>0</v>
      </c>
      <c r="P96" s="173">
        <v>0</v>
      </c>
      <c r="Q96" s="173">
        <f t="shared" si="12"/>
        <v>0</v>
      </c>
      <c r="R96" s="175"/>
      <c r="S96" s="175" t="s">
        <v>194</v>
      </c>
      <c r="T96" s="176" t="s">
        <v>195</v>
      </c>
      <c r="U96" s="158">
        <v>0.20699999999999999</v>
      </c>
      <c r="V96" s="158">
        <f t="shared" si="13"/>
        <v>0.41</v>
      </c>
      <c r="W96" s="158"/>
      <c r="X96" s="158" t="s">
        <v>196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198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54">
        <v>51</v>
      </c>
      <c r="B97" s="155" t="s">
        <v>311</v>
      </c>
      <c r="C97" s="190" t="s">
        <v>312</v>
      </c>
      <c r="D97" s="156" t="s">
        <v>0</v>
      </c>
      <c r="E97" s="184"/>
      <c r="F97" s="159"/>
      <c r="G97" s="158">
        <f t="shared" si="7"/>
        <v>0</v>
      </c>
      <c r="H97" s="159"/>
      <c r="I97" s="158">
        <f t="shared" si="8"/>
        <v>0</v>
      </c>
      <c r="J97" s="159"/>
      <c r="K97" s="158">
        <f t="shared" si="9"/>
        <v>0</v>
      </c>
      <c r="L97" s="158">
        <v>21</v>
      </c>
      <c r="M97" s="158">
        <f t="shared" si="10"/>
        <v>0</v>
      </c>
      <c r="N97" s="157">
        <v>0</v>
      </c>
      <c r="O97" s="157">
        <f t="shared" si="11"/>
        <v>0</v>
      </c>
      <c r="P97" s="157">
        <v>0</v>
      </c>
      <c r="Q97" s="157">
        <f t="shared" si="12"/>
        <v>0</v>
      </c>
      <c r="R97" s="158"/>
      <c r="S97" s="158" t="s">
        <v>194</v>
      </c>
      <c r="T97" s="158" t="s">
        <v>195</v>
      </c>
      <c r="U97" s="158">
        <v>0</v>
      </c>
      <c r="V97" s="158">
        <f t="shared" si="13"/>
        <v>0</v>
      </c>
      <c r="W97" s="158"/>
      <c r="X97" s="158" t="s">
        <v>258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259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>
      <c r="A98" s="163" t="s">
        <v>189</v>
      </c>
      <c r="B98" s="164" t="s">
        <v>128</v>
      </c>
      <c r="C98" s="186" t="s">
        <v>129</v>
      </c>
      <c r="D98" s="165"/>
      <c r="E98" s="166"/>
      <c r="F98" s="167"/>
      <c r="G98" s="167">
        <f>SUMIF(AG99:AG106,"&lt;&gt;NOR",G99:G106)</f>
        <v>0</v>
      </c>
      <c r="H98" s="167"/>
      <c r="I98" s="167">
        <f>SUM(I99:I106)</f>
        <v>0</v>
      </c>
      <c r="J98" s="167"/>
      <c r="K98" s="167">
        <f>SUM(K99:K106)</f>
        <v>0</v>
      </c>
      <c r="L98" s="167"/>
      <c r="M98" s="167">
        <f>SUM(M99:M106)</f>
        <v>0</v>
      </c>
      <c r="N98" s="166"/>
      <c r="O98" s="166">
        <f>SUM(O99:O106)</f>
        <v>0.02</v>
      </c>
      <c r="P98" s="166"/>
      <c r="Q98" s="166">
        <f>SUM(Q99:Q106)</f>
        <v>0.02</v>
      </c>
      <c r="R98" s="167"/>
      <c r="S98" s="167"/>
      <c r="T98" s="168"/>
      <c r="U98" s="162"/>
      <c r="V98" s="162">
        <f>SUM(V99:V106)</f>
        <v>2.77</v>
      </c>
      <c r="W98" s="162"/>
      <c r="X98" s="162"/>
      <c r="Y98" s="162"/>
      <c r="AG98" t="s">
        <v>190</v>
      </c>
    </row>
    <row r="99" spans="1:60" outlineLevel="1">
      <c r="A99" s="177">
        <v>52</v>
      </c>
      <c r="B99" s="178" t="s">
        <v>313</v>
      </c>
      <c r="C99" s="189" t="s">
        <v>314</v>
      </c>
      <c r="D99" s="179" t="s">
        <v>227</v>
      </c>
      <c r="E99" s="180">
        <v>1</v>
      </c>
      <c r="F99" s="181"/>
      <c r="G99" s="182">
        <f t="shared" ref="G99:G106" si="14">ROUND(E99*F99,2)</f>
        <v>0</v>
      </c>
      <c r="H99" s="181"/>
      <c r="I99" s="182">
        <f t="shared" ref="I99:I106" si="15">ROUND(E99*H99,2)</f>
        <v>0</v>
      </c>
      <c r="J99" s="181"/>
      <c r="K99" s="182">
        <f t="shared" ref="K99:K106" si="16">ROUND(E99*J99,2)</f>
        <v>0</v>
      </c>
      <c r="L99" s="182">
        <v>21</v>
      </c>
      <c r="M99" s="182">
        <f t="shared" ref="M99:M106" si="17">G99*(1+L99/100)</f>
        <v>0</v>
      </c>
      <c r="N99" s="180">
        <v>0</v>
      </c>
      <c r="O99" s="180">
        <f t="shared" ref="O99:O106" si="18">ROUND(E99*N99,2)</f>
        <v>0</v>
      </c>
      <c r="P99" s="180">
        <v>0</v>
      </c>
      <c r="Q99" s="180">
        <f t="shared" ref="Q99:Q106" si="19">ROUND(E99*P99,2)</f>
        <v>0</v>
      </c>
      <c r="R99" s="182"/>
      <c r="S99" s="182" t="s">
        <v>228</v>
      </c>
      <c r="T99" s="183" t="s">
        <v>229</v>
      </c>
      <c r="U99" s="158">
        <v>0</v>
      </c>
      <c r="V99" s="158">
        <f t="shared" ref="V99:V106" si="20">ROUND(E99*U99,2)</f>
        <v>0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7">
        <v>53</v>
      </c>
      <c r="B100" s="178" t="s">
        <v>315</v>
      </c>
      <c r="C100" s="189" t="s">
        <v>316</v>
      </c>
      <c r="D100" s="179" t="s">
        <v>317</v>
      </c>
      <c r="E100" s="180">
        <v>2</v>
      </c>
      <c r="F100" s="181"/>
      <c r="G100" s="182">
        <f t="shared" si="14"/>
        <v>0</v>
      </c>
      <c r="H100" s="181"/>
      <c r="I100" s="182">
        <f t="shared" si="15"/>
        <v>0</v>
      </c>
      <c r="J100" s="181"/>
      <c r="K100" s="182">
        <f t="shared" si="16"/>
        <v>0</v>
      </c>
      <c r="L100" s="182">
        <v>21</v>
      </c>
      <c r="M100" s="182">
        <f t="shared" si="17"/>
        <v>0</v>
      </c>
      <c r="N100" s="180">
        <v>2.4000000000000001E-4</v>
      </c>
      <c r="O100" s="180">
        <f t="shared" si="18"/>
        <v>0</v>
      </c>
      <c r="P100" s="180">
        <v>0</v>
      </c>
      <c r="Q100" s="180">
        <f t="shared" si="19"/>
        <v>0</v>
      </c>
      <c r="R100" s="182"/>
      <c r="S100" s="182" t="s">
        <v>194</v>
      </c>
      <c r="T100" s="183" t="s">
        <v>195</v>
      </c>
      <c r="U100" s="158">
        <v>0.12</v>
      </c>
      <c r="V100" s="158">
        <f t="shared" si="20"/>
        <v>0.24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7">
        <v>54</v>
      </c>
      <c r="B101" s="178" t="s">
        <v>318</v>
      </c>
      <c r="C101" s="189" t="s">
        <v>319</v>
      </c>
      <c r="D101" s="179" t="s">
        <v>317</v>
      </c>
      <c r="E101" s="180">
        <v>1</v>
      </c>
      <c r="F101" s="181"/>
      <c r="G101" s="182">
        <f t="shared" si="14"/>
        <v>0</v>
      </c>
      <c r="H101" s="181"/>
      <c r="I101" s="182">
        <f t="shared" si="15"/>
        <v>0</v>
      </c>
      <c r="J101" s="181"/>
      <c r="K101" s="182">
        <f t="shared" si="16"/>
        <v>0</v>
      </c>
      <c r="L101" s="182">
        <v>21</v>
      </c>
      <c r="M101" s="182">
        <f t="shared" si="17"/>
        <v>0</v>
      </c>
      <c r="N101" s="180">
        <v>1.651E-2</v>
      </c>
      <c r="O101" s="180">
        <f t="shared" si="18"/>
        <v>0.02</v>
      </c>
      <c r="P101" s="180">
        <v>0</v>
      </c>
      <c r="Q101" s="180">
        <f t="shared" si="19"/>
        <v>0</v>
      </c>
      <c r="R101" s="182"/>
      <c r="S101" s="182" t="s">
        <v>194</v>
      </c>
      <c r="T101" s="183" t="s">
        <v>195</v>
      </c>
      <c r="U101" s="158">
        <v>1.1890000000000001</v>
      </c>
      <c r="V101" s="158">
        <f t="shared" si="20"/>
        <v>1.19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7">
        <v>55</v>
      </c>
      <c r="B102" s="178" t="s">
        <v>320</v>
      </c>
      <c r="C102" s="189" t="s">
        <v>321</v>
      </c>
      <c r="D102" s="179" t="s">
        <v>248</v>
      </c>
      <c r="E102" s="180">
        <v>1</v>
      </c>
      <c r="F102" s="181"/>
      <c r="G102" s="182">
        <f t="shared" si="14"/>
        <v>0</v>
      </c>
      <c r="H102" s="181"/>
      <c r="I102" s="182">
        <f t="shared" si="15"/>
        <v>0</v>
      </c>
      <c r="J102" s="181"/>
      <c r="K102" s="182">
        <f t="shared" si="16"/>
        <v>0</v>
      </c>
      <c r="L102" s="182">
        <v>21</v>
      </c>
      <c r="M102" s="182">
        <f t="shared" si="17"/>
        <v>0</v>
      </c>
      <c r="N102" s="180">
        <v>0</v>
      </c>
      <c r="O102" s="180">
        <f t="shared" si="18"/>
        <v>0</v>
      </c>
      <c r="P102" s="180">
        <v>0</v>
      </c>
      <c r="Q102" s="180">
        <f t="shared" si="19"/>
        <v>0</v>
      </c>
      <c r="R102" s="182"/>
      <c r="S102" s="182" t="s">
        <v>194</v>
      </c>
      <c r="T102" s="183" t="s">
        <v>195</v>
      </c>
      <c r="U102" s="158">
        <v>0.246</v>
      </c>
      <c r="V102" s="158">
        <f t="shared" si="20"/>
        <v>0.25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>
      <c r="A103" s="177">
        <v>56</v>
      </c>
      <c r="B103" s="178" t="s">
        <v>322</v>
      </c>
      <c r="C103" s="189" t="s">
        <v>323</v>
      </c>
      <c r="D103" s="179" t="s">
        <v>248</v>
      </c>
      <c r="E103" s="180">
        <v>1</v>
      </c>
      <c r="F103" s="181"/>
      <c r="G103" s="182">
        <f t="shared" si="14"/>
        <v>0</v>
      </c>
      <c r="H103" s="181"/>
      <c r="I103" s="182">
        <f t="shared" si="15"/>
        <v>0</v>
      </c>
      <c r="J103" s="181"/>
      <c r="K103" s="182">
        <f t="shared" si="16"/>
        <v>0</v>
      </c>
      <c r="L103" s="182">
        <v>21</v>
      </c>
      <c r="M103" s="182">
        <f t="shared" si="17"/>
        <v>0</v>
      </c>
      <c r="N103" s="180">
        <v>8.4999999999999995E-4</v>
      </c>
      <c r="O103" s="180">
        <f t="shared" si="18"/>
        <v>0</v>
      </c>
      <c r="P103" s="180">
        <v>0</v>
      </c>
      <c r="Q103" s="180">
        <f t="shared" si="19"/>
        <v>0</v>
      </c>
      <c r="R103" s="182"/>
      <c r="S103" s="182" t="s">
        <v>194</v>
      </c>
      <c r="T103" s="183" t="s">
        <v>195</v>
      </c>
      <c r="U103" s="158">
        <v>0.48499999999999999</v>
      </c>
      <c r="V103" s="158">
        <f t="shared" si="20"/>
        <v>0.49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7">
        <v>57</v>
      </c>
      <c r="B104" s="178" t="s">
        <v>324</v>
      </c>
      <c r="C104" s="189" t="s">
        <v>325</v>
      </c>
      <c r="D104" s="179" t="s">
        <v>317</v>
      </c>
      <c r="E104" s="180">
        <v>1</v>
      </c>
      <c r="F104" s="181"/>
      <c r="G104" s="182">
        <f t="shared" si="14"/>
        <v>0</v>
      </c>
      <c r="H104" s="181"/>
      <c r="I104" s="182">
        <f t="shared" si="15"/>
        <v>0</v>
      </c>
      <c r="J104" s="181"/>
      <c r="K104" s="182">
        <f t="shared" si="16"/>
        <v>0</v>
      </c>
      <c r="L104" s="182">
        <v>21</v>
      </c>
      <c r="M104" s="182">
        <f t="shared" si="17"/>
        <v>0</v>
      </c>
      <c r="N104" s="180">
        <v>0</v>
      </c>
      <c r="O104" s="180">
        <f t="shared" si="18"/>
        <v>0</v>
      </c>
      <c r="P104" s="180">
        <v>1.9460000000000002E-2</v>
      </c>
      <c r="Q104" s="180">
        <f t="shared" si="19"/>
        <v>0.02</v>
      </c>
      <c r="R104" s="182"/>
      <c r="S104" s="182" t="s">
        <v>194</v>
      </c>
      <c r="T104" s="183" t="s">
        <v>195</v>
      </c>
      <c r="U104" s="158">
        <v>0.38200000000000001</v>
      </c>
      <c r="V104" s="158">
        <f t="shared" si="20"/>
        <v>0.38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0">
        <v>58</v>
      </c>
      <c r="B105" s="171" t="s">
        <v>326</v>
      </c>
      <c r="C105" s="187" t="s">
        <v>327</v>
      </c>
      <c r="D105" s="172" t="s">
        <v>317</v>
      </c>
      <c r="E105" s="173">
        <v>1</v>
      </c>
      <c r="F105" s="174"/>
      <c r="G105" s="175">
        <f t="shared" si="14"/>
        <v>0</v>
      </c>
      <c r="H105" s="174"/>
      <c r="I105" s="175">
        <f t="shared" si="15"/>
        <v>0</v>
      </c>
      <c r="J105" s="174"/>
      <c r="K105" s="175">
        <f t="shared" si="16"/>
        <v>0</v>
      </c>
      <c r="L105" s="175">
        <v>21</v>
      </c>
      <c r="M105" s="175">
        <f t="shared" si="17"/>
        <v>0</v>
      </c>
      <c r="N105" s="173">
        <v>0</v>
      </c>
      <c r="O105" s="173">
        <f t="shared" si="18"/>
        <v>0</v>
      </c>
      <c r="P105" s="173">
        <v>1.56E-3</v>
      </c>
      <c r="Q105" s="173">
        <f t="shared" si="19"/>
        <v>0</v>
      </c>
      <c r="R105" s="175"/>
      <c r="S105" s="175" t="s">
        <v>194</v>
      </c>
      <c r="T105" s="176" t="s">
        <v>195</v>
      </c>
      <c r="U105" s="158">
        <v>0.217</v>
      </c>
      <c r="V105" s="158">
        <f t="shared" si="20"/>
        <v>0.22</v>
      </c>
      <c r="W105" s="158"/>
      <c r="X105" s="158" t="s">
        <v>196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198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54">
        <v>59</v>
      </c>
      <c r="B106" s="155" t="s">
        <v>328</v>
      </c>
      <c r="C106" s="190" t="s">
        <v>329</v>
      </c>
      <c r="D106" s="156" t="s">
        <v>0</v>
      </c>
      <c r="E106" s="184"/>
      <c r="F106" s="159"/>
      <c r="G106" s="158">
        <f t="shared" si="14"/>
        <v>0</v>
      </c>
      <c r="H106" s="159"/>
      <c r="I106" s="158">
        <f t="shared" si="15"/>
        <v>0</v>
      </c>
      <c r="J106" s="159"/>
      <c r="K106" s="158">
        <f t="shared" si="16"/>
        <v>0</v>
      </c>
      <c r="L106" s="158">
        <v>21</v>
      </c>
      <c r="M106" s="158">
        <f t="shared" si="17"/>
        <v>0</v>
      </c>
      <c r="N106" s="157">
        <v>0</v>
      </c>
      <c r="O106" s="157">
        <f t="shared" si="18"/>
        <v>0</v>
      </c>
      <c r="P106" s="157">
        <v>0</v>
      </c>
      <c r="Q106" s="157">
        <f t="shared" si="19"/>
        <v>0</v>
      </c>
      <c r="R106" s="158"/>
      <c r="S106" s="158" t="s">
        <v>194</v>
      </c>
      <c r="T106" s="158" t="s">
        <v>195</v>
      </c>
      <c r="U106" s="158">
        <v>0</v>
      </c>
      <c r="V106" s="158">
        <f t="shared" si="20"/>
        <v>0</v>
      </c>
      <c r="W106" s="158"/>
      <c r="X106" s="158" t="s">
        <v>258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259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>
      <c r="A107" s="163" t="s">
        <v>189</v>
      </c>
      <c r="B107" s="164" t="s">
        <v>132</v>
      </c>
      <c r="C107" s="186" t="s">
        <v>133</v>
      </c>
      <c r="D107" s="165"/>
      <c r="E107" s="166"/>
      <c r="F107" s="167"/>
      <c r="G107" s="167">
        <f>SUMIF(AG108:AG108,"&lt;&gt;NOR",G108:G108)</f>
        <v>0</v>
      </c>
      <c r="H107" s="167"/>
      <c r="I107" s="167">
        <f>SUM(I108:I108)</f>
        <v>0</v>
      </c>
      <c r="J107" s="167"/>
      <c r="K107" s="167">
        <f>SUM(K108:K108)</f>
        <v>0</v>
      </c>
      <c r="L107" s="167"/>
      <c r="M107" s="167">
        <f>SUM(M108:M108)</f>
        <v>0</v>
      </c>
      <c r="N107" s="166"/>
      <c r="O107" s="166">
        <f>SUM(O108:O108)</f>
        <v>0</v>
      </c>
      <c r="P107" s="166"/>
      <c r="Q107" s="166">
        <f>SUM(Q108:Q108)</f>
        <v>0</v>
      </c>
      <c r="R107" s="167"/>
      <c r="S107" s="167"/>
      <c r="T107" s="168"/>
      <c r="U107" s="162"/>
      <c r="V107" s="162">
        <f>SUM(V108:V108)</f>
        <v>0.74</v>
      </c>
      <c r="W107" s="162"/>
      <c r="X107" s="162"/>
      <c r="Y107" s="162"/>
      <c r="AG107" t="s">
        <v>190</v>
      </c>
    </row>
    <row r="108" spans="1:60" outlineLevel="1">
      <c r="A108" s="177">
        <v>60</v>
      </c>
      <c r="B108" s="178" t="s">
        <v>636</v>
      </c>
      <c r="C108" s="189" t="s">
        <v>1229</v>
      </c>
      <c r="D108" s="179" t="s">
        <v>248</v>
      </c>
      <c r="E108" s="180">
        <v>3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80">
        <v>3.4000000000000002E-4</v>
      </c>
      <c r="O108" s="180">
        <f>ROUND(E108*N108,2)</f>
        <v>0</v>
      </c>
      <c r="P108" s="180">
        <v>0</v>
      </c>
      <c r="Q108" s="180">
        <f>ROUND(E108*P108,2)</f>
        <v>0</v>
      </c>
      <c r="R108" s="182"/>
      <c r="S108" s="182" t="s">
        <v>194</v>
      </c>
      <c r="T108" s="183" t="s">
        <v>195</v>
      </c>
      <c r="U108" s="158">
        <v>0.247</v>
      </c>
      <c r="V108" s="158">
        <f>ROUND(E108*U108,2)</f>
        <v>0.74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>
      <c r="A109" s="163" t="s">
        <v>189</v>
      </c>
      <c r="B109" s="164" t="s">
        <v>134</v>
      </c>
      <c r="C109" s="186" t="s">
        <v>135</v>
      </c>
      <c r="D109" s="165"/>
      <c r="E109" s="166"/>
      <c r="F109" s="167"/>
      <c r="G109" s="167">
        <f>SUMIF(AG110:AG116,"&lt;&gt;NOR",G110:G116)</f>
        <v>0</v>
      </c>
      <c r="H109" s="167"/>
      <c r="I109" s="167">
        <f>SUM(I110:I116)</f>
        <v>0</v>
      </c>
      <c r="J109" s="167"/>
      <c r="K109" s="167">
        <f>SUM(K110:K116)</f>
        <v>0</v>
      </c>
      <c r="L109" s="167"/>
      <c r="M109" s="167">
        <f>SUM(M110:M116)</f>
        <v>0</v>
      </c>
      <c r="N109" s="166"/>
      <c r="O109" s="166">
        <f>SUM(O110:O116)</f>
        <v>0.2</v>
      </c>
      <c r="P109" s="166"/>
      <c r="Q109" s="166">
        <f>SUM(Q110:Q116)</f>
        <v>0.03</v>
      </c>
      <c r="R109" s="167"/>
      <c r="S109" s="167"/>
      <c r="T109" s="168"/>
      <c r="U109" s="162"/>
      <c r="V109" s="162">
        <f>SUM(V110:V116)</f>
        <v>4.41</v>
      </c>
      <c r="W109" s="162"/>
      <c r="X109" s="162"/>
      <c r="Y109" s="162"/>
      <c r="AG109" t="s">
        <v>190</v>
      </c>
    </row>
    <row r="110" spans="1:60" outlineLevel="1">
      <c r="A110" s="177">
        <v>61</v>
      </c>
      <c r="B110" s="178" t="s">
        <v>637</v>
      </c>
      <c r="C110" s="189" t="s">
        <v>638</v>
      </c>
      <c r="D110" s="179" t="s">
        <v>193</v>
      </c>
      <c r="E110" s="180">
        <v>2.94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194</v>
      </c>
      <c r="T110" s="183" t="s">
        <v>639</v>
      </c>
      <c r="U110" s="158">
        <v>5.1999999999999998E-2</v>
      </c>
      <c r="V110" s="158">
        <f>ROUND(E110*U110,2)</f>
        <v>0.15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7">
        <v>62</v>
      </c>
      <c r="B111" s="178" t="s">
        <v>640</v>
      </c>
      <c r="C111" s="189" t="s">
        <v>641</v>
      </c>
      <c r="D111" s="179" t="s">
        <v>193</v>
      </c>
      <c r="E111" s="180">
        <v>2.94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2"/>
      <c r="S111" s="182" t="s">
        <v>194</v>
      </c>
      <c r="T111" s="183" t="s">
        <v>639</v>
      </c>
      <c r="U111" s="158">
        <v>3.1E-2</v>
      </c>
      <c r="V111" s="158">
        <f>ROUND(E111*U111,2)</f>
        <v>0.09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7">
        <v>63</v>
      </c>
      <c r="B112" s="178" t="s">
        <v>642</v>
      </c>
      <c r="C112" s="189" t="s">
        <v>643</v>
      </c>
      <c r="D112" s="179" t="s">
        <v>193</v>
      </c>
      <c r="E112" s="180">
        <v>2.94</v>
      </c>
      <c r="F112" s="181"/>
      <c r="G112" s="182">
        <f>ROUND(E112*F112,2)</f>
        <v>0</v>
      </c>
      <c r="H112" s="181"/>
      <c r="I112" s="182">
        <f>ROUND(E112*H112,2)</f>
        <v>0</v>
      </c>
      <c r="J112" s="181"/>
      <c r="K112" s="182">
        <f>ROUND(E112*J112,2)</f>
        <v>0</v>
      </c>
      <c r="L112" s="182">
        <v>21</v>
      </c>
      <c r="M112" s="182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2"/>
      <c r="S112" s="182" t="s">
        <v>194</v>
      </c>
      <c r="T112" s="183" t="s">
        <v>639</v>
      </c>
      <c r="U112" s="158">
        <v>0.13400000000000001</v>
      </c>
      <c r="V112" s="158">
        <f>ROUND(E112*U112,2)</f>
        <v>0.39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0">
        <v>64</v>
      </c>
      <c r="B113" s="171" t="s">
        <v>644</v>
      </c>
      <c r="C113" s="187" t="s">
        <v>645</v>
      </c>
      <c r="D113" s="172" t="s">
        <v>193</v>
      </c>
      <c r="E113" s="173">
        <v>2.94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1.057E-2</v>
      </c>
      <c r="Q113" s="173">
        <f>ROUND(E113*P113,2)</f>
        <v>0.03</v>
      </c>
      <c r="R113" s="175"/>
      <c r="S113" s="175" t="s">
        <v>194</v>
      </c>
      <c r="T113" s="176" t="s">
        <v>195</v>
      </c>
      <c r="U113" s="158">
        <v>8.2000000000000003E-2</v>
      </c>
      <c r="V113" s="158">
        <f>ROUND(E113*U113,2)</f>
        <v>0.24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>
      <c r="A114" s="154"/>
      <c r="B114" s="155"/>
      <c r="C114" s="188" t="s">
        <v>646</v>
      </c>
      <c r="D114" s="160"/>
      <c r="E114" s="161">
        <v>2.94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>
      <c r="A115" s="170">
        <v>65</v>
      </c>
      <c r="B115" s="171" t="s">
        <v>647</v>
      </c>
      <c r="C115" s="187" t="s">
        <v>648</v>
      </c>
      <c r="D115" s="172" t="s">
        <v>248</v>
      </c>
      <c r="E115" s="173">
        <v>3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6.5339999999999995E-2</v>
      </c>
      <c r="O115" s="173">
        <f>ROUND(E115*N115,2)</f>
        <v>0.2</v>
      </c>
      <c r="P115" s="173">
        <v>0</v>
      </c>
      <c r="Q115" s="173">
        <f>ROUND(E115*P115,2)</f>
        <v>0</v>
      </c>
      <c r="R115" s="175"/>
      <c r="S115" s="175" t="s">
        <v>194</v>
      </c>
      <c r="T115" s="176" t="s">
        <v>195</v>
      </c>
      <c r="U115" s="158">
        <v>1.18</v>
      </c>
      <c r="V115" s="158">
        <f>ROUND(E115*U115,2)</f>
        <v>3.54</v>
      </c>
      <c r="W115" s="158"/>
      <c r="X115" s="158" t="s">
        <v>196</v>
      </c>
      <c r="Y115" s="158" t="s">
        <v>197</v>
      </c>
      <c r="Z115" s="147"/>
      <c r="AA115" s="147"/>
      <c r="AB115" s="147"/>
      <c r="AC115" s="147"/>
      <c r="AD115" s="147"/>
      <c r="AE115" s="147"/>
      <c r="AF115" s="147"/>
      <c r="AG115" s="147" t="s">
        <v>198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>
        <v>66</v>
      </c>
      <c r="B116" s="155" t="s">
        <v>649</v>
      </c>
      <c r="C116" s="190" t="s">
        <v>650</v>
      </c>
      <c r="D116" s="156" t="s">
        <v>0</v>
      </c>
      <c r="E116" s="184"/>
      <c r="F116" s="159"/>
      <c r="G116" s="15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194</v>
      </c>
      <c r="T116" s="158" t="s">
        <v>195</v>
      </c>
      <c r="U116" s="158">
        <v>0</v>
      </c>
      <c r="V116" s="158">
        <f>ROUND(E116*U116,2)</f>
        <v>0</v>
      </c>
      <c r="W116" s="158"/>
      <c r="X116" s="158" t="s">
        <v>258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259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>
      <c r="A117" s="163" t="s">
        <v>189</v>
      </c>
      <c r="B117" s="164" t="s">
        <v>136</v>
      </c>
      <c r="C117" s="186" t="s">
        <v>137</v>
      </c>
      <c r="D117" s="165"/>
      <c r="E117" s="166"/>
      <c r="F117" s="167"/>
      <c r="G117" s="167">
        <f>SUMIF(AG118:AG123,"&lt;&gt;NOR",G118:G123)</f>
        <v>0</v>
      </c>
      <c r="H117" s="167"/>
      <c r="I117" s="167">
        <f>SUM(I118:I123)</f>
        <v>0</v>
      </c>
      <c r="J117" s="167"/>
      <c r="K117" s="167">
        <f>SUM(K118:K123)</f>
        <v>0</v>
      </c>
      <c r="L117" s="167"/>
      <c r="M117" s="167">
        <f>SUM(M118:M123)</f>
        <v>0</v>
      </c>
      <c r="N117" s="166"/>
      <c r="O117" s="166">
        <f>SUM(O118:O123)</f>
        <v>0.02</v>
      </c>
      <c r="P117" s="166"/>
      <c r="Q117" s="166">
        <f>SUM(Q118:Q123)</f>
        <v>0.22</v>
      </c>
      <c r="R117" s="167"/>
      <c r="S117" s="167"/>
      <c r="T117" s="168"/>
      <c r="U117" s="162"/>
      <c r="V117" s="162">
        <f>SUM(V118:V123)</f>
        <v>3.2</v>
      </c>
      <c r="W117" s="162"/>
      <c r="X117" s="162"/>
      <c r="Y117" s="162"/>
      <c r="AG117" t="s">
        <v>190</v>
      </c>
    </row>
    <row r="118" spans="1:60" outlineLevel="1">
      <c r="A118" s="177">
        <v>67</v>
      </c>
      <c r="B118" s="178" t="s">
        <v>330</v>
      </c>
      <c r="C118" s="189" t="s">
        <v>331</v>
      </c>
      <c r="D118" s="179" t="s">
        <v>248</v>
      </c>
      <c r="E118" s="180">
        <v>1</v>
      </c>
      <c r="F118" s="181"/>
      <c r="G118" s="182">
        <f t="shared" ref="G118:G123" si="21">ROUND(E118*F118,2)</f>
        <v>0</v>
      </c>
      <c r="H118" s="181"/>
      <c r="I118" s="182">
        <f t="shared" ref="I118:I123" si="22">ROUND(E118*H118,2)</f>
        <v>0</v>
      </c>
      <c r="J118" s="181"/>
      <c r="K118" s="182">
        <f t="shared" ref="K118:K123" si="23">ROUND(E118*J118,2)</f>
        <v>0</v>
      </c>
      <c r="L118" s="182">
        <v>21</v>
      </c>
      <c r="M118" s="182">
        <f t="shared" ref="M118:M123" si="24">G118*(1+L118/100)</f>
        <v>0</v>
      </c>
      <c r="N118" s="180">
        <v>0</v>
      </c>
      <c r="O118" s="180">
        <f t="shared" ref="O118:O123" si="25">ROUND(E118*N118,2)</f>
        <v>0</v>
      </c>
      <c r="P118" s="180">
        <v>0</v>
      </c>
      <c r="Q118" s="180">
        <f t="shared" ref="Q118:Q123" si="26">ROUND(E118*P118,2)</f>
        <v>0</v>
      </c>
      <c r="R118" s="182"/>
      <c r="S118" s="182" t="s">
        <v>194</v>
      </c>
      <c r="T118" s="183" t="s">
        <v>195</v>
      </c>
      <c r="U118" s="158">
        <v>1.5</v>
      </c>
      <c r="V118" s="158">
        <f t="shared" ref="V118:V123" si="27">ROUND(E118*U118,2)</f>
        <v>1.5</v>
      </c>
      <c r="W118" s="158"/>
      <c r="X118" s="158" t="s">
        <v>196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>
      <c r="A119" s="177">
        <v>68</v>
      </c>
      <c r="B119" s="178" t="s">
        <v>332</v>
      </c>
      <c r="C119" s="189" t="s">
        <v>333</v>
      </c>
      <c r="D119" s="179" t="s">
        <v>248</v>
      </c>
      <c r="E119" s="180">
        <v>1</v>
      </c>
      <c r="F119" s="181"/>
      <c r="G119" s="182">
        <f t="shared" si="21"/>
        <v>0</v>
      </c>
      <c r="H119" s="181"/>
      <c r="I119" s="182">
        <f t="shared" si="22"/>
        <v>0</v>
      </c>
      <c r="J119" s="181"/>
      <c r="K119" s="182">
        <f t="shared" si="23"/>
        <v>0</v>
      </c>
      <c r="L119" s="182">
        <v>21</v>
      </c>
      <c r="M119" s="182">
        <f t="shared" si="24"/>
        <v>0</v>
      </c>
      <c r="N119" s="180">
        <v>2.1999999999999999E-2</v>
      </c>
      <c r="O119" s="180">
        <f t="shared" si="25"/>
        <v>0.02</v>
      </c>
      <c r="P119" s="180">
        <v>0</v>
      </c>
      <c r="Q119" s="180">
        <f t="shared" si="26"/>
        <v>0</v>
      </c>
      <c r="R119" s="182" t="s">
        <v>334</v>
      </c>
      <c r="S119" s="182" t="s">
        <v>194</v>
      </c>
      <c r="T119" s="183" t="s">
        <v>195</v>
      </c>
      <c r="U119" s="158">
        <v>0</v>
      </c>
      <c r="V119" s="158">
        <f t="shared" si="27"/>
        <v>0</v>
      </c>
      <c r="W119" s="158"/>
      <c r="X119" s="158" t="s">
        <v>335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336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7">
        <v>69</v>
      </c>
      <c r="B120" s="178" t="s">
        <v>337</v>
      </c>
      <c r="C120" s="189" t="s">
        <v>338</v>
      </c>
      <c r="D120" s="179" t="s">
        <v>248</v>
      </c>
      <c r="E120" s="180">
        <v>1</v>
      </c>
      <c r="F120" s="181"/>
      <c r="G120" s="182">
        <f t="shared" si="21"/>
        <v>0</v>
      </c>
      <c r="H120" s="181"/>
      <c r="I120" s="182">
        <f t="shared" si="22"/>
        <v>0</v>
      </c>
      <c r="J120" s="181"/>
      <c r="K120" s="182">
        <f t="shared" si="23"/>
        <v>0</v>
      </c>
      <c r="L120" s="182">
        <v>21</v>
      </c>
      <c r="M120" s="182">
        <f t="shared" si="24"/>
        <v>0</v>
      </c>
      <c r="N120" s="180">
        <v>0</v>
      </c>
      <c r="O120" s="180">
        <f t="shared" si="25"/>
        <v>0</v>
      </c>
      <c r="P120" s="180">
        <v>0</v>
      </c>
      <c r="Q120" s="180">
        <f t="shared" si="26"/>
        <v>0</v>
      </c>
      <c r="R120" s="182"/>
      <c r="S120" s="182" t="s">
        <v>194</v>
      </c>
      <c r="T120" s="183" t="s">
        <v>195</v>
      </c>
      <c r="U120" s="158">
        <v>0.77500000000000002</v>
      </c>
      <c r="V120" s="158">
        <f t="shared" si="27"/>
        <v>0.78</v>
      </c>
      <c r="W120" s="158"/>
      <c r="X120" s="158" t="s">
        <v>196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198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7">
        <v>70</v>
      </c>
      <c r="B121" s="178" t="s">
        <v>339</v>
      </c>
      <c r="C121" s="189" t="s">
        <v>340</v>
      </c>
      <c r="D121" s="179" t="s">
        <v>248</v>
      </c>
      <c r="E121" s="180">
        <v>1</v>
      </c>
      <c r="F121" s="181"/>
      <c r="G121" s="182">
        <f t="shared" si="21"/>
        <v>0</v>
      </c>
      <c r="H121" s="181"/>
      <c r="I121" s="182">
        <f t="shared" si="22"/>
        <v>0</v>
      </c>
      <c r="J121" s="181"/>
      <c r="K121" s="182">
        <f t="shared" si="23"/>
        <v>0</v>
      </c>
      <c r="L121" s="182">
        <v>21</v>
      </c>
      <c r="M121" s="182">
        <f t="shared" si="24"/>
        <v>0</v>
      </c>
      <c r="N121" s="180">
        <v>8.0000000000000004E-4</v>
      </c>
      <c r="O121" s="180">
        <f t="shared" si="25"/>
        <v>0</v>
      </c>
      <c r="P121" s="180">
        <v>0</v>
      </c>
      <c r="Q121" s="180">
        <f t="shared" si="26"/>
        <v>0</v>
      </c>
      <c r="R121" s="182" t="s">
        <v>334</v>
      </c>
      <c r="S121" s="182" t="s">
        <v>194</v>
      </c>
      <c r="T121" s="183" t="s">
        <v>195</v>
      </c>
      <c r="U121" s="158">
        <v>0</v>
      </c>
      <c r="V121" s="158">
        <f t="shared" si="27"/>
        <v>0</v>
      </c>
      <c r="W121" s="158"/>
      <c r="X121" s="158" t="s">
        <v>335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336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70">
        <v>71</v>
      </c>
      <c r="B122" s="171" t="s">
        <v>651</v>
      </c>
      <c r="C122" s="187" t="s">
        <v>652</v>
      </c>
      <c r="D122" s="172" t="s">
        <v>248</v>
      </c>
      <c r="E122" s="173">
        <v>2</v>
      </c>
      <c r="F122" s="174"/>
      <c r="G122" s="175">
        <f t="shared" si="21"/>
        <v>0</v>
      </c>
      <c r="H122" s="174"/>
      <c r="I122" s="175">
        <f t="shared" si="22"/>
        <v>0</v>
      </c>
      <c r="J122" s="174"/>
      <c r="K122" s="175">
        <f t="shared" si="23"/>
        <v>0</v>
      </c>
      <c r="L122" s="175">
        <v>21</v>
      </c>
      <c r="M122" s="175">
        <f t="shared" si="24"/>
        <v>0</v>
      </c>
      <c r="N122" s="173">
        <v>0</v>
      </c>
      <c r="O122" s="173">
        <f t="shared" si="25"/>
        <v>0</v>
      </c>
      <c r="P122" s="173">
        <v>0.1104</v>
      </c>
      <c r="Q122" s="173">
        <f t="shared" si="26"/>
        <v>0.22</v>
      </c>
      <c r="R122" s="175"/>
      <c r="S122" s="175" t="s">
        <v>194</v>
      </c>
      <c r="T122" s="176" t="s">
        <v>195</v>
      </c>
      <c r="U122" s="158">
        <v>0.46</v>
      </c>
      <c r="V122" s="158">
        <f t="shared" si="27"/>
        <v>0.92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>
        <v>72</v>
      </c>
      <c r="B123" s="155" t="s">
        <v>347</v>
      </c>
      <c r="C123" s="190" t="s">
        <v>348</v>
      </c>
      <c r="D123" s="156" t="s">
        <v>0</v>
      </c>
      <c r="E123" s="184"/>
      <c r="F123" s="159"/>
      <c r="G123" s="158">
        <f t="shared" si="21"/>
        <v>0</v>
      </c>
      <c r="H123" s="159"/>
      <c r="I123" s="158">
        <f t="shared" si="22"/>
        <v>0</v>
      </c>
      <c r="J123" s="159"/>
      <c r="K123" s="158">
        <f t="shared" si="23"/>
        <v>0</v>
      </c>
      <c r="L123" s="158">
        <v>21</v>
      </c>
      <c r="M123" s="158">
        <f t="shared" si="24"/>
        <v>0</v>
      </c>
      <c r="N123" s="157">
        <v>0</v>
      </c>
      <c r="O123" s="157">
        <f t="shared" si="25"/>
        <v>0</v>
      </c>
      <c r="P123" s="157">
        <v>0</v>
      </c>
      <c r="Q123" s="157">
        <f t="shared" si="26"/>
        <v>0</v>
      </c>
      <c r="R123" s="158"/>
      <c r="S123" s="158" t="s">
        <v>194</v>
      </c>
      <c r="T123" s="158" t="s">
        <v>195</v>
      </c>
      <c r="U123" s="158">
        <v>0</v>
      </c>
      <c r="V123" s="158">
        <f t="shared" si="27"/>
        <v>0</v>
      </c>
      <c r="W123" s="158"/>
      <c r="X123" s="158" t="s">
        <v>258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259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>
      <c r="A124" s="163" t="s">
        <v>189</v>
      </c>
      <c r="B124" s="164" t="s">
        <v>138</v>
      </c>
      <c r="C124" s="186" t="s">
        <v>139</v>
      </c>
      <c r="D124" s="165"/>
      <c r="E124" s="166"/>
      <c r="F124" s="167"/>
      <c r="G124" s="167">
        <f>SUMIF(AG125:AG127,"&lt;&gt;NOR",G125:G127)</f>
        <v>0</v>
      </c>
      <c r="H124" s="167"/>
      <c r="I124" s="167">
        <f>SUM(I125:I127)</f>
        <v>0</v>
      </c>
      <c r="J124" s="167"/>
      <c r="K124" s="167">
        <f>SUM(K125:K127)</f>
        <v>0</v>
      </c>
      <c r="L124" s="167"/>
      <c r="M124" s="167">
        <f>SUM(M125:M127)</f>
        <v>0</v>
      </c>
      <c r="N124" s="166"/>
      <c r="O124" s="166">
        <f>SUM(O125:O127)</f>
        <v>0.27</v>
      </c>
      <c r="P124" s="166"/>
      <c r="Q124" s="166">
        <f>SUM(Q125:Q127)</f>
        <v>0</v>
      </c>
      <c r="R124" s="167"/>
      <c r="S124" s="167"/>
      <c r="T124" s="168"/>
      <c r="U124" s="162"/>
      <c r="V124" s="162">
        <f>SUM(V125:V127)</f>
        <v>27.61</v>
      </c>
      <c r="W124" s="162"/>
      <c r="X124" s="162"/>
      <c r="Y124" s="162"/>
      <c r="AG124" t="s">
        <v>190</v>
      </c>
    </row>
    <row r="125" spans="1:60" ht="20.399999999999999" outlineLevel="1">
      <c r="A125" s="170">
        <v>73</v>
      </c>
      <c r="B125" s="171" t="s">
        <v>653</v>
      </c>
      <c r="C125" s="187" t="s">
        <v>654</v>
      </c>
      <c r="D125" s="172" t="s">
        <v>193</v>
      </c>
      <c r="E125" s="173">
        <v>55.08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4.8300000000000001E-3</v>
      </c>
      <c r="O125" s="173">
        <f>ROUND(E125*N125,2)</f>
        <v>0.27</v>
      </c>
      <c r="P125" s="173">
        <v>0</v>
      </c>
      <c r="Q125" s="173">
        <f>ROUND(E125*P125,2)</f>
        <v>0</v>
      </c>
      <c r="R125" s="175"/>
      <c r="S125" s="175" t="s">
        <v>228</v>
      </c>
      <c r="T125" s="176" t="s">
        <v>195</v>
      </c>
      <c r="U125" s="158">
        <v>0.48499999999999999</v>
      </c>
      <c r="V125" s="158">
        <f>ROUND(E125*U125,2)</f>
        <v>26.71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>
        <v>74</v>
      </c>
      <c r="B126" s="155" t="s">
        <v>353</v>
      </c>
      <c r="C126" s="190" t="s">
        <v>354</v>
      </c>
      <c r="D126" s="156" t="s">
        <v>0</v>
      </c>
      <c r="E126" s="184"/>
      <c r="F126" s="159"/>
      <c r="G126" s="158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194</v>
      </c>
      <c r="T126" s="158" t="s">
        <v>195</v>
      </c>
      <c r="U126" s="158">
        <v>0</v>
      </c>
      <c r="V126" s="158">
        <f>ROUND(E126*U126,2)</f>
        <v>0</v>
      </c>
      <c r="W126" s="158"/>
      <c r="X126" s="158" t="s">
        <v>258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259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7">
        <v>75</v>
      </c>
      <c r="B127" s="178" t="s">
        <v>655</v>
      </c>
      <c r="C127" s="189" t="s">
        <v>656</v>
      </c>
      <c r="D127" s="179" t="s">
        <v>236</v>
      </c>
      <c r="E127" s="180">
        <v>78</v>
      </c>
      <c r="F127" s="181"/>
      <c r="G127" s="182">
        <f>ROUND(E127*F127,2)</f>
        <v>0</v>
      </c>
      <c r="H127" s="181"/>
      <c r="I127" s="182">
        <f>ROUND(E127*H127,2)</f>
        <v>0</v>
      </c>
      <c r="J127" s="181"/>
      <c r="K127" s="182">
        <f>ROUND(E127*J127,2)</f>
        <v>0</v>
      </c>
      <c r="L127" s="182">
        <v>21</v>
      </c>
      <c r="M127" s="182">
        <f>G127*(1+L127/100)</f>
        <v>0</v>
      </c>
      <c r="N127" s="180">
        <v>0</v>
      </c>
      <c r="O127" s="180">
        <f>ROUND(E127*N127,2)</f>
        <v>0</v>
      </c>
      <c r="P127" s="180">
        <v>0</v>
      </c>
      <c r="Q127" s="180">
        <f>ROUND(E127*P127,2)</f>
        <v>0</v>
      </c>
      <c r="R127" s="182"/>
      <c r="S127" s="182" t="s">
        <v>194</v>
      </c>
      <c r="T127" s="183" t="s">
        <v>195</v>
      </c>
      <c r="U127" s="158">
        <v>1.15E-2</v>
      </c>
      <c r="V127" s="158">
        <f>ROUND(E127*U127,2)</f>
        <v>0.9</v>
      </c>
      <c r="W127" s="158"/>
      <c r="X127" s="158" t="s">
        <v>196</v>
      </c>
      <c r="Y127" s="158" t="s">
        <v>197</v>
      </c>
      <c r="Z127" s="147"/>
      <c r="AA127" s="147"/>
      <c r="AB127" s="147"/>
      <c r="AC127" s="147"/>
      <c r="AD127" s="147"/>
      <c r="AE127" s="147"/>
      <c r="AF127" s="147"/>
      <c r="AG127" s="147" t="s">
        <v>198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>
      <c r="A128" s="163" t="s">
        <v>189</v>
      </c>
      <c r="B128" s="164" t="s">
        <v>144</v>
      </c>
      <c r="C128" s="186" t="s">
        <v>145</v>
      </c>
      <c r="D128" s="165"/>
      <c r="E128" s="166"/>
      <c r="F128" s="167"/>
      <c r="G128" s="167">
        <f>SUMIF(AG129:AG149,"&lt;&gt;NOR",G129:G149)</f>
        <v>0</v>
      </c>
      <c r="H128" s="167"/>
      <c r="I128" s="167">
        <f>SUM(I129:I149)</f>
        <v>0</v>
      </c>
      <c r="J128" s="167"/>
      <c r="K128" s="167">
        <f>SUM(K129:K149)</f>
        <v>0</v>
      </c>
      <c r="L128" s="167"/>
      <c r="M128" s="167">
        <f>SUM(M129:M149)</f>
        <v>0</v>
      </c>
      <c r="N128" s="166"/>
      <c r="O128" s="166">
        <f>SUM(O129:O149)</f>
        <v>0.25</v>
      </c>
      <c r="P128" s="166"/>
      <c r="Q128" s="166">
        <f>SUM(Q129:Q149)</f>
        <v>0.06</v>
      </c>
      <c r="R128" s="167"/>
      <c r="S128" s="167"/>
      <c r="T128" s="168"/>
      <c r="U128" s="162"/>
      <c r="V128" s="162">
        <f>SUM(V129:V149)</f>
        <v>43.34</v>
      </c>
      <c r="W128" s="162"/>
      <c r="X128" s="162"/>
      <c r="Y128" s="162"/>
      <c r="AG128" t="s">
        <v>190</v>
      </c>
    </row>
    <row r="129" spans="1:60" outlineLevel="1">
      <c r="A129" s="170">
        <v>76</v>
      </c>
      <c r="B129" s="171" t="s">
        <v>492</v>
      </c>
      <c r="C129" s="187" t="s">
        <v>493</v>
      </c>
      <c r="D129" s="172" t="s">
        <v>236</v>
      </c>
      <c r="E129" s="173">
        <v>29.9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8.0000000000000007E-5</v>
      </c>
      <c r="Q129" s="173">
        <f>ROUND(E129*P129,2)</f>
        <v>0</v>
      </c>
      <c r="R129" s="175"/>
      <c r="S129" s="175" t="s">
        <v>194</v>
      </c>
      <c r="T129" s="176" t="s">
        <v>195</v>
      </c>
      <c r="U129" s="158">
        <v>3.5000000000000003E-2</v>
      </c>
      <c r="V129" s="158">
        <f>ROUND(E129*U129,2)</f>
        <v>1.05</v>
      </c>
      <c r="W129" s="158"/>
      <c r="X129" s="158" t="s">
        <v>196</v>
      </c>
      <c r="Y129" s="158" t="s">
        <v>197</v>
      </c>
      <c r="Z129" s="147"/>
      <c r="AA129" s="147"/>
      <c r="AB129" s="147"/>
      <c r="AC129" s="147"/>
      <c r="AD129" s="147"/>
      <c r="AE129" s="147"/>
      <c r="AF129" s="147"/>
      <c r="AG129" s="147" t="s">
        <v>198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>
      <c r="A130" s="154"/>
      <c r="B130" s="155"/>
      <c r="C130" s="188" t="s">
        <v>657</v>
      </c>
      <c r="D130" s="160"/>
      <c r="E130" s="161">
        <v>29.9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70">
        <v>77</v>
      </c>
      <c r="B131" s="171" t="s">
        <v>495</v>
      </c>
      <c r="C131" s="187" t="s">
        <v>496</v>
      </c>
      <c r="D131" s="172" t="s">
        <v>193</v>
      </c>
      <c r="E131" s="173">
        <v>58.45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1E-3</v>
      </c>
      <c r="Q131" s="173">
        <f>ROUND(E131*P131,2)</f>
        <v>0.06</v>
      </c>
      <c r="R131" s="175"/>
      <c r="S131" s="175" t="s">
        <v>194</v>
      </c>
      <c r="T131" s="176" t="s">
        <v>195</v>
      </c>
      <c r="U131" s="158">
        <v>0.105</v>
      </c>
      <c r="V131" s="158">
        <f>ROUND(E131*U131,2)</f>
        <v>6.14</v>
      </c>
      <c r="W131" s="158"/>
      <c r="X131" s="158" t="s">
        <v>196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198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88" t="s">
        <v>658</v>
      </c>
      <c r="D132" s="160"/>
      <c r="E132" s="161">
        <v>58.45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0">
        <v>78</v>
      </c>
      <c r="B133" s="171" t="s">
        <v>497</v>
      </c>
      <c r="C133" s="187" t="s">
        <v>498</v>
      </c>
      <c r="D133" s="172" t="s">
        <v>193</v>
      </c>
      <c r="E133" s="173">
        <v>58.45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194</v>
      </c>
      <c r="T133" s="176" t="s">
        <v>195</v>
      </c>
      <c r="U133" s="158">
        <v>0.02</v>
      </c>
      <c r="V133" s="158">
        <f>ROUND(E133*U133,2)</f>
        <v>1.17</v>
      </c>
      <c r="W133" s="158"/>
      <c r="X133" s="158" t="s">
        <v>196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198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>
      <c r="A134" s="154"/>
      <c r="B134" s="155"/>
      <c r="C134" s="188" t="s">
        <v>659</v>
      </c>
      <c r="D134" s="160"/>
      <c r="E134" s="161">
        <v>58.45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0">
        <v>79</v>
      </c>
      <c r="B135" s="171" t="s">
        <v>500</v>
      </c>
      <c r="C135" s="187" t="s">
        <v>501</v>
      </c>
      <c r="D135" s="172" t="s">
        <v>193</v>
      </c>
      <c r="E135" s="173">
        <v>58.45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194</v>
      </c>
      <c r="T135" s="176" t="s">
        <v>195</v>
      </c>
      <c r="U135" s="158">
        <v>0.05</v>
      </c>
      <c r="V135" s="158">
        <f>ROUND(E135*U135,2)</f>
        <v>2.92</v>
      </c>
      <c r="W135" s="158"/>
      <c r="X135" s="158" t="s">
        <v>196</v>
      </c>
      <c r="Y135" s="158" t="s">
        <v>197</v>
      </c>
      <c r="Z135" s="147"/>
      <c r="AA135" s="147"/>
      <c r="AB135" s="147"/>
      <c r="AC135" s="147"/>
      <c r="AD135" s="147"/>
      <c r="AE135" s="147"/>
      <c r="AF135" s="147"/>
      <c r="AG135" s="147" t="s">
        <v>198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>
      <c r="A136" s="154"/>
      <c r="B136" s="155"/>
      <c r="C136" s="188" t="s">
        <v>660</v>
      </c>
      <c r="D136" s="160"/>
      <c r="E136" s="161">
        <v>58.45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202</v>
      </c>
      <c r="AH136" s="147">
        <v>5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>
      <c r="A137" s="170">
        <v>80</v>
      </c>
      <c r="B137" s="171" t="s">
        <v>502</v>
      </c>
      <c r="C137" s="187" t="s">
        <v>503</v>
      </c>
      <c r="D137" s="172" t="s">
        <v>193</v>
      </c>
      <c r="E137" s="173">
        <v>58.45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2.5000000000000001E-4</v>
      </c>
      <c r="O137" s="173">
        <f>ROUND(E137*N137,2)</f>
        <v>0.01</v>
      </c>
      <c r="P137" s="173">
        <v>0</v>
      </c>
      <c r="Q137" s="173">
        <f>ROUND(E137*P137,2)</f>
        <v>0</v>
      </c>
      <c r="R137" s="175"/>
      <c r="S137" s="175" t="s">
        <v>194</v>
      </c>
      <c r="T137" s="176" t="s">
        <v>195</v>
      </c>
      <c r="U137" s="158">
        <v>0.38</v>
      </c>
      <c r="V137" s="158">
        <f>ROUND(E137*U137,2)</f>
        <v>22.21</v>
      </c>
      <c r="W137" s="158"/>
      <c r="X137" s="158" t="s">
        <v>196</v>
      </c>
      <c r="Y137" s="158" t="s">
        <v>197</v>
      </c>
      <c r="Z137" s="147"/>
      <c r="AA137" s="147"/>
      <c r="AB137" s="147"/>
      <c r="AC137" s="147"/>
      <c r="AD137" s="147"/>
      <c r="AE137" s="147"/>
      <c r="AF137" s="147"/>
      <c r="AG137" s="147" t="s">
        <v>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661</v>
      </c>
      <c r="D138" s="160"/>
      <c r="E138" s="161">
        <v>58.45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5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0">
        <v>81</v>
      </c>
      <c r="B139" s="171" t="s">
        <v>504</v>
      </c>
      <c r="C139" s="187" t="s">
        <v>505</v>
      </c>
      <c r="D139" s="172" t="s">
        <v>193</v>
      </c>
      <c r="E139" s="173">
        <v>64.295000000000002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3.15E-3</v>
      </c>
      <c r="O139" s="173">
        <f>ROUND(E139*N139,2)</f>
        <v>0.2</v>
      </c>
      <c r="P139" s="173">
        <v>0</v>
      </c>
      <c r="Q139" s="173">
        <f>ROUND(E139*P139,2)</f>
        <v>0</v>
      </c>
      <c r="R139" s="175" t="s">
        <v>334</v>
      </c>
      <c r="S139" s="175" t="s">
        <v>194</v>
      </c>
      <c r="T139" s="176" t="s">
        <v>195</v>
      </c>
      <c r="U139" s="158">
        <v>0</v>
      </c>
      <c r="V139" s="158">
        <f>ROUND(E139*U139,2)</f>
        <v>0</v>
      </c>
      <c r="W139" s="158"/>
      <c r="X139" s="158" t="s">
        <v>335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336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662</v>
      </c>
      <c r="D140" s="160"/>
      <c r="E140" s="161">
        <v>64.295000000000002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>
      <c r="A141" s="170">
        <v>82</v>
      </c>
      <c r="B141" s="171" t="s">
        <v>507</v>
      </c>
      <c r="C141" s="187" t="s">
        <v>508</v>
      </c>
      <c r="D141" s="172" t="s">
        <v>236</v>
      </c>
      <c r="E141" s="173">
        <v>29.9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8.0000000000000007E-5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194</v>
      </c>
      <c r="T141" s="176" t="s">
        <v>195</v>
      </c>
      <c r="U141" s="158">
        <v>0.13719999999999999</v>
      </c>
      <c r="V141" s="158">
        <f>ROUND(E141*U141,2)</f>
        <v>4.0999999999999996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663</v>
      </c>
      <c r="D142" s="160"/>
      <c r="E142" s="161">
        <v>29.9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0">
        <v>83</v>
      </c>
      <c r="B143" s="171" t="s">
        <v>510</v>
      </c>
      <c r="C143" s="187" t="s">
        <v>511</v>
      </c>
      <c r="D143" s="172" t="s">
        <v>236</v>
      </c>
      <c r="E143" s="173">
        <v>0.8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194</v>
      </c>
      <c r="T143" s="176" t="s">
        <v>195</v>
      </c>
      <c r="U143" s="158">
        <v>0.28000000000000003</v>
      </c>
      <c r="V143" s="158">
        <f>ROUND(E143*U143,2)</f>
        <v>0.22</v>
      </c>
      <c r="W143" s="158"/>
      <c r="X143" s="158" t="s">
        <v>196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198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294" t="s">
        <v>512</v>
      </c>
      <c r="D144" s="295"/>
      <c r="E144" s="295"/>
      <c r="F144" s="295"/>
      <c r="G144" s="295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>
      <c r="A145" s="177">
        <v>84</v>
      </c>
      <c r="B145" s="178" t="s">
        <v>514</v>
      </c>
      <c r="C145" s="189" t="s">
        <v>515</v>
      </c>
      <c r="D145" s="179" t="s">
        <v>248</v>
      </c>
      <c r="E145" s="180">
        <v>1</v>
      </c>
      <c r="F145" s="181"/>
      <c r="G145" s="182">
        <f>ROUND(E145*F145,2)</f>
        <v>0</v>
      </c>
      <c r="H145" s="181"/>
      <c r="I145" s="182">
        <f>ROUND(E145*H145,2)</f>
        <v>0</v>
      </c>
      <c r="J145" s="181"/>
      <c r="K145" s="182">
        <f>ROUND(E145*J145,2)</f>
        <v>0</v>
      </c>
      <c r="L145" s="182">
        <v>21</v>
      </c>
      <c r="M145" s="182">
        <f>G145*(1+L145/100)</f>
        <v>0</v>
      </c>
      <c r="N145" s="180">
        <v>1.7000000000000001E-4</v>
      </c>
      <c r="O145" s="180">
        <f>ROUND(E145*N145,2)</f>
        <v>0</v>
      </c>
      <c r="P145" s="180">
        <v>0</v>
      </c>
      <c r="Q145" s="180">
        <f>ROUND(E145*P145,2)</f>
        <v>0</v>
      </c>
      <c r="R145" s="182" t="s">
        <v>334</v>
      </c>
      <c r="S145" s="182" t="s">
        <v>194</v>
      </c>
      <c r="T145" s="183" t="s">
        <v>195</v>
      </c>
      <c r="U145" s="158">
        <v>0</v>
      </c>
      <c r="V145" s="158">
        <f>ROUND(E145*U145,2)</f>
        <v>0</v>
      </c>
      <c r="W145" s="158"/>
      <c r="X145" s="158" t="s">
        <v>335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336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.399999999999999" outlineLevel="1">
      <c r="A146" s="170">
        <v>85</v>
      </c>
      <c r="B146" s="171" t="s">
        <v>370</v>
      </c>
      <c r="C146" s="187" t="s">
        <v>371</v>
      </c>
      <c r="D146" s="172" t="s">
        <v>193</v>
      </c>
      <c r="E146" s="173">
        <v>33.5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2.0000000000000002E-5</v>
      </c>
      <c r="O146" s="173">
        <f>ROUND(E146*N146,2)</f>
        <v>0</v>
      </c>
      <c r="P146" s="173">
        <v>0</v>
      </c>
      <c r="Q146" s="173">
        <f>ROUND(E146*P146,2)</f>
        <v>0</v>
      </c>
      <c r="R146" s="175"/>
      <c r="S146" s="175" t="s">
        <v>194</v>
      </c>
      <c r="T146" s="176" t="s">
        <v>195</v>
      </c>
      <c r="U146" s="158">
        <v>0.16500000000000001</v>
      </c>
      <c r="V146" s="158">
        <f>ROUND(E146*U146,2)</f>
        <v>5.53</v>
      </c>
      <c r="W146" s="158"/>
      <c r="X146" s="158" t="s">
        <v>196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198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>
      <c r="A147" s="154"/>
      <c r="B147" s="155"/>
      <c r="C147" s="188" t="s">
        <v>664</v>
      </c>
      <c r="D147" s="160"/>
      <c r="E147" s="161">
        <v>33.5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70">
        <v>86</v>
      </c>
      <c r="B148" s="171" t="s">
        <v>373</v>
      </c>
      <c r="C148" s="187" t="s">
        <v>374</v>
      </c>
      <c r="D148" s="172" t="s">
        <v>193</v>
      </c>
      <c r="E148" s="173">
        <v>35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1.0399999999999999E-3</v>
      </c>
      <c r="O148" s="173">
        <f>ROUND(E148*N148,2)</f>
        <v>0.04</v>
      </c>
      <c r="P148" s="173">
        <v>0</v>
      </c>
      <c r="Q148" s="173">
        <f>ROUND(E148*P148,2)</f>
        <v>0</v>
      </c>
      <c r="R148" s="175" t="s">
        <v>334</v>
      </c>
      <c r="S148" s="175" t="s">
        <v>240</v>
      </c>
      <c r="T148" s="176" t="s">
        <v>195</v>
      </c>
      <c r="U148" s="158">
        <v>0</v>
      </c>
      <c r="V148" s="158">
        <f>ROUND(E148*U148,2)</f>
        <v>0</v>
      </c>
      <c r="W148" s="158"/>
      <c r="X148" s="158" t="s">
        <v>335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336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>
        <v>87</v>
      </c>
      <c r="B149" s="155" t="s">
        <v>517</v>
      </c>
      <c r="C149" s="190" t="s">
        <v>518</v>
      </c>
      <c r="D149" s="156" t="s">
        <v>0</v>
      </c>
      <c r="E149" s="184"/>
      <c r="F149" s="159"/>
      <c r="G149" s="158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194</v>
      </c>
      <c r="T149" s="158" t="s">
        <v>195</v>
      </c>
      <c r="U149" s="158">
        <v>0</v>
      </c>
      <c r="V149" s="158">
        <f>ROUND(E149*U149,2)</f>
        <v>0</v>
      </c>
      <c r="W149" s="158"/>
      <c r="X149" s="158" t="s">
        <v>258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259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>
      <c r="A150" s="163" t="s">
        <v>189</v>
      </c>
      <c r="B150" s="164" t="s">
        <v>146</v>
      </c>
      <c r="C150" s="186" t="s">
        <v>147</v>
      </c>
      <c r="D150" s="165"/>
      <c r="E150" s="166"/>
      <c r="F150" s="167"/>
      <c r="G150" s="167">
        <f>SUMIF(AG151:AG160,"&lt;&gt;NOR",G151:G160)</f>
        <v>0</v>
      </c>
      <c r="H150" s="167"/>
      <c r="I150" s="167">
        <f>SUM(I151:I160)</f>
        <v>0</v>
      </c>
      <c r="J150" s="167"/>
      <c r="K150" s="167">
        <f>SUM(K151:K160)</f>
        <v>0</v>
      </c>
      <c r="L150" s="167"/>
      <c r="M150" s="167">
        <f>SUM(M151:M160)</f>
        <v>0</v>
      </c>
      <c r="N150" s="166"/>
      <c r="O150" s="166">
        <f>SUM(O151:O160)</f>
        <v>0.08</v>
      </c>
      <c r="P150" s="166"/>
      <c r="Q150" s="166">
        <f>SUM(Q151:Q160)</f>
        <v>0</v>
      </c>
      <c r="R150" s="167"/>
      <c r="S150" s="167"/>
      <c r="T150" s="168"/>
      <c r="U150" s="162"/>
      <c r="V150" s="162">
        <f>SUM(V151:V160)</f>
        <v>5.1899999999999995</v>
      </c>
      <c r="W150" s="162"/>
      <c r="X150" s="162"/>
      <c r="Y150" s="162"/>
      <c r="AG150" t="s">
        <v>190</v>
      </c>
    </row>
    <row r="151" spans="1:60" outlineLevel="1">
      <c r="A151" s="170">
        <v>88</v>
      </c>
      <c r="B151" s="171" t="s">
        <v>376</v>
      </c>
      <c r="C151" s="187" t="s">
        <v>377</v>
      </c>
      <c r="D151" s="172" t="s">
        <v>193</v>
      </c>
      <c r="E151" s="173">
        <v>2.7749999999999999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2.1000000000000001E-4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194</v>
      </c>
      <c r="T151" s="176" t="s">
        <v>195</v>
      </c>
      <c r="U151" s="158">
        <v>0.05</v>
      </c>
      <c r="V151" s="158">
        <f>ROUND(E151*U151,2)</f>
        <v>0.14000000000000001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294" t="s">
        <v>378</v>
      </c>
      <c r="D152" s="295"/>
      <c r="E152" s="295"/>
      <c r="F152" s="295"/>
      <c r="G152" s="295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>
      <c r="A153" s="154"/>
      <c r="B153" s="155"/>
      <c r="C153" s="188" t="s">
        <v>665</v>
      </c>
      <c r="D153" s="160"/>
      <c r="E153" s="161">
        <v>2.7749999999999999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0">
        <v>89</v>
      </c>
      <c r="B154" s="171" t="s">
        <v>380</v>
      </c>
      <c r="C154" s="187" t="s">
        <v>381</v>
      </c>
      <c r="D154" s="172" t="s">
        <v>193</v>
      </c>
      <c r="E154" s="173">
        <v>2.7749999999999999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0</v>
      </c>
      <c r="O154" s="173">
        <f>ROUND(E154*N154,2)</f>
        <v>0</v>
      </c>
      <c r="P154" s="173">
        <v>0</v>
      </c>
      <c r="Q154" s="173">
        <f>ROUND(E154*P154,2)</f>
        <v>0</v>
      </c>
      <c r="R154" s="175"/>
      <c r="S154" s="175" t="s">
        <v>194</v>
      </c>
      <c r="T154" s="176" t="s">
        <v>195</v>
      </c>
      <c r="U154" s="158">
        <v>0.24</v>
      </c>
      <c r="V154" s="158">
        <f>ROUND(E154*U154,2)</f>
        <v>0.67</v>
      </c>
      <c r="W154" s="158"/>
      <c r="X154" s="158" t="s">
        <v>196</v>
      </c>
      <c r="Y154" s="158" t="s">
        <v>197</v>
      </c>
      <c r="Z154" s="147"/>
      <c r="AA154" s="147"/>
      <c r="AB154" s="147"/>
      <c r="AC154" s="147"/>
      <c r="AD154" s="147"/>
      <c r="AE154" s="147"/>
      <c r="AF154" s="147"/>
      <c r="AG154" s="147" t="s">
        <v>198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>
      <c r="A155" s="154"/>
      <c r="B155" s="155"/>
      <c r="C155" s="188" t="s">
        <v>666</v>
      </c>
      <c r="D155" s="160"/>
      <c r="E155" s="161">
        <v>2.7749999999999999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202</v>
      </c>
      <c r="AH155" s="147">
        <v>5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70">
        <v>90</v>
      </c>
      <c r="B156" s="171" t="s">
        <v>383</v>
      </c>
      <c r="C156" s="187" t="s">
        <v>384</v>
      </c>
      <c r="D156" s="172" t="s">
        <v>193</v>
      </c>
      <c r="E156" s="173">
        <v>2.7749999999999999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2.8400000000000001E-3</v>
      </c>
      <c r="O156" s="173">
        <f>ROUND(E156*N156,2)</f>
        <v>0.01</v>
      </c>
      <c r="P156" s="173">
        <v>0</v>
      </c>
      <c r="Q156" s="173">
        <f>ROUND(E156*P156,2)</f>
        <v>0</v>
      </c>
      <c r="R156" s="175"/>
      <c r="S156" s="175" t="s">
        <v>194</v>
      </c>
      <c r="T156" s="176" t="s">
        <v>195</v>
      </c>
      <c r="U156" s="158">
        <v>1.5780000000000001</v>
      </c>
      <c r="V156" s="158">
        <f>ROUND(E156*U156,2)</f>
        <v>4.38</v>
      </c>
      <c r="W156" s="158"/>
      <c r="X156" s="158" t="s">
        <v>196</v>
      </c>
      <c r="Y156" s="158" t="s">
        <v>197</v>
      </c>
      <c r="Z156" s="147"/>
      <c r="AA156" s="147"/>
      <c r="AB156" s="147"/>
      <c r="AC156" s="147"/>
      <c r="AD156" s="147"/>
      <c r="AE156" s="147"/>
      <c r="AF156" s="147"/>
      <c r="AG156" s="147" t="s">
        <v>198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>
      <c r="A157" s="154"/>
      <c r="B157" s="155"/>
      <c r="C157" s="188" t="s">
        <v>667</v>
      </c>
      <c r="D157" s="160"/>
      <c r="E157" s="161">
        <v>2.7749999999999999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202</v>
      </c>
      <c r="AH157" s="147">
        <v>5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0">
        <v>91</v>
      </c>
      <c r="B158" s="171" t="s">
        <v>385</v>
      </c>
      <c r="C158" s="187" t="s">
        <v>386</v>
      </c>
      <c r="D158" s="172" t="s">
        <v>193</v>
      </c>
      <c r="E158" s="173">
        <v>3.33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2.188E-2</v>
      </c>
      <c r="O158" s="173">
        <f>ROUND(E158*N158,2)</f>
        <v>7.0000000000000007E-2</v>
      </c>
      <c r="P158" s="173">
        <v>0</v>
      </c>
      <c r="Q158" s="173">
        <f>ROUND(E158*P158,2)</f>
        <v>0</v>
      </c>
      <c r="R158" s="175" t="s">
        <v>334</v>
      </c>
      <c r="S158" s="175" t="s">
        <v>194</v>
      </c>
      <c r="T158" s="176" t="s">
        <v>195</v>
      </c>
      <c r="U158" s="158">
        <v>0</v>
      </c>
      <c r="V158" s="158">
        <f>ROUND(E158*U158,2)</f>
        <v>0</v>
      </c>
      <c r="W158" s="158"/>
      <c r="X158" s="158" t="s">
        <v>335</v>
      </c>
      <c r="Y158" s="158" t="s">
        <v>197</v>
      </c>
      <c r="Z158" s="147"/>
      <c r="AA158" s="147"/>
      <c r="AB158" s="147"/>
      <c r="AC158" s="147"/>
      <c r="AD158" s="147"/>
      <c r="AE158" s="147"/>
      <c r="AF158" s="147"/>
      <c r="AG158" s="147" t="s">
        <v>336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>
      <c r="A159" s="154"/>
      <c r="B159" s="155"/>
      <c r="C159" s="188" t="s">
        <v>668</v>
      </c>
      <c r="D159" s="160"/>
      <c r="E159" s="161">
        <v>3.33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202</v>
      </c>
      <c r="AH159" s="147">
        <v>5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>
        <v>92</v>
      </c>
      <c r="B160" s="155" t="s">
        <v>388</v>
      </c>
      <c r="C160" s="190" t="s">
        <v>389</v>
      </c>
      <c r="D160" s="156" t="s">
        <v>0</v>
      </c>
      <c r="E160" s="184"/>
      <c r="F160" s="159"/>
      <c r="G160" s="158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8"/>
      <c r="S160" s="158" t="s">
        <v>194</v>
      </c>
      <c r="T160" s="158" t="s">
        <v>195</v>
      </c>
      <c r="U160" s="158">
        <v>0</v>
      </c>
      <c r="V160" s="158">
        <f>ROUND(E160*U160,2)</f>
        <v>0</v>
      </c>
      <c r="W160" s="158"/>
      <c r="X160" s="158" t="s">
        <v>258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259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>
      <c r="A161" s="163" t="s">
        <v>189</v>
      </c>
      <c r="B161" s="164" t="s">
        <v>148</v>
      </c>
      <c r="C161" s="186" t="s">
        <v>149</v>
      </c>
      <c r="D161" s="165"/>
      <c r="E161" s="166"/>
      <c r="F161" s="167"/>
      <c r="G161" s="167">
        <f>SUMIF(AG162:AG170,"&lt;&gt;NOR",G162:G170)</f>
        <v>0</v>
      </c>
      <c r="H161" s="167"/>
      <c r="I161" s="167">
        <f>SUM(I162:I170)</f>
        <v>0</v>
      </c>
      <c r="J161" s="167"/>
      <c r="K161" s="167">
        <f>SUM(K162:K170)</f>
        <v>0</v>
      </c>
      <c r="L161" s="167"/>
      <c r="M161" s="167">
        <f>SUM(M162:M170)</f>
        <v>0</v>
      </c>
      <c r="N161" s="166"/>
      <c r="O161" s="166">
        <f>SUM(O162:O170)</f>
        <v>0</v>
      </c>
      <c r="P161" s="166"/>
      <c r="Q161" s="166">
        <f>SUM(Q162:Q170)</f>
        <v>0</v>
      </c>
      <c r="R161" s="167"/>
      <c r="S161" s="167"/>
      <c r="T161" s="168"/>
      <c r="U161" s="162"/>
      <c r="V161" s="162">
        <f>SUM(V162:V170)</f>
        <v>2.4699999999999998</v>
      </c>
      <c r="W161" s="162"/>
      <c r="X161" s="162"/>
      <c r="Y161" s="162"/>
      <c r="AG161" t="s">
        <v>190</v>
      </c>
    </row>
    <row r="162" spans="1:60" outlineLevel="1">
      <c r="A162" s="177">
        <v>93</v>
      </c>
      <c r="B162" s="178" t="s">
        <v>393</v>
      </c>
      <c r="C162" s="189" t="s">
        <v>394</v>
      </c>
      <c r="D162" s="179" t="s">
        <v>236</v>
      </c>
      <c r="E162" s="180">
        <v>16</v>
      </c>
      <c r="F162" s="181"/>
      <c r="G162" s="182">
        <f>ROUND(E162*F162,2)</f>
        <v>0</v>
      </c>
      <c r="H162" s="181"/>
      <c r="I162" s="182">
        <f>ROUND(E162*H162,2)</f>
        <v>0</v>
      </c>
      <c r="J162" s="181"/>
      <c r="K162" s="182">
        <f>ROUND(E162*J162,2)</f>
        <v>0</v>
      </c>
      <c r="L162" s="182">
        <v>21</v>
      </c>
      <c r="M162" s="182">
        <f>G162*(1+L162/100)</f>
        <v>0</v>
      </c>
      <c r="N162" s="180">
        <v>6.9999999999999994E-5</v>
      </c>
      <c r="O162" s="180">
        <f>ROUND(E162*N162,2)</f>
        <v>0</v>
      </c>
      <c r="P162" s="180">
        <v>0</v>
      </c>
      <c r="Q162" s="180">
        <f>ROUND(E162*P162,2)</f>
        <v>0</v>
      </c>
      <c r="R162" s="182"/>
      <c r="S162" s="182" t="s">
        <v>194</v>
      </c>
      <c r="T162" s="183" t="s">
        <v>195</v>
      </c>
      <c r="U162" s="158">
        <v>8.8999999999999996E-2</v>
      </c>
      <c r="V162" s="158">
        <f>ROUND(E162*U162,2)</f>
        <v>1.42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77">
        <v>94</v>
      </c>
      <c r="B163" s="178" t="s">
        <v>395</v>
      </c>
      <c r="C163" s="189" t="s">
        <v>396</v>
      </c>
      <c r="D163" s="179" t="s">
        <v>236</v>
      </c>
      <c r="E163" s="180">
        <v>16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194</v>
      </c>
      <c r="T163" s="183" t="s">
        <v>195</v>
      </c>
      <c r="U163" s="158">
        <v>8.9999999999999993E-3</v>
      </c>
      <c r="V163" s="158">
        <f>ROUND(E163*U163,2)</f>
        <v>0.14000000000000001</v>
      </c>
      <c r="W163" s="158"/>
      <c r="X163" s="158" t="s">
        <v>196</v>
      </c>
      <c r="Y163" s="158" t="s">
        <v>197</v>
      </c>
      <c r="Z163" s="147"/>
      <c r="AA163" s="147"/>
      <c r="AB163" s="147"/>
      <c r="AC163" s="147"/>
      <c r="AD163" s="147"/>
      <c r="AE163" s="147"/>
      <c r="AF163" s="147"/>
      <c r="AG163" s="147" t="s">
        <v>198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7">
        <v>95</v>
      </c>
      <c r="B164" s="178" t="s">
        <v>397</v>
      </c>
      <c r="C164" s="189" t="s">
        <v>398</v>
      </c>
      <c r="D164" s="179" t="s">
        <v>193</v>
      </c>
      <c r="E164" s="180">
        <v>0.98</v>
      </c>
      <c r="F164" s="181"/>
      <c r="G164" s="182">
        <f>ROUND(E164*F164,2)</f>
        <v>0</v>
      </c>
      <c r="H164" s="181"/>
      <c r="I164" s="182">
        <f>ROUND(E164*H164,2)</f>
        <v>0</v>
      </c>
      <c r="J164" s="181"/>
      <c r="K164" s="182">
        <f>ROUND(E164*J164,2)</f>
        <v>0</v>
      </c>
      <c r="L164" s="182">
        <v>21</v>
      </c>
      <c r="M164" s="182">
        <f>G164*(1+L164/100)</f>
        <v>0</v>
      </c>
      <c r="N164" s="180">
        <v>5.0000000000000002E-5</v>
      </c>
      <c r="O164" s="180">
        <f>ROUND(E164*N164,2)</f>
        <v>0</v>
      </c>
      <c r="P164" s="180">
        <v>0</v>
      </c>
      <c r="Q164" s="180">
        <f>ROUND(E164*P164,2)</f>
        <v>0</v>
      </c>
      <c r="R164" s="182"/>
      <c r="S164" s="182" t="s">
        <v>194</v>
      </c>
      <c r="T164" s="183" t="s">
        <v>195</v>
      </c>
      <c r="U164" s="158">
        <v>6.3E-2</v>
      </c>
      <c r="V164" s="158">
        <f>ROUND(E164*U164,2)</f>
        <v>0.06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0">
        <v>96</v>
      </c>
      <c r="B165" s="171" t="s">
        <v>526</v>
      </c>
      <c r="C165" s="187" t="s">
        <v>527</v>
      </c>
      <c r="D165" s="172" t="s">
        <v>193</v>
      </c>
      <c r="E165" s="173">
        <v>0.98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8.0000000000000007E-5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194</v>
      </c>
      <c r="T165" s="176" t="s">
        <v>195</v>
      </c>
      <c r="U165" s="158">
        <v>0.156</v>
      </c>
      <c r="V165" s="158">
        <f>ROUND(E165*U165,2)</f>
        <v>0.15</v>
      </c>
      <c r="W165" s="158"/>
      <c r="X165" s="158" t="s">
        <v>196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198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188" t="s">
        <v>559</v>
      </c>
      <c r="D166" s="160"/>
      <c r="E166" s="161">
        <v>0.98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70">
        <v>97</v>
      </c>
      <c r="B167" s="171" t="s">
        <v>529</v>
      </c>
      <c r="C167" s="187" t="s">
        <v>530</v>
      </c>
      <c r="D167" s="172" t="s">
        <v>193</v>
      </c>
      <c r="E167" s="173">
        <v>0.98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2.7999999999999998E-4</v>
      </c>
      <c r="O167" s="173">
        <f>ROUND(E167*N167,2)</f>
        <v>0</v>
      </c>
      <c r="P167" s="173">
        <v>0</v>
      </c>
      <c r="Q167" s="173">
        <f>ROUND(E167*P167,2)</f>
        <v>0</v>
      </c>
      <c r="R167" s="175"/>
      <c r="S167" s="175" t="s">
        <v>194</v>
      </c>
      <c r="T167" s="176" t="s">
        <v>195</v>
      </c>
      <c r="U167" s="158">
        <v>0.307</v>
      </c>
      <c r="V167" s="158">
        <f>ROUND(E167*U167,2)</f>
        <v>0.3</v>
      </c>
      <c r="W167" s="158"/>
      <c r="X167" s="158" t="s">
        <v>196</v>
      </c>
      <c r="Y167" s="158" t="s">
        <v>197</v>
      </c>
      <c r="Z167" s="147"/>
      <c r="AA167" s="147"/>
      <c r="AB167" s="147"/>
      <c r="AC167" s="147"/>
      <c r="AD167" s="147"/>
      <c r="AE167" s="147"/>
      <c r="AF167" s="147"/>
      <c r="AG167" s="147" t="s">
        <v>198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>
      <c r="A168" s="154"/>
      <c r="B168" s="155"/>
      <c r="C168" s="294" t="s">
        <v>531</v>
      </c>
      <c r="D168" s="295"/>
      <c r="E168" s="295"/>
      <c r="F168" s="295"/>
      <c r="G168" s="295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200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188" t="s">
        <v>669</v>
      </c>
      <c r="D169" s="160"/>
      <c r="E169" s="161">
        <v>0.98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202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7">
        <v>98</v>
      </c>
      <c r="B170" s="178" t="s">
        <v>533</v>
      </c>
      <c r="C170" s="189" t="s">
        <v>534</v>
      </c>
      <c r="D170" s="179" t="s">
        <v>193</v>
      </c>
      <c r="E170" s="180">
        <v>0.98</v>
      </c>
      <c r="F170" s="181"/>
      <c r="G170" s="182">
        <f>ROUND(E170*F170,2)</f>
        <v>0</v>
      </c>
      <c r="H170" s="181"/>
      <c r="I170" s="182">
        <f>ROUND(E170*H170,2)</f>
        <v>0</v>
      </c>
      <c r="J170" s="181"/>
      <c r="K170" s="182">
        <f>ROUND(E170*J170,2)</f>
        <v>0</v>
      </c>
      <c r="L170" s="182">
        <v>21</v>
      </c>
      <c r="M170" s="182">
        <f>G170*(1+L170/100)</f>
        <v>0</v>
      </c>
      <c r="N170" s="180">
        <v>3.1E-4</v>
      </c>
      <c r="O170" s="180">
        <f>ROUND(E170*N170,2)</f>
        <v>0</v>
      </c>
      <c r="P170" s="180">
        <v>0</v>
      </c>
      <c r="Q170" s="180">
        <f>ROUND(E170*P170,2)</f>
        <v>0</v>
      </c>
      <c r="R170" s="182"/>
      <c r="S170" s="182" t="s">
        <v>194</v>
      </c>
      <c r="T170" s="183" t="s">
        <v>195</v>
      </c>
      <c r="U170" s="158">
        <v>0.41199999999999998</v>
      </c>
      <c r="V170" s="158">
        <f>ROUND(E170*U170,2)</f>
        <v>0.4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>
      <c r="A171" s="163" t="s">
        <v>189</v>
      </c>
      <c r="B171" s="164" t="s">
        <v>150</v>
      </c>
      <c r="C171" s="186" t="s">
        <v>151</v>
      </c>
      <c r="D171" s="165"/>
      <c r="E171" s="166"/>
      <c r="F171" s="167"/>
      <c r="G171" s="167">
        <f>SUMIF(AG172:AG181,"&lt;&gt;NOR",G172:G181)</f>
        <v>0</v>
      </c>
      <c r="H171" s="167"/>
      <c r="I171" s="167">
        <f>SUM(I172:I181)</f>
        <v>0</v>
      </c>
      <c r="J171" s="167"/>
      <c r="K171" s="167">
        <f>SUM(K172:K181)</f>
        <v>0</v>
      </c>
      <c r="L171" s="167"/>
      <c r="M171" s="167">
        <f>SUM(M172:M181)</f>
        <v>0</v>
      </c>
      <c r="N171" s="166"/>
      <c r="O171" s="166">
        <f>SUM(O172:O181)</f>
        <v>0.1</v>
      </c>
      <c r="P171" s="166"/>
      <c r="Q171" s="166">
        <f>SUM(Q172:Q181)</f>
        <v>0</v>
      </c>
      <c r="R171" s="167"/>
      <c r="S171" s="167"/>
      <c r="T171" s="168"/>
      <c r="U171" s="162"/>
      <c r="V171" s="162">
        <f>SUM(V172:V181)</f>
        <v>30.91</v>
      </c>
      <c r="W171" s="162"/>
      <c r="X171" s="162"/>
      <c r="Y171" s="162"/>
      <c r="AG171" t="s">
        <v>190</v>
      </c>
    </row>
    <row r="172" spans="1:60" outlineLevel="1">
      <c r="A172" s="170">
        <v>99</v>
      </c>
      <c r="B172" s="171" t="s">
        <v>399</v>
      </c>
      <c r="C172" s="187" t="s">
        <v>400</v>
      </c>
      <c r="D172" s="172" t="s">
        <v>193</v>
      </c>
      <c r="E172" s="173">
        <v>141.01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0</v>
      </c>
      <c r="O172" s="173">
        <f>ROUND(E172*N172,2)</f>
        <v>0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195</v>
      </c>
      <c r="U172" s="158">
        <v>6.9709999999999994E-2</v>
      </c>
      <c r="V172" s="158">
        <f>ROUND(E172*U172,2)</f>
        <v>9.83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188" t="s">
        <v>620</v>
      </c>
      <c r="D173" s="160"/>
      <c r="E173" s="161">
        <v>82.56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>
      <c r="A174" s="154"/>
      <c r="B174" s="155"/>
      <c r="C174" s="188" t="s">
        <v>621</v>
      </c>
      <c r="D174" s="160"/>
      <c r="E174" s="161">
        <v>58.45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202</v>
      </c>
      <c r="AH174" s="147">
        <v>5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>
      <c r="A175" s="170">
        <v>100</v>
      </c>
      <c r="B175" s="171" t="s">
        <v>401</v>
      </c>
      <c r="C175" s="187" t="s">
        <v>402</v>
      </c>
      <c r="D175" s="172" t="s">
        <v>193</v>
      </c>
      <c r="E175" s="173">
        <v>141.01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1.4999999999999999E-4</v>
      </c>
      <c r="O175" s="173">
        <f>ROUND(E175*N175,2)</f>
        <v>0.02</v>
      </c>
      <c r="P175" s="173">
        <v>0</v>
      </c>
      <c r="Q175" s="173">
        <f>ROUND(E175*P175,2)</f>
        <v>0</v>
      </c>
      <c r="R175" s="175"/>
      <c r="S175" s="175" t="s">
        <v>194</v>
      </c>
      <c r="T175" s="176" t="s">
        <v>195</v>
      </c>
      <c r="U175" s="158">
        <v>3.2480000000000002E-2</v>
      </c>
      <c r="V175" s="158">
        <f>ROUND(E175*U175,2)</f>
        <v>4.58</v>
      </c>
      <c r="W175" s="158"/>
      <c r="X175" s="158" t="s">
        <v>196</v>
      </c>
      <c r="Y175" s="158" t="s">
        <v>197</v>
      </c>
      <c r="Z175" s="147"/>
      <c r="AA175" s="147"/>
      <c r="AB175" s="147"/>
      <c r="AC175" s="147"/>
      <c r="AD175" s="147"/>
      <c r="AE175" s="147"/>
      <c r="AF175" s="147"/>
      <c r="AG175" s="147" t="s">
        <v>198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>
      <c r="A176" s="154"/>
      <c r="B176" s="155"/>
      <c r="C176" s="188" t="s">
        <v>670</v>
      </c>
      <c r="D176" s="160"/>
      <c r="E176" s="161">
        <v>141.01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202</v>
      </c>
      <c r="AH176" s="147">
        <v>5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0">
        <v>101</v>
      </c>
      <c r="B177" s="171" t="s">
        <v>404</v>
      </c>
      <c r="C177" s="187" t="s">
        <v>405</v>
      </c>
      <c r="D177" s="172" t="s">
        <v>193</v>
      </c>
      <c r="E177" s="173">
        <v>141.01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4.6000000000000001E-4</v>
      </c>
      <c r="O177" s="173">
        <f>ROUND(E177*N177,2)</f>
        <v>0.06</v>
      </c>
      <c r="P177" s="173">
        <v>0</v>
      </c>
      <c r="Q177" s="173">
        <f>ROUND(E177*P177,2)</f>
        <v>0</v>
      </c>
      <c r="R177" s="175"/>
      <c r="S177" s="175" t="s">
        <v>194</v>
      </c>
      <c r="T177" s="176" t="s">
        <v>195</v>
      </c>
      <c r="U177" s="158">
        <v>0.10191</v>
      </c>
      <c r="V177" s="158">
        <f>ROUND(E177*U177,2)</f>
        <v>14.37</v>
      </c>
      <c r="W177" s="158"/>
      <c r="X177" s="158" t="s">
        <v>196</v>
      </c>
      <c r="Y177" s="158" t="s">
        <v>197</v>
      </c>
      <c r="Z177" s="147"/>
      <c r="AA177" s="147"/>
      <c r="AB177" s="147"/>
      <c r="AC177" s="147"/>
      <c r="AD177" s="147"/>
      <c r="AE177" s="147"/>
      <c r="AF177" s="147"/>
      <c r="AG177" s="147" t="s">
        <v>198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>
      <c r="A178" s="154"/>
      <c r="B178" s="155"/>
      <c r="C178" s="188" t="s">
        <v>671</v>
      </c>
      <c r="D178" s="160"/>
      <c r="E178" s="161">
        <v>141.01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202</v>
      </c>
      <c r="AH178" s="147">
        <v>5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0.399999999999999" outlineLevel="1">
      <c r="A179" s="177">
        <v>102</v>
      </c>
      <c r="B179" s="178" t="s">
        <v>406</v>
      </c>
      <c r="C179" s="189" t="s">
        <v>407</v>
      </c>
      <c r="D179" s="179" t="s">
        <v>236</v>
      </c>
      <c r="E179" s="180">
        <v>50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80">
        <v>0</v>
      </c>
      <c r="O179" s="180">
        <f>ROUND(E179*N179,2)</f>
        <v>0</v>
      </c>
      <c r="P179" s="180">
        <v>0</v>
      </c>
      <c r="Q179" s="180">
        <f>ROUND(E179*P179,2)</f>
        <v>0</v>
      </c>
      <c r="R179" s="182"/>
      <c r="S179" s="182" t="s">
        <v>194</v>
      </c>
      <c r="T179" s="183" t="s">
        <v>195</v>
      </c>
      <c r="U179" s="158">
        <v>2.375E-2</v>
      </c>
      <c r="V179" s="158">
        <f>ROUND(E179*U179,2)</f>
        <v>1.19</v>
      </c>
      <c r="W179" s="158"/>
      <c r="X179" s="158" t="s">
        <v>196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198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77">
        <v>103</v>
      </c>
      <c r="B180" s="178" t="s">
        <v>408</v>
      </c>
      <c r="C180" s="189" t="s">
        <v>409</v>
      </c>
      <c r="D180" s="179" t="s">
        <v>193</v>
      </c>
      <c r="E180" s="180">
        <v>58.45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0">
        <v>3.5E-4</v>
      </c>
      <c r="O180" s="180">
        <f>ROUND(E180*N180,2)</f>
        <v>0.02</v>
      </c>
      <c r="P180" s="180">
        <v>0</v>
      </c>
      <c r="Q180" s="180">
        <f>ROUND(E180*P180,2)</f>
        <v>0</v>
      </c>
      <c r="R180" s="182"/>
      <c r="S180" s="182" t="s">
        <v>194</v>
      </c>
      <c r="T180" s="183" t="s">
        <v>195</v>
      </c>
      <c r="U180" s="158">
        <v>1.35E-2</v>
      </c>
      <c r="V180" s="158">
        <f>ROUND(E180*U180,2)</f>
        <v>0.79</v>
      </c>
      <c r="W180" s="158"/>
      <c r="X180" s="158" t="s">
        <v>196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198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>
      <c r="A181" s="177">
        <v>104</v>
      </c>
      <c r="B181" s="178" t="s">
        <v>410</v>
      </c>
      <c r="C181" s="189" t="s">
        <v>411</v>
      </c>
      <c r="D181" s="179" t="s">
        <v>193</v>
      </c>
      <c r="E181" s="180">
        <v>5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2.0000000000000002E-5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194</v>
      </c>
      <c r="T181" s="183" t="s">
        <v>195</v>
      </c>
      <c r="U181" s="158">
        <v>2.9000000000000001E-2</v>
      </c>
      <c r="V181" s="158">
        <f>ROUND(E181*U181,2)</f>
        <v>0.15</v>
      </c>
      <c r="W181" s="158"/>
      <c r="X181" s="158" t="s">
        <v>196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198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>
      <c r="A182" s="163" t="s">
        <v>189</v>
      </c>
      <c r="B182" s="164" t="s">
        <v>152</v>
      </c>
      <c r="C182" s="186" t="s">
        <v>153</v>
      </c>
      <c r="D182" s="165"/>
      <c r="E182" s="166"/>
      <c r="F182" s="167"/>
      <c r="G182" s="167">
        <f>SUMIF(AG183:AG184,"&lt;&gt;NOR",G183:G184)</f>
        <v>0</v>
      </c>
      <c r="H182" s="167"/>
      <c r="I182" s="167">
        <f>SUM(I183:I184)</f>
        <v>0</v>
      </c>
      <c r="J182" s="167"/>
      <c r="K182" s="167">
        <f>SUM(K183:K184)</f>
        <v>0</v>
      </c>
      <c r="L182" s="167"/>
      <c r="M182" s="167">
        <f>SUM(M183:M184)</f>
        <v>0</v>
      </c>
      <c r="N182" s="166"/>
      <c r="O182" s="166">
        <f>SUM(O183:O184)</f>
        <v>0.08</v>
      </c>
      <c r="P182" s="166"/>
      <c r="Q182" s="166">
        <f>SUM(Q183:Q184)</f>
        <v>0</v>
      </c>
      <c r="R182" s="167"/>
      <c r="S182" s="167"/>
      <c r="T182" s="168"/>
      <c r="U182" s="162"/>
      <c r="V182" s="162">
        <f>SUM(V183:V184)</f>
        <v>9.43</v>
      </c>
      <c r="W182" s="162"/>
      <c r="X182" s="162"/>
      <c r="Y182" s="162"/>
      <c r="AG182" t="s">
        <v>190</v>
      </c>
    </row>
    <row r="183" spans="1:60" outlineLevel="1">
      <c r="A183" s="170">
        <v>105</v>
      </c>
      <c r="B183" s="171" t="s">
        <v>672</v>
      </c>
      <c r="C183" s="187" t="s">
        <v>673</v>
      </c>
      <c r="D183" s="172" t="s">
        <v>193</v>
      </c>
      <c r="E183" s="173">
        <v>18.63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4.4400000000000004E-3</v>
      </c>
      <c r="O183" s="173">
        <f>ROUND(E183*N183,2)</f>
        <v>0.08</v>
      </c>
      <c r="P183" s="173">
        <v>0</v>
      </c>
      <c r="Q183" s="173">
        <f>ROUND(E183*P183,2)</f>
        <v>0</v>
      </c>
      <c r="R183" s="175"/>
      <c r="S183" s="175" t="s">
        <v>195</v>
      </c>
      <c r="T183" s="176" t="s">
        <v>229</v>
      </c>
      <c r="U183" s="158">
        <v>0.50600000000000001</v>
      </c>
      <c r="V183" s="158">
        <f>ROUND(E183*U183,2)</f>
        <v>9.43</v>
      </c>
      <c r="W183" s="158"/>
      <c r="X183" s="158" t="s">
        <v>196</v>
      </c>
      <c r="Y183" s="158" t="s">
        <v>197</v>
      </c>
      <c r="Z183" s="147"/>
      <c r="AA183" s="147"/>
      <c r="AB183" s="147"/>
      <c r="AC183" s="147"/>
      <c r="AD183" s="147"/>
      <c r="AE183" s="147"/>
      <c r="AF183" s="147"/>
      <c r="AG183" s="147" t="s">
        <v>198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>
      <c r="A184" s="154"/>
      <c r="B184" s="155"/>
      <c r="C184" s="188" t="s">
        <v>674</v>
      </c>
      <c r="D184" s="160"/>
      <c r="E184" s="161">
        <v>18.63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202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>
      <c r="A185" s="163" t="s">
        <v>189</v>
      </c>
      <c r="B185" s="164" t="s">
        <v>156</v>
      </c>
      <c r="C185" s="186" t="s">
        <v>157</v>
      </c>
      <c r="D185" s="165"/>
      <c r="E185" s="166"/>
      <c r="F185" s="167"/>
      <c r="G185" s="167">
        <f>SUMIF(AG186:AG187,"&lt;&gt;NOR",G186:G187)</f>
        <v>0</v>
      </c>
      <c r="H185" s="167"/>
      <c r="I185" s="167">
        <f>SUM(I186:I187)</f>
        <v>0</v>
      </c>
      <c r="J185" s="167"/>
      <c r="K185" s="167">
        <f>SUM(K186:K187)</f>
        <v>0</v>
      </c>
      <c r="L185" s="167"/>
      <c r="M185" s="167">
        <f>SUM(M186:M187)</f>
        <v>0</v>
      </c>
      <c r="N185" s="166"/>
      <c r="O185" s="166">
        <f>SUM(O186:O187)</f>
        <v>0</v>
      </c>
      <c r="P185" s="166"/>
      <c r="Q185" s="166">
        <f>SUM(Q186:Q187)</f>
        <v>0</v>
      </c>
      <c r="R185" s="167"/>
      <c r="S185" s="167"/>
      <c r="T185" s="168"/>
      <c r="U185" s="162"/>
      <c r="V185" s="162">
        <f>SUM(V186:V187)</f>
        <v>1.62</v>
      </c>
      <c r="W185" s="162"/>
      <c r="X185" s="162"/>
      <c r="Y185" s="162"/>
      <c r="AG185" t="s">
        <v>190</v>
      </c>
    </row>
    <row r="186" spans="1:60" outlineLevel="1">
      <c r="A186" s="177">
        <v>106</v>
      </c>
      <c r="B186" s="178" t="s">
        <v>412</v>
      </c>
      <c r="C186" s="189" t="s">
        <v>413</v>
      </c>
      <c r="D186" s="179" t="s">
        <v>227</v>
      </c>
      <c r="E186" s="180">
        <v>1</v>
      </c>
      <c r="F186" s="181"/>
      <c r="G186" s="182">
        <f>ROUND(E186*F186,2)</f>
        <v>0</v>
      </c>
      <c r="H186" s="181"/>
      <c r="I186" s="182">
        <f>ROUND(E186*H186,2)</f>
        <v>0</v>
      </c>
      <c r="J186" s="181"/>
      <c r="K186" s="182">
        <f>ROUND(E186*J186,2)</f>
        <v>0</v>
      </c>
      <c r="L186" s="182">
        <v>21</v>
      </c>
      <c r="M186" s="182">
        <f>G186*(1+L186/100)</f>
        <v>0</v>
      </c>
      <c r="N186" s="180">
        <v>0</v>
      </c>
      <c r="O186" s="180">
        <f>ROUND(E186*N186,2)</f>
        <v>0</v>
      </c>
      <c r="P186" s="180">
        <v>0</v>
      </c>
      <c r="Q186" s="180">
        <f>ROUND(E186*P186,2)</f>
        <v>0</v>
      </c>
      <c r="R186" s="182"/>
      <c r="S186" s="182" t="s">
        <v>228</v>
      </c>
      <c r="T186" s="183" t="s">
        <v>229</v>
      </c>
      <c r="U186" s="158">
        <v>0</v>
      </c>
      <c r="V186" s="158">
        <f>ROUND(E186*U186,2)</f>
        <v>0</v>
      </c>
      <c r="W186" s="158"/>
      <c r="X186" s="158" t="s">
        <v>196</v>
      </c>
      <c r="Y186" s="158" t="s">
        <v>197</v>
      </c>
      <c r="Z186" s="147"/>
      <c r="AA186" s="147"/>
      <c r="AB186" s="147"/>
      <c r="AC186" s="147"/>
      <c r="AD186" s="147"/>
      <c r="AE186" s="147"/>
      <c r="AF186" s="147"/>
      <c r="AG186" s="147" t="s">
        <v>198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77">
        <v>107</v>
      </c>
      <c r="B187" s="178" t="s">
        <v>540</v>
      </c>
      <c r="C187" s="189" t="s">
        <v>541</v>
      </c>
      <c r="D187" s="179" t="s">
        <v>248</v>
      </c>
      <c r="E187" s="180">
        <v>6</v>
      </c>
      <c r="F187" s="181"/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2" t="s">
        <v>194</v>
      </c>
      <c r="T187" s="183" t="s">
        <v>195</v>
      </c>
      <c r="U187" s="158">
        <v>0.27</v>
      </c>
      <c r="V187" s="158">
        <f>ROUND(E187*U187,2)</f>
        <v>1.62</v>
      </c>
      <c r="W187" s="158"/>
      <c r="X187" s="158" t="s">
        <v>196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198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>
      <c r="A188" s="163" t="s">
        <v>189</v>
      </c>
      <c r="B188" s="164" t="s">
        <v>158</v>
      </c>
      <c r="C188" s="186" t="s">
        <v>159</v>
      </c>
      <c r="D188" s="165"/>
      <c r="E188" s="166"/>
      <c r="F188" s="167"/>
      <c r="G188" s="167">
        <f>SUMIF(AG189:AG195,"&lt;&gt;NOR",G189:G195)</f>
        <v>0</v>
      </c>
      <c r="H188" s="167"/>
      <c r="I188" s="167">
        <f>SUM(I189:I195)</f>
        <v>0</v>
      </c>
      <c r="J188" s="167"/>
      <c r="K188" s="167">
        <f>SUM(K189:K195)</f>
        <v>0</v>
      </c>
      <c r="L188" s="167"/>
      <c r="M188" s="167">
        <f>SUM(M189:M195)</f>
        <v>0</v>
      </c>
      <c r="N188" s="166"/>
      <c r="O188" s="166">
        <f>SUM(O189:O195)</f>
        <v>0</v>
      </c>
      <c r="P188" s="166"/>
      <c r="Q188" s="166">
        <f>SUM(Q189:Q195)</f>
        <v>0</v>
      </c>
      <c r="R188" s="167"/>
      <c r="S188" s="167"/>
      <c r="T188" s="168"/>
      <c r="U188" s="162"/>
      <c r="V188" s="162">
        <f>SUM(V189:V195)</f>
        <v>19.68</v>
      </c>
      <c r="W188" s="162"/>
      <c r="X188" s="162"/>
      <c r="Y188" s="162"/>
      <c r="AG188" t="s">
        <v>190</v>
      </c>
    </row>
    <row r="189" spans="1:60" outlineLevel="1">
      <c r="A189" s="177">
        <v>108</v>
      </c>
      <c r="B189" s="178" t="s">
        <v>414</v>
      </c>
      <c r="C189" s="189" t="s">
        <v>415</v>
      </c>
      <c r="D189" s="179" t="s">
        <v>257</v>
      </c>
      <c r="E189" s="180">
        <v>3.57464</v>
      </c>
      <c r="F189" s="181"/>
      <c r="G189" s="182">
        <f>ROUND(E189*F189,2)</f>
        <v>0</v>
      </c>
      <c r="H189" s="181"/>
      <c r="I189" s="182">
        <f>ROUND(E189*H189,2)</f>
        <v>0</v>
      </c>
      <c r="J189" s="181"/>
      <c r="K189" s="182">
        <f>ROUND(E189*J189,2)</f>
        <v>0</v>
      </c>
      <c r="L189" s="182">
        <v>21</v>
      </c>
      <c r="M189" s="182">
        <f>G189*(1+L189/100)</f>
        <v>0</v>
      </c>
      <c r="N189" s="180">
        <v>0</v>
      </c>
      <c r="O189" s="180">
        <f>ROUND(E189*N189,2)</f>
        <v>0</v>
      </c>
      <c r="P189" s="180">
        <v>0</v>
      </c>
      <c r="Q189" s="180">
        <f>ROUND(E189*P189,2)</f>
        <v>0</v>
      </c>
      <c r="R189" s="182"/>
      <c r="S189" s="182" t="s">
        <v>194</v>
      </c>
      <c r="T189" s="183" t="s">
        <v>195</v>
      </c>
      <c r="U189" s="158">
        <v>2.0089999999999999</v>
      </c>
      <c r="V189" s="158">
        <f>ROUND(E189*U189,2)</f>
        <v>7.18</v>
      </c>
      <c r="W189" s="158"/>
      <c r="X189" s="158" t="s">
        <v>416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417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0">
        <v>109</v>
      </c>
      <c r="B190" s="171" t="s">
        <v>418</v>
      </c>
      <c r="C190" s="187" t="s">
        <v>419</v>
      </c>
      <c r="D190" s="172" t="s">
        <v>257</v>
      </c>
      <c r="E190" s="173">
        <v>3.57464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5"/>
      <c r="S190" s="175" t="s">
        <v>194</v>
      </c>
      <c r="T190" s="176" t="s">
        <v>195</v>
      </c>
      <c r="U190" s="158">
        <v>0.49</v>
      </c>
      <c r="V190" s="158">
        <f>ROUND(E190*U190,2)</f>
        <v>1.75</v>
      </c>
      <c r="W190" s="158"/>
      <c r="X190" s="158" t="s">
        <v>416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417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>
      <c r="A191" s="154"/>
      <c r="B191" s="155"/>
      <c r="C191" s="294" t="s">
        <v>420</v>
      </c>
      <c r="D191" s="295"/>
      <c r="E191" s="295"/>
      <c r="F191" s="295"/>
      <c r="G191" s="295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200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77">
        <v>110</v>
      </c>
      <c r="B192" s="178" t="s">
        <v>421</v>
      </c>
      <c r="C192" s="189" t="s">
        <v>422</v>
      </c>
      <c r="D192" s="179" t="s">
        <v>257</v>
      </c>
      <c r="E192" s="180">
        <v>10.72391</v>
      </c>
      <c r="F192" s="181"/>
      <c r="G192" s="182">
        <f>ROUND(E192*F192,2)</f>
        <v>0</v>
      </c>
      <c r="H192" s="181"/>
      <c r="I192" s="182">
        <f>ROUND(E192*H192,2)</f>
        <v>0</v>
      </c>
      <c r="J192" s="181"/>
      <c r="K192" s="182">
        <f>ROUND(E192*J192,2)</f>
        <v>0</v>
      </c>
      <c r="L192" s="182">
        <v>21</v>
      </c>
      <c r="M192" s="182">
        <f>G192*(1+L192/100)</f>
        <v>0</v>
      </c>
      <c r="N192" s="180">
        <v>0</v>
      </c>
      <c r="O192" s="180">
        <f>ROUND(E192*N192,2)</f>
        <v>0</v>
      </c>
      <c r="P192" s="180">
        <v>0</v>
      </c>
      <c r="Q192" s="180">
        <f>ROUND(E192*P192,2)</f>
        <v>0</v>
      </c>
      <c r="R192" s="182"/>
      <c r="S192" s="182" t="s">
        <v>194</v>
      </c>
      <c r="T192" s="183" t="s">
        <v>195</v>
      </c>
      <c r="U192" s="158">
        <v>0</v>
      </c>
      <c r="V192" s="158">
        <f>ROUND(E192*U192,2)</f>
        <v>0</v>
      </c>
      <c r="W192" s="158"/>
      <c r="X192" s="158" t="s">
        <v>416</v>
      </c>
      <c r="Y192" s="158" t="s">
        <v>197</v>
      </c>
      <c r="Z192" s="147"/>
      <c r="AA192" s="147"/>
      <c r="AB192" s="147"/>
      <c r="AC192" s="147"/>
      <c r="AD192" s="147"/>
      <c r="AE192" s="147"/>
      <c r="AF192" s="147"/>
      <c r="AG192" s="147" t="s">
        <v>417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70">
        <v>111</v>
      </c>
      <c r="B193" s="171" t="s">
        <v>423</v>
      </c>
      <c r="C193" s="187" t="s">
        <v>424</v>
      </c>
      <c r="D193" s="172" t="s">
        <v>257</v>
      </c>
      <c r="E193" s="173">
        <v>14.298550000000001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5"/>
      <c r="S193" s="175" t="s">
        <v>194</v>
      </c>
      <c r="T193" s="176" t="s">
        <v>195</v>
      </c>
      <c r="U193" s="158">
        <v>0.752</v>
      </c>
      <c r="V193" s="158">
        <f>ROUND(E193*U193,2)</f>
        <v>10.75</v>
      </c>
      <c r="W193" s="158"/>
      <c r="X193" s="158" t="s">
        <v>416</v>
      </c>
      <c r="Y193" s="158" t="s">
        <v>197</v>
      </c>
      <c r="Z193" s="147"/>
      <c r="AA193" s="147"/>
      <c r="AB193" s="147"/>
      <c r="AC193" s="147"/>
      <c r="AD193" s="147"/>
      <c r="AE193" s="147"/>
      <c r="AF193" s="147"/>
      <c r="AG193" s="147" t="s">
        <v>417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1" outlineLevel="2">
      <c r="A194" s="154"/>
      <c r="B194" s="155"/>
      <c r="C194" s="294" t="s">
        <v>425</v>
      </c>
      <c r="D194" s="295"/>
      <c r="E194" s="295"/>
      <c r="F194" s="295"/>
      <c r="G194" s="295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200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85" t="str">
        <f>C194</f>
        <v>S naložením suti nebo vybouraných hmot do dopravního prostředku a na jejich vyložením, popřípadě přeložením na normální dopravní prostředek.</v>
      </c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1">
      <c r="A195" s="177">
        <v>112</v>
      </c>
      <c r="B195" s="178" t="s">
        <v>426</v>
      </c>
      <c r="C195" s="189" t="s">
        <v>427</v>
      </c>
      <c r="D195" s="179" t="s">
        <v>257</v>
      </c>
      <c r="E195" s="180">
        <v>3.57464</v>
      </c>
      <c r="F195" s="181"/>
      <c r="G195" s="182">
        <f>ROUND(E195*F195,2)</f>
        <v>0</v>
      </c>
      <c r="H195" s="181"/>
      <c r="I195" s="182">
        <f>ROUND(E195*H195,2)</f>
        <v>0</v>
      </c>
      <c r="J195" s="181"/>
      <c r="K195" s="182">
        <f>ROUND(E195*J195,2)</f>
        <v>0</v>
      </c>
      <c r="L195" s="182">
        <v>21</v>
      </c>
      <c r="M195" s="182">
        <f>G195*(1+L195/100)</f>
        <v>0</v>
      </c>
      <c r="N195" s="180">
        <v>0</v>
      </c>
      <c r="O195" s="180">
        <f>ROUND(E195*N195,2)</f>
        <v>0</v>
      </c>
      <c r="P195" s="180">
        <v>0</v>
      </c>
      <c r="Q195" s="180">
        <f>ROUND(E195*P195,2)</f>
        <v>0</v>
      </c>
      <c r="R195" s="182"/>
      <c r="S195" s="182" t="s">
        <v>194</v>
      </c>
      <c r="T195" s="183" t="s">
        <v>195</v>
      </c>
      <c r="U195" s="158">
        <v>0</v>
      </c>
      <c r="V195" s="158">
        <f>ROUND(E195*U195,2)</f>
        <v>0</v>
      </c>
      <c r="W195" s="158"/>
      <c r="X195" s="158" t="s">
        <v>416</v>
      </c>
      <c r="Y195" s="158" t="s">
        <v>197</v>
      </c>
      <c r="Z195" s="147"/>
      <c r="AA195" s="147"/>
      <c r="AB195" s="147"/>
      <c r="AC195" s="147"/>
      <c r="AD195" s="147"/>
      <c r="AE195" s="147"/>
      <c r="AF195" s="147"/>
      <c r="AG195" s="147" t="s">
        <v>417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>
      <c r="A196" s="163" t="s">
        <v>189</v>
      </c>
      <c r="B196" s="164" t="s">
        <v>161</v>
      </c>
      <c r="C196" s="186" t="s">
        <v>29</v>
      </c>
      <c r="D196" s="165"/>
      <c r="E196" s="166"/>
      <c r="F196" s="167"/>
      <c r="G196" s="167">
        <f>SUMIF(AG197:AG200,"&lt;&gt;NOR",G197:G200)</f>
        <v>0</v>
      </c>
      <c r="H196" s="167"/>
      <c r="I196" s="167">
        <f>SUM(I197:I200)</f>
        <v>0</v>
      </c>
      <c r="J196" s="167"/>
      <c r="K196" s="167">
        <f>SUM(K197:K200)</f>
        <v>0</v>
      </c>
      <c r="L196" s="167"/>
      <c r="M196" s="167">
        <f>SUM(M197:M200)</f>
        <v>0</v>
      </c>
      <c r="N196" s="166"/>
      <c r="O196" s="166">
        <f>SUM(O197:O200)</f>
        <v>0</v>
      </c>
      <c r="P196" s="166"/>
      <c r="Q196" s="166">
        <f>SUM(Q197:Q200)</f>
        <v>0</v>
      </c>
      <c r="R196" s="167"/>
      <c r="S196" s="167"/>
      <c r="T196" s="168"/>
      <c r="U196" s="162"/>
      <c r="V196" s="162">
        <f>SUM(V197:V200)</f>
        <v>0</v>
      </c>
      <c r="W196" s="162"/>
      <c r="X196" s="162"/>
      <c r="Y196" s="162"/>
      <c r="AG196" t="s">
        <v>190</v>
      </c>
    </row>
    <row r="197" spans="1:60" outlineLevel="1">
      <c r="A197" s="170">
        <v>113</v>
      </c>
      <c r="B197" s="171" t="s">
        <v>428</v>
      </c>
      <c r="C197" s="187" t="s">
        <v>429</v>
      </c>
      <c r="D197" s="172" t="s">
        <v>430</v>
      </c>
      <c r="E197" s="173">
        <v>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194</v>
      </c>
      <c r="T197" s="176" t="s">
        <v>229</v>
      </c>
      <c r="U197" s="158">
        <v>0</v>
      </c>
      <c r="V197" s="158">
        <f>ROUND(E197*U197,2)</f>
        <v>0</v>
      </c>
      <c r="W197" s="158"/>
      <c r="X197" s="158" t="s">
        <v>431</v>
      </c>
      <c r="Y197" s="158" t="s">
        <v>197</v>
      </c>
      <c r="Z197" s="147"/>
      <c r="AA197" s="147"/>
      <c r="AB197" s="147"/>
      <c r="AC197" s="147"/>
      <c r="AD197" s="147"/>
      <c r="AE197" s="147"/>
      <c r="AF197" s="147"/>
      <c r="AG197" s="147" t="s">
        <v>432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>
      <c r="A198" s="154"/>
      <c r="B198" s="155"/>
      <c r="C198" s="294" t="s">
        <v>433</v>
      </c>
      <c r="D198" s="295"/>
      <c r="E198" s="295"/>
      <c r="F198" s="295"/>
      <c r="G198" s="295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200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0">
        <v>114</v>
      </c>
      <c r="B199" s="171" t="s">
        <v>434</v>
      </c>
      <c r="C199" s="187" t="s">
        <v>435</v>
      </c>
      <c r="D199" s="172" t="s">
        <v>430</v>
      </c>
      <c r="E199" s="173">
        <v>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194</v>
      </c>
      <c r="T199" s="176" t="s">
        <v>229</v>
      </c>
      <c r="U199" s="158">
        <v>0</v>
      </c>
      <c r="V199" s="158">
        <f>ROUND(E199*U199,2)</f>
        <v>0</v>
      </c>
      <c r="W199" s="158"/>
      <c r="X199" s="158" t="s">
        <v>431</v>
      </c>
      <c r="Y199" s="158" t="s">
        <v>197</v>
      </c>
      <c r="Z199" s="147"/>
      <c r="AA199" s="147"/>
      <c r="AB199" s="147"/>
      <c r="AC199" s="147"/>
      <c r="AD199" s="147"/>
      <c r="AE199" s="147"/>
      <c r="AF199" s="147"/>
      <c r="AG199" s="147" t="s">
        <v>432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1.2" outlineLevel="2">
      <c r="A200" s="154"/>
      <c r="B200" s="155"/>
      <c r="C200" s="294" t="s">
        <v>436</v>
      </c>
      <c r="D200" s="295"/>
      <c r="E200" s="295"/>
      <c r="F200" s="295"/>
      <c r="G200" s="295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85" t="str">
        <f>C200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0" s="147"/>
      <c r="BC200" s="147"/>
      <c r="BD200" s="147"/>
      <c r="BE200" s="147"/>
      <c r="BF200" s="147"/>
      <c r="BG200" s="147"/>
      <c r="BH200" s="147"/>
    </row>
    <row r="201" spans="1:60">
      <c r="A201" s="163" t="s">
        <v>189</v>
      </c>
      <c r="B201" s="164" t="s">
        <v>162</v>
      </c>
      <c r="C201" s="186" t="s">
        <v>30</v>
      </c>
      <c r="D201" s="165"/>
      <c r="E201" s="166"/>
      <c r="F201" s="167"/>
      <c r="G201" s="167">
        <f>SUMIF(AG202:AG205,"&lt;&gt;NOR",G202:G205)</f>
        <v>0</v>
      </c>
      <c r="H201" s="167"/>
      <c r="I201" s="167">
        <f>SUM(I202:I205)</f>
        <v>0</v>
      </c>
      <c r="J201" s="167"/>
      <c r="K201" s="167">
        <f>SUM(K202:K205)</f>
        <v>0</v>
      </c>
      <c r="L201" s="167"/>
      <c r="M201" s="167">
        <f>SUM(M202:M205)</f>
        <v>0</v>
      </c>
      <c r="N201" s="166"/>
      <c r="O201" s="166">
        <f>SUM(O202:O205)</f>
        <v>0</v>
      </c>
      <c r="P201" s="166"/>
      <c r="Q201" s="166">
        <f>SUM(Q202:Q205)</f>
        <v>0</v>
      </c>
      <c r="R201" s="167"/>
      <c r="S201" s="167"/>
      <c r="T201" s="168"/>
      <c r="U201" s="162"/>
      <c r="V201" s="162">
        <f>SUM(V202:V205)</f>
        <v>0</v>
      </c>
      <c r="W201" s="162"/>
      <c r="X201" s="162"/>
      <c r="Y201" s="162"/>
      <c r="AG201" t="s">
        <v>190</v>
      </c>
    </row>
    <row r="202" spans="1:60" ht="102" outlineLevel="1">
      <c r="A202" s="170">
        <v>115</v>
      </c>
      <c r="B202" s="171" t="s">
        <v>313</v>
      </c>
      <c r="C202" s="187" t="s">
        <v>1237</v>
      </c>
      <c r="D202" s="172" t="s">
        <v>430</v>
      </c>
      <c r="E202" s="173">
        <v>1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0</v>
      </c>
      <c r="Q202" s="173">
        <f>ROUND(E202*P202,2)</f>
        <v>0</v>
      </c>
      <c r="R202" s="175"/>
      <c r="S202" s="175" t="s">
        <v>194</v>
      </c>
      <c r="T202" s="176" t="s">
        <v>229</v>
      </c>
      <c r="U202" s="158">
        <v>0</v>
      </c>
      <c r="V202" s="158">
        <f>ROUND(E202*U202,2)</f>
        <v>0</v>
      </c>
      <c r="W202" s="158"/>
      <c r="X202" s="158" t="s">
        <v>431</v>
      </c>
      <c r="Y202" s="158" t="s">
        <v>197</v>
      </c>
      <c r="Z202" s="147"/>
      <c r="AA202" s="147"/>
      <c r="AB202" s="147"/>
      <c r="AC202" s="147"/>
      <c r="AD202" s="147"/>
      <c r="AE202" s="147"/>
      <c r="AF202" s="147"/>
      <c r="AG202" s="147" t="s">
        <v>432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>
      <c r="A203" s="154"/>
      <c r="B203" s="155"/>
      <c r="C203" s="294"/>
      <c r="D203" s="295"/>
      <c r="E203" s="295"/>
      <c r="F203" s="295"/>
      <c r="G203" s="295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200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85">
        <f>C203</f>
        <v>0</v>
      </c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70">
        <v>116</v>
      </c>
      <c r="B204" s="171" t="s">
        <v>437</v>
      </c>
      <c r="C204" s="187" t="s">
        <v>438</v>
      </c>
      <c r="D204" s="172" t="s">
        <v>430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/>
      <c r="S204" s="175" t="s">
        <v>194</v>
      </c>
      <c r="T204" s="176" t="s">
        <v>229</v>
      </c>
      <c r="U204" s="158">
        <v>0</v>
      </c>
      <c r="V204" s="158">
        <f>ROUND(E204*U204,2)</f>
        <v>0</v>
      </c>
      <c r="W204" s="158"/>
      <c r="X204" s="158" t="s">
        <v>431</v>
      </c>
      <c r="Y204" s="158" t="s">
        <v>197</v>
      </c>
      <c r="Z204" s="147"/>
      <c r="AA204" s="147"/>
      <c r="AB204" s="147"/>
      <c r="AC204" s="147"/>
      <c r="AD204" s="147"/>
      <c r="AE204" s="147"/>
      <c r="AF204" s="147"/>
      <c r="AG204" s="147" t="s">
        <v>432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1" outlineLevel="2">
      <c r="A205" s="154"/>
      <c r="B205" s="155"/>
      <c r="C205" s="294" t="s">
        <v>439</v>
      </c>
      <c r="D205" s="295"/>
      <c r="E205" s="295"/>
      <c r="F205" s="295"/>
      <c r="G205" s="295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85" t="str">
        <f>C205</f>
        <v>Náklady na vyhotovení dokumentace skutečného provedení stavby a její předání objednateli v požadované formě a požadovaném počtu.</v>
      </c>
      <c r="BB205" s="147"/>
      <c r="BC205" s="147"/>
      <c r="BD205" s="147"/>
      <c r="BE205" s="147"/>
      <c r="BF205" s="147"/>
      <c r="BG205" s="147"/>
      <c r="BH205" s="147"/>
    </row>
    <row r="206" spans="1:60">
      <c r="A206" s="3"/>
      <c r="B206" s="4"/>
      <c r="C206" s="191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v>15</v>
      </c>
      <c r="AF206">
        <v>21</v>
      </c>
      <c r="AG206" t="s">
        <v>175</v>
      </c>
    </row>
    <row r="207" spans="1:60">
      <c r="A207" s="150"/>
      <c r="B207" s="151" t="s">
        <v>31</v>
      </c>
      <c r="C207" s="192"/>
      <c r="D207" s="152"/>
      <c r="E207" s="153"/>
      <c r="F207" s="153"/>
      <c r="G207" s="169">
        <f>G8+G11+G25+G28+G32+G34+G41+G57+G59+G62+G72+G98+G107+G109+G117+G124+G128+G150+G161+G171+G182+G185+G188+G196+G201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f>SUMIF(L7:L205,AE206,G7:G205)</f>
        <v>0</v>
      </c>
      <c r="AF207">
        <f>SUMIF(L7:L205,AF206,G7:G205)</f>
        <v>0</v>
      </c>
      <c r="AG207" t="s">
        <v>440</v>
      </c>
    </row>
    <row r="208" spans="1:60">
      <c r="A208" s="3"/>
      <c r="B208" s="4"/>
      <c r="C208" s="19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3"/>
      <c r="B209" s="4"/>
      <c r="C209" s="191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292" t="s">
        <v>441</v>
      </c>
      <c r="B210" s="292"/>
      <c r="C210" s="29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>
      <c r="A211" s="298"/>
      <c r="B211" s="299"/>
      <c r="C211" s="300"/>
      <c r="D211" s="299"/>
      <c r="E211" s="299"/>
      <c r="F211" s="299"/>
      <c r="G211" s="30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G211" t="s">
        <v>442</v>
      </c>
    </row>
    <row r="212" spans="1:33">
      <c r="A212" s="302"/>
      <c r="B212" s="303"/>
      <c r="C212" s="304"/>
      <c r="D212" s="303"/>
      <c r="E212" s="303"/>
      <c r="F212" s="303"/>
      <c r="G212" s="30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302"/>
      <c r="B213" s="303"/>
      <c r="C213" s="304"/>
      <c r="D213" s="303"/>
      <c r="E213" s="303"/>
      <c r="F213" s="303"/>
      <c r="G213" s="30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302"/>
      <c r="B214" s="303"/>
      <c r="C214" s="304"/>
      <c r="D214" s="303"/>
      <c r="E214" s="303"/>
      <c r="F214" s="303"/>
      <c r="G214" s="30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306"/>
      <c r="B215" s="307"/>
      <c r="C215" s="308"/>
      <c r="D215" s="307"/>
      <c r="E215" s="307"/>
      <c r="F215" s="307"/>
      <c r="G215" s="30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A216" s="3"/>
      <c r="B216" s="4"/>
      <c r="C216" s="191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>
      <c r="C217" s="193"/>
      <c r="D217" s="10"/>
      <c r="AG217" t="s">
        <v>443</v>
      </c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HXkc+aXuxL76oDlkRFGVmCtZvUKa6M4RuMmibJ3xcH48OfBSwgLaOkbq/PjO6YbPOR0qWHuP8tJLO76M7P1DhA==" saltValue="MgnxmpgILgjKE2c3MOqirg==" spinCount="100000" sheet="1" formatRows="0"/>
  <mergeCells count="33">
    <mergeCell ref="A210:C210"/>
    <mergeCell ref="A211:G215"/>
    <mergeCell ref="C16:G16"/>
    <mergeCell ref="C19:G19"/>
    <mergeCell ref="C36:G36"/>
    <mergeCell ref="C37:G37"/>
    <mergeCell ref="C77:G77"/>
    <mergeCell ref="C39:G39"/>
    <mergeCell ref="C48:G48"/>
    <mergeCell ref="C67:G67"/>
    <mergeCell ref="C69:G69"/>
    <mergeCell ref="C191:G191"/>
    <mergeCell ref="C78:G78"/>
    <mergeCell ref="C80:G80"/>
    <mergeCell ref="C81:G81"/>
    <mergeCell ref="C83:G83"/>
    <mergeCell ref="A1:G1"/>
    <mergeCell ref="C2:G2"/>
    <mergeCell ref="C3:G3"/>
    <mergeCell ref="C4:G4"/>
    <mergeCell ref="C38:G38"/>
    <mergeCell ref="C85:G85"/>
    <mergeCell ref="C87:G87"/>
    <mergeCell ref="C89:G89"/>
    <mergeCell ref="C91:G91"/>
    <mergeCell ref="C144:G144"/>
    <mergeCell ref="C203:G203"/>
    <mergeCell ref="C205:G205"/>
    <mergeCell ref="C152:G152"/>
    <mergeCell ref="C168:G168"/>
    <mergeCell ref="C194:G194"/>
    <mergeCell ref="C198:G198"/>
    <mergeCell ref="C200:G20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'06.Par.el.'!B16 / 100</f>
        <v>0</v>
      </c>
      <c r="C4" s="201">
        <f>B3 * '06.Par.el.'!B17 / 100</f>
        <v>0</v>
      </c>
      <c r="D4" s="196"/>
    </row>
    <row r="5" spans="1:4">
      <c r="A5" s="200" t="s">
        <v>991</v>
      </c>
      <c r="B5" s="201"/>
      <c r="C5" s="201">
        <f>('06.Roz.el.'!F73) + 0</f>
        <v>0</v>
      </c>
      <c r="D5" s="196"/>
    </row>
    <row r="6" spans="1:4">
      <c r="A6" s="200" t="s">
        <v>992</v>
      </c>
      <c r="B6" s="201"/>
      <c r="C6" s="201">
        <f>0 + ('06.Roz.el.'!H73)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'06.Par.el.'!B18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('06.Roz.el.'!F92) + ('06.Roz.el.'!H92)</f>
        <v>0</v>
      </c>
      <c r="D10" s="196"/>
    </row>
    <row r="11" spans="1:4">
      <c r="A11" s="200" t="s">
        <v>996</v>
      </c>
      <c r="B11" s="201"/>
      <c r="C11" s="201">
        <f>(C9 + C10) * '06.Par.el.'!B19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'06.Par.el.'!B20 / 100</f>
        <v>0</v>
      </c>
      <c r="D13" s="196"/>
    </row>
    <row r="14" spans="1:4">
      <c r="A14" s="200" t="s">
        <v>999</v>
      </c>
      <c r="B14" s="201"/>
      <c r="C14" s="201">
        <f>(B12 + C12) * '06.Par.el.'!B21 / 100</f>
        <v>0</v>
      </c>
      <c r="D14" s="196"/>
    </row>
    <row r="15" spans="1:4">
      <c r="A15" s="200" t="s">
        <v>1000</v>
      </c>
      <c r="B15" s="201"/>
      <c r="C15" s="201">
        <f>(B7 + C7) * '06.Par.el.'!B22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'06.Par.el.'!B23 / 100</f>
        <v>0</v>
      </c>
      <c r="D19" s="196"/>
    </row>
    <row r="20" spans="1:4">
      <c r="A20" s="200" t="s">
        <v>1004</v>
      </c>
      <c r="B20" s="201"/>
      <c r="C20" s="201">
        <f>C12 * '06.Par.el.'!B24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'06.Par.el.'!B25 * '06.Par.el.'!B28 * (C16 * '06.Par.el.'!B27)^'06.Par.el.'!B26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(SUM('06.Roz.el.'!F8:F12,'06.Roz.el.'!F14:F70,'06.Roz.el.'!F72)+SUM('06.Roz.el.'!F79:F88)) + (SUM('06.Roz.el.'!H8:H12,'06.Roz.el.'!H14:H70)+SUM('06.Roz.el.'!H79:H88)) + B4 + C4 + C8 + C11 + C13 + C14 + C15 + C21 + C22</f>
        <v>0</v>
      </c>
      <c r="C25" s="201">
        <f>B25 * '06.Par.el.'!B31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'06.Par.el.'!B29 / 100</f>
        <v>0</v>
      </c>
      <c r="D28" s="196"/>
    </row>
    <row r="29" spans="1:4">
      <c r="A29" s="200" t="s">
        <v>1010</v>
      </c>
      <c r="B29" s="201"/>
      <c r="C29" s="201">
        <f>C24 * '06.Par.el.'!B30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('06.Roz.el.'!F73)</f>
        <v>0</v>
      </c>
      <c r="C31" s="201">
        <f>('06.Roz.el.'!H73)</f>
        <v>0</v>
      </c>
      <c r="D31" s="196"/>
    </row>
    <row r="32" spans="1:4">
      <c r="A32" s="200" t="s">
        <v>995</v>
      </c>
      <c r="B32" s="201">
        <f>('06.Roz.el.'!F92)</f>
        <v>0</v>
      </c>
      <c r="C32" s="201">
        <f>('06.Roz.el.'!H92)</f>
        <v>0</v>
      </c>
      <c r="D32" s="196"/>
    </row>
    <row r="33" spans="1:4">
      <c r="A33" s="200" t="s">
        <v>1014</v>
      </c>
      <c r="B33" s="201">
        <f>('06.Roz.el.'!F90)</f>
        <v>0</v>
      </c>
      <c r="C33" s="201">
        <f>('06.Roz.el.'!H90)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1qgG0Ome215mnL+bC9V0oQ/Hye8bNuDA7HPsa3Kr1zbUT2zxlNa+Q/BE9YRTHSd0zJxVm1jlDS3bzBZ1kc2K4g==" saltValue="YZyoeFbAQ1DCnoOczB89Fw==" spinCount="100000" sheet="1" objects="1" scenarios="1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93"/>
  <sheetViews>
    <sheetView topLeftCell="A22" workbookViewId="0">
      <selection activeCell="F30" sqref="F30"/>
    </sheetView>
  </sheetViews>
  <sheetFormatPr defaultRowHeight="14.4"/>
  <cols>
    <col min="1" max="1" width="6.109375" style="207" bestFit="1" customWidth="1"/>
    <col min="2" max="2" width="85.33203125" style="207" customWidth="1"/>
    <col min="3" max="3" width="4" style="207" bestFit="1" customWidth="1"/>
    <col min="4" max="4" width="6.44140625" style="208" bestFit="1" customWidth="1"/>
    <col min="5" max="5" width="10.33203125" style="208" customWidth="1"/>
    <col min="6" max="6" width="13.44140625" style="208" bestFit="1" customWidth="1"/>
    <col min="7" max="7" width="10.33203125" style="208" customWidth="1"/>
    <col min="8" max="8" width="12.5546875" style="208" bestFit="1" customWidth="1"/>
    <col min="9" max="9" width="10.3320312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06.Par.el.'!B33/100*F9+'06.Par.el.'!B33/100*F11+'06.Par.el.'!B33/100*F12+'06.Par.el.'!B33/100*F23+'06.Par.el.'!B33/100*F27+'06.Par.el.'!B33/100*F28+'06.Par.el.'!B33/100*F30+'06.Par.el.'!B33/100*F32+'06.Par.el.'!B33/100*F34+'06.Par.el.'!B33/100*F36+'06.Par.el.'!B33/100*F38+'06.Par.el.'!B33/100*F40+'06.Par.el.'!B33/100*F42+'06.Par.el.'!B33/100*F44+'06.Par.el.'!B33/100*F46+'06.Par.el.'!B33/100*F47+'06.Par.el.'!B33/100*F49+'06.Par.el.'!B33/100*F51+'06.Par.el.'!B33/100*F52+'06.Par.el.'!B33/100*F54+'06.Par.el.'!B33/100*F56+'06.Par.el.'!B33/100*F57+'06.Par.el.'!B33/100*F58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1002</v>
      </c>
      <c r="B7" s="200" t="s">
        <v>1002</v>
      </c>
      <c r="C7" s="200" t="s">
        <v>1002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1002</v>
      </c>
      <c r="B8" s="211" t="s">
        <v>1024</v>
      </c>
      <c r="C8" s="211" t="s">
        <v>1002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1025</v>
      </c>
      <c r="C9" s="200" t="s">
        <v>262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1002</v>
      </c>
      <c r="B10" s="211" t="s">
        <v>1026</v>
      </c>
      <c r="C10" s="211" t="s">
        <v>1002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1027</v>
      </c>
      <c r="B11" s="200" t="s">
        <v>1028</v>
      </c>
      <c r="C11" s="200" t="s">
        <v>262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ref="I11:J13" si="1">E11+G11</f>
        <v>0</v>
      </c>
      <c r="J11" s="201">
        <f t="shared" si="1"/>
        <v>0</v>
      </c>
      <c r="K11" s="196"/>
      <c r="L11" s="196"/>
    </row>
    <row r="12" spans="1:13">
      <c r="A12" s="200" t="s">
        <v>98</v>
      </c>
      <c r="B12" s="200" t="s">
        <v>1029</v>
      </c>
      <c r="C12" s="200" t="s">
        <v>262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00" t="s">
        <v>1002</v>
      </c>
      <c r="B13" s="200" t="s">
        <v>1002</v>
      </c>
      <c r="C13" s="200" t="s">
        <v>1002</v>
      </c>
      <c r="D13" s="201"/>
      <c r="E13" s="221"/>
      <c r="F13" s="201"/>
      <c r="G13" s="221"/>
      <c r="H13" s="201"/>
      <c r="I13" s="201">
        <f t="shared" si="1"/>
        <v>0</v>
      </c>
      <c r="J13" s="201">
        <f t="shared" si="1"/>
        <v>0</v>
      </c>
      <c r="K13" s="196"/>
      <c r="L13" s="196"/>
    </row>
    <row r="14" spans="1:13">
      <c r="A14" s="211" t="s">
        <v>1002</v>
      </c>
      <c r="B14" s="211" t="s">
        <v>1030</v>
      </c>
      <c r="C14" s="211" t="s">
        <v>1002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00" t="s">
        <v>1031</v>
      </c>
      <c r="B15" s="200" t="s">
        <v>1032</v>
      </c>
      <c r="C15" s="200" t="s">
        <v>262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1002</v>
      </c>
      <c r="B16" s="211" t="s">
        <v>1030</v>
      </c>
      <c r="C16" s="211" t="s">
        <v>1002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00" t="s">
        <v>1033</v>
      </c>
      <c r="B17" s="200" t="s">
        <v>1034</v>
      </c>
      <c r="C17" s="200" t="s">
        <v>262</v>
      </c>
      <c r="D17" s="201">
        <v>1</v>
      </c>
      <c r="E17" s="221"/>
      <c r="F17" s="201">
        <f>D17*E17</f>
        <v>0</v>
      </c>
      <c r="G17" s="221"/>
      <c r="H17" s="201">
        <f>D17*G17</f>
        <v>0</v>
      </c>
      <c r="I17" s="201">
        <f>E17+G17</f>
        <v>0</v>
      </c>
      <c r="J17" s="201">
        <f>F17+H17</f>
        <v>0</v>
      </c>
      <c r="K17" s="196"/>
      <c r="L17" s="196"/>
    </row>
    <row r="18" spans="1:12">
      <c r="A18" s="200" t="s">
        <v>1039</v>
      </c>
      <c r="B18" s="200" t="s">
        <v>1032</v>
      </c>
      <c r="C18" s="200" t="s">
        <v>262</v>
      </c>
      <c r="D18" s="201">
        <v>1</v>
      </c>
      <c r="E18" s="221"/>
      <c r="F18" s="201">
        <f>D18*E18</f>
        <v>0</v>
      </c>
      <c r="G18" s="221"/>
      <c r="H18" s="201">
        <f>D18*G18</f>
        <v>0</v>
      </c>
      <c r="I18" s="201">
        <f>E18+G18</f>
        <v>0</v>
      </c>
      <c r="J18" s="201">
        <f>F18+H18</f>
        <v>0</v>
      </c>
      <c r="K18" s="196"/>
      <c r="L18" s="196"/>
    </row>
    <row r="19" spans="1:12">
      <c r="A19" s="211" t="s">
        <v>1002</v>
      </c>
      <c r="B19" s="211" t="s">
        <v>1035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11" t="s">
        <v>1002</v>
      </c>
      <c r="B20" s="211" t="s">
        <v>1036</v>
      </c>
      <c r="C20" s="211" t="s">
        <v>1002</v>
      </c>
      <c r="D20" s="212"/>
      <c r="E20" s="224"/>
      <c r="F20" s="212"/>
      <c r="G20" s="224"/>
      <c r="H20" s="212"/>
      <c r="I20" s="212"/>
      <c r="J20" s="212"/>
      <c r="K20" s="196"/>
      <c r="L20" s="196"/>
    </row>
    <row r="21" spans="1:12">
      <c r="A21" s="211" t="s">
        <v>1002</v>
      </c>
      <c r="B21" s="211" t="s">
        <v>1037</v>
      </c>
      <c r="C21" s="211" t="s">
        <v>1002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11" t="s">
        <v>1002</v>
      </c>
      <c r="B22" s="211" t="s">
        <v>1038</v>
      </c>
      <c r="C22" s="211" t="s">
        <v>1002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1042</v>
      </c>
      <c r="B23" s="200" t="s">
        <v>1040</v>
      </c>
      <c r="C23" s="200" t="s">
        <v>227</v>
      </c>
      <c r="D23" s="201">
        <v>1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1002</v>
      </c>
      <c r="B24" s="211" t="s">
        <v>1041</v>
      </c>
      <c r="C24" s="211" t="s">
        <v>1002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1046</v>
      </c>
      <c r="B25" s="200" t="s">
        <v>1043</v>
      </c>
      <c r="C25" s="200" t="s">
        <v>1044</v>
      </c>
      <c r="D25" s="201">
        <v>8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1002</v>
      </c>
      <c r="B26" s="211" t="s">
        <v>1045</v>
      </c>
      <c r="C26" s="211" t="s">
        <v>1002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1048</v>
      </c>
      <c r="B27" s="200" t="s">
        <v>1047</v>
      </c>
      <c r="C27" s="200" t="s">
        <v>236</v>
      </c>
      <c r="D27" s="201">
        <v>102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00" t="s">
        <v>1051</v>
      </c>
      <c r="B28" s="200" t="s">
        <v>1049</v>
      </c>
      <c r="C28" s="200" t="s">
        <v>236</v>
      </c>
      <c r="D28" s="201">
        <v>270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11" t="s">
        <v>1002</v>
      </c>
      <c r="B29" s="211" t="s">
        <v>1050</v>
      </c>
      <c r="C29" s="211" t="s">
        <v>1002</v>
      </c>
      <c r="D29" s="212"/>
      <c r="E29" s="224"/>
      <c r="F29" s="212"/>
      <c r="G29" s="224"/>
      <c r="H29" s="212"/>
      <c r="I29" s="212"/>
      <c r="J29" s="212"/>
      <c r="K29" s="196"/>
      <c r="L29" s="196"/>
    </row>
    <row r="30" spans="1:12">
      <c r="A30" s="200" t="s">
        <v>1054</v>
      </c>
      <c r="B30" s="200" t="s">
        <v>1052</v>
      </c>
      <c r="C30" s="200" t="s">
        <v>262</v>
      </c>
      <c r="D30" s="201">
        <v>48</v>
      </c>
      <c r="E30" s="221"/>
      <c r="F30" s="201">
        <f>D30*E30</f>
        <v>0</v>
      </c>
      <c r="G30" s="221"/>
      <c r="H30" s="201">
        <f>D30*G30</f>
        <v>0</v>
      </c>
      <c r="I30" s="201">
        <f>E30+G30</f>
        <v>0</v>
      </c>
      <c r="J30" s="201">
        <f>F30+H30</f>
        <v>0</v>
      </c>
      <c r="K30" s="196"/>
      <c r="L30" s="196"/>
    </row>
    <row r="31" spans="1:12">
      <c r="A31" s="211" t="s">
        <v>1002</v>
      </c>
      <c r="B31" s="211" t="s">
        <v>1053</v>
      </c>
      <c r="C31" s="211" t="s">
        <v>1002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00" t="s">
        <v>1057</v>
      </c>
      <c r="B32" s="200" t="s">
        <v>1055</v>
      </c>
      <c r="C32" s="200" t="s">
        <v>262</v>
      </c>
      <c r="D32" s="201">
        <v>9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1002</v>
      </c>
      <c r="B33" s="211" t="s">
        <v>1056</v>
      </c>
      <c r="C33" s="211" t="s">
        <v>1002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1060</v>
      </c>
      <c r="B34" s="200" t="s">
        <v>1058</v>
      </c>
      <c r="C34" s="200" t="s">
        <v>236</v>
      </c>
      <c r="D34" s="201">
        <v>42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1002</v>
      </c>
      <c r="B35" s="211" t="s">
        <v>1059</v>
      </c>
      <c r="C35" s="211" t="s">
        <v>1002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1063</v>
      </c>
      <c r="B36" s="200" t="s">
        <v>1061</v>
      </c>
      <c r="C36" s="200" t="s">
        <v>236</v>
      </c>
      <c r="D36" s="201">
        <v>32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1002</v>
      </c>
      <c r="B37" s="211" t="s">
        <v>1062</v>
      </c>
      <c r="C37" s="211" t="s">
        <v>1002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1066</v>
      </c>
      <c r="B38" s="200" t="s">
        <v>1064</v>
      </c>
      <c r="C38" s="200" t="s">
        <v>262</v>
      </c>
      <c r="D38" s="201">
        <v>3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1002</v>
      </c>
      <c r="B39" s="211" t="s">
        <v>1065</v>
      </c>
      <c r="C39" s="211" t="s">
        <v>1002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1069</v>
      </c>
      <c r="B40" s="200" t="s">
        <v>1067</v>
      </c>
      <c r="C40" s="200" t="s">
        <v>262</v>
      </c>
      <c r="D40" s="201">
        <v>3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1002</v>
      </c>
      <c r="B41" s="211" t="s">
        <v>1068</v>
      </c>
      <c r="C41" s="211" t="s">
        <v>1002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>
      <c r="A42" s="200" t="s">
        <v>1072</v>
      </c>
      <c r="B42" s="200" t="s">
        <v>1070</v>
      </c>
      <c r="C42" s="200" t="s">
        <v>262</v>
      </c>
      <c r="D42" s="201">
        <v>7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1002</v>
      </c>
      <c r="B43" s="211" t="s">
        <v>1071</v>
      </c>
      <c r="C43" s="211" t="s">
        <v>1002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 ht="24">
      <c r="A44" s="200" t="s">
        <v>1075</v>
      </c>
      <c r="B44" s="310" t="s">
        <v>1073</v>
      </c>
      <c r="C44" s="200" t="s">
        <v>262</v>
      </c>
      <c r="D44" s="201">
        <v>1</v>
      </c>
      <c r="E44" s="221"/>
      <c r="F44" s="201">
        <f>D44*E44</f>
        <v>0</v>
      </c>
      <c r="G44" s="221"/>
      <c r="H44" s="201">
        <f>D44*G44</f>
        <v>0</v>
      </c>
      <c r="I44" s="201">
        <f>E44+G44</f>
        <v>0</v>
      </c>
      <c r="J44" s="201">
        <f>F44+H44</f>
        <v>0</v>
      </c>
      <c r="K44" s="196"/>
      <c r="L44" s="196"/>
    </row>
    <row r="45" spans="1:12">
      <c r="A45" s="211" t="s">
        <v>1002</v>
      </c>
      <c r="B45" s="211" t="s">
        <v>1074</v>
      </c>
      <c r="C45" s="211" t="s">
        <v>1002</v>
      </c>
      <c r="D45" s="212"/>
      <c r="E45" s="224"/>
      <c r="F45" s="212"/>
      <c r="G45" s="224"/>
      <c r="H45" s="212"/>
      <c r="I45" s="212"/>
      <c r="J45" s="212"/>
      <c r="K45" s="196"/>
      <c r="L45" s="196"/>
    </row>
    <row r="46" spans="1:12">
      <c r="A46" s="200" t="s">
        <v>1077</v>
      </c>
      <c r="B46" s="200" t="s">
        <v>1076</v>
      </c>
      <c r="C46" s="200" t="s">
        <v>262</v>
      </c>
      <c r="D46" s="201">
        <v>2</v>
      </c>
      <c r="E46" s="221"/>
      <c r="F46" s="201">
        <f>D46*E46</f>
        <v>0</v>
      </c>
      <c r="G46" s="221"/>
      <c r="H46" s="201">
        <f>D46*G46</f>
        <v>0</v>
      </c>
      <c r="I46" s="201">
        <f>E46+G46</f>
        <v>0</v>
      </c>
      <c r="J46" s="201">
        <f>F46+H46</f>
        <v>0</v>
      </c>
      <c r="K46" s="196"/>
      <c r="L46" s="196"/>
    </row>
    <row r="47" spans="1:12">
      <c r="A47" s="200" t="s">
        <v>1079</v>
      </c>
      <c r="B47" s="200" t="s">
        <v>1078</v>
      </c>
      <c r="C47" s="200" t="s">
        <v>262</v>
      </c>
      <c r="D47" s="201">
        <v>4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1002</v>
      </c>
      <c r="B48" s="211" t="s">
        <v>1081</v>
      </c>
      <c r="C48" s="211" t="s">
        <v>1002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1082</v>
      </c>
      <c r="B49" s="200" t="s">
        <v>1083</v>
      </c>
      <c r="C49" s="200" t="s">
        <v>262</v>
      </c>
      <c r="D49" s="201">
        <v>12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11" t="s">
        <v>1002</v>
      </c>
      <c r="B50" s="211" t="s">
        <v>1084</v>
      </c>
      <c r="C50" s="211" t="s">
        <v>1002</v>
      </c>
      <c r="D50" s="212"/>
      <c r="E50" s="224"/>
      <c r="F50" s="212"/>
      <c r="G50" s="224"/>
      <c r="H50" s="212"/>
      <c r="I50" s="212"/>
      <c r="J50" s="212"/>
      <c r="K50" s="196"/>
      <c r="L50" s="196"/>
    </row>
    <row r="51" spans="1:12">
      <c r="A51" s="200" t="s">
        <v>1085</v>
      </c>
      <c r="B51" s="200" t="s">
        <v>1086</v>
      </c>
      <c r="C51" s="200" t="s">
        <v>262</v>
      </c>
      <c r="D51" s="201">
        <v>18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00" t="s">
        <v>1087</v>
      </c>
      <c r="B52" s="200" t="s">
        <v>1088</v>
      </c>
      <c r="C52" s="200" t="s">
        <v>262</v>
      </c>
      <c r="D52" s="201">
        <v>30</v>
      </c>
      <c r="E52" s="221"/>
      <c r="F52" s="201">
        <f>D52*E52</f>
        <v>0</v>
      </c>
      <c r="G52" s="221"/>
      <c r="H52" s="201">
        <f>D52*G52</f>
        <v>0</v>
      </c>
      <c r="I52" s="201">
        <f>E52+G52</f>
        <v>0</v>
      </c>
      <c r="J52" s="201">
        <f>F52+H52</f>
        <v>0</v>
      </c>
      <c r="K52" s="196"/>
      <c r="L52" s="196"/>
    </row>
    <row r="53" spans="1:12">
      <c r="A53" s="211" t="s">
        <v>1002</v>
      </c>
      <c r="B53" s="211" t="s">
        <v>1089</v>
      </c>
      <c r="C53" s="211" t="s">
        <v>1002</v>
      </c>
      <c r="D53" s="212"/>
      <c r="E53" s="224"/>
      <c r="F53" s="212"/>
      <c r="G53" s="224"/>
      <c r="H53" s="212"/>
      <c r="I53" s="212"/>
      <c r="J53" s="212"/>
      <c r="K53" s="196"/>
      <c r="L53" s="196"/>
    </row>
    <row r="54" spans="1:12">
      <c r="A54" s="200" t="s">
        <v>1090</v>
      </c>
      <c r="B54" s="200" t="s">
        <v>1091</v>
      </c>
      <c r="C54" s="200" t="s">
        <v>262</v>
      </c>
      <c r="D54" s="201">
        <v>1</v>
      </c>
      <c r="E54" s="221"/>
      <c r="F54" s="201">
        <f>D54*E54</f>
        <v>0</v>
      </c>
      <c r="G54" s="221"/>
      <c r="H54" s="201">
        <f>D54*G54</f>
        <v>0</v>
      </c>
      <c r="I54" s="201">
        <f>E54+G54</f>
        <v>0</v>
      </c>
      <c r="J54" s="201">
        <f>F54+H54</f>
        <v>0</v>
      </c>
      <c r="K54" s="196"/>
      <c r="L54" s="196"/>
    </row>
    <row r="55" spans="1:12">
      <c r="A55" s="211" t="s">
        <v>1002</v>
      </c>
      <c r="B55" s="211" t="s">
        <v>1041</v>
      </c>
      <c r="C55" s="211" t="s">
        <v>1002</v>
      </c>
      <c r="D55" s="212"/>
      <c r="E55" s="224"/>
      <c r="F55" s="212"/>
      <c r="G55" s="224"/>
      <c r="H55" s="212"/>
      <c r="I55" s="212"/>
      <c r="J55" s="212"/>
      <c r="K55" s="196"/>
      <c r="L55" s="196"/>
    </row>
    <row r="56" spans="1:12">
      <c r="A56" s="200" t="s">
        <v>1092</v>
      </c>
      <c r="B56" s="200" t="s">
        <v>1093</v>
      </c>
      <c r="C56" s="200" t="s">
        <v>1044</v>
      </c>
      <c r="D56" s="201">
        <v>18</v>
      </c>
      <c r="E56" s="221"/>
      <c r="F56" s="201">
        <f>D56*E56</f>
        <v>0</v>
      </c>
      <c r="G56" s="221"/>
      <c r="H56" s="201">
        <f>D56*G56</f>
        <v>0</v>
      </c>
      <c r="I56" s="201">
        <f t="shared" ref="I56:J60" si="2">E56+G56</f>
        <v>0</v>
      </c>
      <c r="J56" s="201">
        <f t="shared" si="2"/>
        <v>0</v>
      </c>
      <c r="K56" s="196"/>
      <c r="L56" s="196"/>
    </row>
    <row r="57" spans="1:12">
      <c r="A57" s="200" t="s">
        <v>1094</v>
      </c>
      <c r="B57" s="200" t="s">
        <v>1095</v>
      </c>
      <c r="C57" s="200" t="s">
        <v>1044</v>
      </c>
      <c r="D57" s="201">
        <v>6</v>
      </c>
      <c r="E57" s="221"/>
      <c r="F57" s="201">
        <f>D57*E57</f>
        <v>0</v>
      </c>
      <c r="G57" s="221"/>
      <c r="H57" s="201">
        <f>D57*G57</f>
        <v>0</v>
      </c>
      <c r="I57" s="201">
        <f t="shared" si="2"/>
        <v>0</v>
      </c>
      <c r="J57" s="201">
        <f t="shared" si="2"/>
        <v>0</v>
      </c>
      <c r="K57" s="196"/>
      <c r="L57" s="196"/>
    </row>
    <row r="58" spans="1:12">
      <c r="A58" s="200" t="s">
        <v>1096</v>
      </c>
      <c r="B58" s="200" t="s">
        <v>1097</v>
      </c>
      <c r="C58" s="200" t="s">
        <v>1044</v>
      </c>
      <c r="D58" s="201">
        <v>6</v>
      </c>
      <c r="E58" s="221"/>
      <c r="F58" s="201">
        <f>D58*E58</f>
        <v>0</v>
      </c>
      <c r="G58" s="221"/>
      <c r="H58" s="201">
        <f>D58*G58</f>
        <v>0</v>
      </c>
      <c r="I58" s="201">
        <f t="shared" si="2"/>
        <v>0</v>
      </c>
      <c r="J58" s="201">
        <f t="shared" si="2"/>
        <v>0</v>
      </c>
      <c r="K58" s="196"/>
      <c r="L58" s="196"/>
    </row>
    <row r="59" spans="1:12">
      <c r="A59" s="200" t="s">
        <v>1098</v>
      </c>
      <c r="B59" s="200" t="s">
        <v>1099</v>
      </c>
      <c r="C59" s="200" t="s">
        <v>1044</v>
      </c>
      <c r="D59" s="201">
        <v>4</v>
      </c>
      <c r="E59" s="221"/>
      <c r="F59" s="201">
        <f>D59*E59</f>
        <v>0</v>
      </c>
      <c r="G59" s="221"/>
      <c r="H59" s="201">
        <f>D59*G59</f>
        <v>0</v>
      </c>
      <c r="I59" s="201">
        <f t="shared" si="2"/>
        <v>0</v>
      </c>
      <c r="J59" s="201">
        <f t="shared" si="2"/>
        <v>0</v>
      </c>
      <c r="K59" s="196"/>
      <c r="L59" s="196"/>
    </row>
    <row r="60" spans="1:12">
      <c r="A60" s="200" t="s">
        <v>1100</v>
      </c>
      <c r="B60" s="200" t="s">
        <v>1101</v>
      </c>
      <c r="C60" s="200" t="s">
        <v>1044</v>
      </c>
      <c r="D60" s="201">
        <v>20</v>
      </c>
      <c r="E60" s="221"/>
      <c r="F60" s="201">
        <f>D60*E60</f>
        <v>0</v>
      </c>
      <c r="G60" s="221"/>
      <c r="H60" s="201">
        <f>D60*G60</f>
        <v>0</v>
      </c>
      <c r="I60" s="201">
        <f t="shared" si="2"/>
        <v>0</v>
      </c>
      <c r="J60" s="201">
        <f t="shared" si="2"/>
        <v>0</v>
      </c>
      <c r="K60" s="196"/>
      <c r="L60" s="196"/>
    </row>
    <row r="61" spans="1:12">
      <c r="A61" s="211" t="s">
        <v>1002</v>
      </c>
      <c r="B61" s="211" t="s">
        <v>1102</v>
      </c>
      <c r="C61" s="211" t="s">
        <v>1002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1103</v>
      </c>
      <c r="B62" s="200" t="s">
        <v>1104</v>
      </c>
      <c r="C62" s="200" t="s">
        <v>1044</v>
      </c>
      <c r="D62" s="201">
        <v>6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11" t="s">
        <v>1002</v>
      </c>
      <c r="B63" s="211" t="s">
        <v>1105</v>
      </c>
      <c r="C63" s="211" t="s">
        <v>1002</v>
      </c>
      <c r="D63" s="212"/>
      <c r="E63" s="224"/>
      <c r="F63" s="212"/>
      <c r="G63" s="224"/>
      <c r="H63" s="212"/>
      <c r="I63" s="212"/>
      <c r="J63" s="212"/>
      <c r="K63" s="196"/>
      <c r="L63" s="196"/>
    </row>
    <row r="64" spans="1:12">
      <c r="A64" s="200" t="s">
        <v>1106</v>
      </c>
      <c r="B64" s="200" t="s">
        <v>1107</v>
      </c>
      <c r="C64" s="200" t="s">
        <v>1044</v>
      </c>
      <c r="D64" s="201">
        <v>8</v>
      </c>
      <c r="E64" s="221"/>
      <c r="F64" s="201">
        <f>D64*E64</f>
        <v>0</v>
      </c>
      <c r="G64" s="221"/>
      <c r="H64" s="201">
        <f>D64*G64</f>
        <v>0</v>
      </c>
      <c r="I64" s="201">
        <f>E64+G64</f>
        <v>0</v>
      </c>
      <c r="J64" s="201">
        <f>F64+H64</f>
        <v>0</v>
      </c>
      <c r="K64" s="196"/>
      <c r="L64" s="196"/>
    </row>
    <row r="65" spans="1:12">
      <c r="A65" s="211" t="s">
        <v>1002</v>
      </c>
      <c r="B65" s="211" t="s">
        <v>1108</v>
      </c>
      <c r="C65" s="211" t="s">
        <v>1002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11" t="s">
        <v>1002</v>
      </c>
      <c r="B66" s="211" t="s">
        <v>1109</v>
      </c>
      <c r="C66" s="211" t="s">
        <v>1002</v>
      </c>
      <c r="D66" s="212"/>
      <c r="E66" s="224"/>
      <c r="F66" s="212"/>
      <c r="G66" s="224"/>
      <c r="H66" s="212"/>
      <c r="I66" s="212"/>
      <c r="J66" s="212"/>
      <c r="K66" s="196"/>
      <c r="L66" s="196"/>
    </row>
    <row r="67" spans="1:12">
      <c r="A67" s="200" t="s">
        <v>1110</v>
      </c>
      <c r="B67" s="200" t="s">
        <v>1111</v>
      </c>
      <c r="C67" s="200" t="s">
        <v>1044</v>
      </c>
      <c r="D67" s="201">
        <v>16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00" t="s">
        <v>1112</v>
      </c>
      <c r="B68" s="200" t="s">
        <v>1113</v>
      </c>
      <c r="C68" s="200" t="s">
        <v>1044</v>
      </c>
      <c r="D68" s="201">
        <v>4</v>
      </c>
      <c r="E68" s="221"/>
      <c r="F68" s="201">
        <f>D68*E68</f>
        <v>0</v>
      </c>
      <c r="G68" s="221"/>
      <c r="H68" s="201">
        <f>D68*G68</f>
        <v>0</v>
      </c>
      <c r="I68" s="201">
        <f>E68+G68</f>
        <v>0</v>
      </c>
      <c r="J68" s="201">
        <f>F68+H68</f>
        <v>0</v>
      </c>
      <c r="K68" s="196"/>
      <c r="L68" s="196"/>
    </row>
    <row r="69" spans="1:12">
      <c r="A69" s="211" t="s">
        <v>1002</v>
      </c>
      <c r="B69" s="211" t="s">
        <v>1114</v>
      </c>
      <c r="C69" s="211" t="s">
        <v>1002</v>
      </c>
      <c r="D69" s="212"/>
      <c r="E69" s="224"/>
      <c r="F69" s="212"/>
      <c r="G69" s="224"/>
      <c r="H69" s="212"/>
      <c r="I69" s="212"/>
      <c r="J69" s="212"/>
      <c r="K69" s="196"/>
      <c r="L69" s="196"/>
    </row>
    <row r="70" spans="1:12">
      <c r="A70" s="200" t="s">
        <v>1115</v>
      </c>
      <c r="B70" s="200" t="s">
        <v>1116</v>
      </c>
      <c r="C70" s="200" t="s">
        <v>227</v>
      </c>
      <c r="D70" s="201">
        <v>1</v>
      </c>
      <c r="E70" s="221"/>
      <c r="F70" s="201">
        <f>D70*E70</f>
        <v>0</v>
      </c>
      <c r="G70" s="221"/>
      <c r="H70" s="201">
        <f>D70*G70</f>
        <v>0</v>
      </c>
      <c r="I70" s="201">
        <f t="shared" ref="I70:J72" si="3">E70+G70</f>
        <v>0</v>
      </c>
      <c r="J70" s="201">
        <f t="shared" si="3"/>
        <v>0</v>
      </c>
      <c r="K70" s="196"/>
      <c r="L70" s="196"/>
    </row>
    <row r="71" spans="1:12">
      <c r="A71" s="200" t="s">
        <v>1002</v>
      </c>
      <c r="B71" s="200" t="s">
        <v>1002</v>
      </c>
      <c r="C71" s="200" t="s">
        <v>1002</v>
      </c>
      <c r="D71" s="201"/>
      <c r="E71" s="221"/>
      <c r="F71" s="201"/>
      <c r="G71" s="221"/>
      <c r="H71" s="201"/>
      <c r="I71" s="201">
        <f t="shared" si="3"/>
        <v>0</v>
      </c>
      <c r="J71" s="201">
        <f t="shared" si="3"/>
        <v>0</v>
      </c>
      <c r="K71" s="196"/>
      <c r="L71" s="196"/>
    </row>
    <row r="72" spans="1:12">
      <c r="A72" s="200" t="s">
        <v>1117</v>
      </c>
      <c r="B72" s="200" t="s">
        <v>1118</v>
      </c>
      <c r="C72" s="200" t="s">
        <v>1002</v>
      </c>
      <c r="D72" s="201"/>
      <c r="E72" s="221"/>
      <c r="F72" s="201">
        <f>M1+'06.Par.el.'!B33/100*F59+'06.Par.el.'!B33/100*F60+'06.Par.el.'!B33/100*F62+'06.Par.el.'!B33/100*F64+'06.Par.el.'!B33/100*F67+'06.Par.el.'!B33/100*F68+'06.Par.el.'!B33/100*F70</f>
        <v>0</v>
      </c>
      <c r="G72" s="221"/>
      <c r="H72" s="201"/>
      <c r="I72" s="201">
        <f t="shared" si="3"/>
        <v>0</v>
      </c>
      <c r="J72" s="201">
        <f t="shared" si="3"/>
        <v>0</v>
      </c>
      <c r="K72" s="196"/>
      <c r="L72" s="196"/>
    </row>
    <row r="73" spans="1:12">
      <c r="A73" s="204" t="s">
        <v>1002</v>
      </c>
      <c r="B73" s="204" t="s">
        <v>1119</v>
      </c>
      <c r="C73" s="204" t="s">
        <v>1002</v>
      </c>
      <c r="D73" s="205"/>
      <c r="E73" s="222"/>
      <c r="F73" s="205">
        <f>SUM(F3:F72)</f>
        <v>0</v>
      </c>
      <c r="G73" s="222"/>
      <c r="H73" s="205">
        <f>SUM(H3:H72)</f>
        <v>0</v>
      </c>
      <c r="I73" s="205"/>
      <c r="J73" s="205">
        <f>SUM(J3:J72)</f>
        <v>0</v>
      </c>
      <c r="K73" s="196"/>
      <c r="L73" s="196"/>
    </row>
    <row r="74" spans="1:12">
      <c r="A74" s="213" t="s">
        <v>1002</v>
      </c>
      <c r="B74" s="213" t="s">
        <v>1002</v>
      </c>
      <c r="C74" s="213" t="s">
        <v>1002</v>
      </c>
      <c r="D74" s="214"/>
      <c r="E74" s="225"/>
      <c r="F74" s="214"/>
      <c r="G74" s="225"/>
      <c r="H74" s="214"/>
      <c r="I74" s="214">
        <f>E74+G74</f>
        <v>0</v>
      </c>
      <c r="J74" s="214">
        <f>F74+H74</f>
        <v>0</v>
      </c>
      <c r="K74" s="196"/>
      <c r="L74" s="196"/>
    </row>
    <row r="75" spans="1:12">
      <c r="A75" s="204" t="s">
        <v>1002</v>
      </c>
      <c r="B75" s="204" t="s">
        <v>995</v>
      </c>
      <c r="C75" s="204" t="s">
        <v>1002</v>
      </c>
      <c r="D75" s="205"/>
      <c r="E75" s="222"/>
      <c r="F75" s="205"/>
      <c r="G75" s="222"/>
      <c r="H75" s="205"/>
      <c r="I75" s="205"/>
      <c r="J75" s="205"/>
      <c r="K75" s="196"/>
      <c r="L75" s="196"/>
    </row>
    <row r="76" spans="1:12">
      <c r="A76" s="200" t="s">
        <v>1002</v>
      </c>
      <c r="B76" s="200" t="s">
        <v>1002</v>
      </c>
      <c r="C76" s="200" t="s">
        <v>1002</v>
      </c>
      <c r="D76" s="201"/>
      <c r="E76" s="221"/>
      <c r="F76" s="201"/>
      <c r="G76" s="221"/>
      <c r="H76" s="201"/>
      <c r="I76" s="201">
        <f>E76+G76</f>
        <v>0</v>
      </c>
      <c r="J76" s="201">
        <f>F76+H76</f>
        <v>0</v>
      </c>
      <c r="K76" s="196"/>
      <c r="L76" s="196"/>
    </row>
    <row r="77" spans="1:12">
      <c r="A77" s="198" t="s">
        <v>1002</v>
      </c>
      <c r="B77" s="198" t="s">
        <v>1120</v>
      </c>
      <c r="C77" s="198" t="s">
        <v>1002</v>
      </c>
      <c r="D77" s="199"/>
      <c r="E77" s="220"/>
      <c r="F77" s="199"/>
      <c r="G77" s="220"/>
      <c r="H77" s="199"/>
      <c r="I77" s="199"/>
      <c r="J77" s="199"/>
      <c r="K77" s="196"/>
      <c r="L77" s="196"/>
    </row>
    <row r="78" spans="1:12">
      <c r="A78" s="200" t="s">
        <v>1002</v>
      </c>
      <c r="B78" s="200" t="s">
        <v>1002</v>
      </c>
      <c r="C78" s="200" t="s">
        <v>1002</v>
      </c>
      <c r="D78" s="201"/>
      <c r="E78" s="221"/>
      <c r="F78" s="201"/>
      <c r="G78" s="221"/>
      <c r="H78" s="201"/>
      <c r="I78" s="201">
        <f>E78+G78</f>
        <v>0</v>
      </c>
      <c r="J78" s="201">
        <f>F78+H78</f>
        <v>0</v>
      </c>
      <c r="K78" s="196"/>
      <c r="L78" s="196"/>
    </row>
    <row r="79" spans="1:12">
      <c r="A79" s="211" t="s">
        <v>1002</v>
      </c>
      <c r="B79" s="211" t="s">
        <v>1121</v>
      </c>
      <c r="C79" s="211" t="s">
        <v>1002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11" t="s">
        <v>1002</v>
      </c>
      <c r="B80" s="211" t="s">
        <v>1122</v>
      </c>
      <c r="C80" s="211" t="s">
        <v>1002</v>
      </c>
      <c r="D80" s="212"/>
      <c r="E80" s="224"/>
      <c r="F80" s="212"/>
      <c r="G80" s="224"/>
      <c r="H80" s="212"/>
      <c r="I80" s="212"/>
      <c r="J80" s="212"/>
      <c r="K80" s="196"/>
      <c r="L80" s="196"/>
    </row>
    <row r="81" spans="1:12">
      <c r="A81" s="200" t="s">
        <v>1123</v>
      </c>
      <c r="B81" s="200" t="s">
        <v>1124</v>
      </c>
      <c r="C81" s="200" t="s">
        <v>262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00" t="s">
        <v>1125</v>
      </c>
      <c r="B82" s="200" t="s">
        <v>1126</v>
      </c>
      <c r="C82" s="200" t="s">
        <v>262</v>
      </c>
      <c r="D82" s="201">
        <v>1</v>
      </c>
      <c r="E82" s="221"/>
      <c r="F82" s="201">
        <f>D82*E82</f>
        <v>0</v>
      </c>
      <c r="G82" s="221"/>
      <c r="H82" s="201">
        <f>D82*G82</f>
        <v>0</v>
      </c>
      <c r="I82" s="201">
        <f>E82+G82</f>
        <v>0</v>
      </c>
      <c r="J82" s="201">
        <f>F82+H82</f>
        <v>0</v>
      </c>
      <c r="K82" s="196"/>
      <c r="L82" s="196"/>
    </row>
    <row r="83" spans="1:12">
      <c r="A83" s="211" t="s">
        <v>1002</v>
      </c>
      <c r="B83" s="211" t="s">
        <v>1127</v>
      </c>
      <c r="C83" s="211" t="s">
        <v>1002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11" t="s">
        <v>1002</v>
      </c>
      <c r="B84" s="211" t="s">
        <v>1128</v>
      </c>
      <c r="C84" s="211" t="s">
        <v>1002</v>
      </c>
      <c r="D84" s="212"/>
      <c r="E84" s="224"/>
      <c r="F84" s="212"/>
      <c r="G84" s="224"/>
      <c r="H84" s="212"/>
      <c r="I84" s="212"/>
      <c r="J84" s="212"/>
      <c r="K84" s="196"/>
      <c r="L84" s="196"/>
    </row>
    <row r="85" spans="1:12">
      <c r="A85" s="200" t="s">
        <v>1129</v>
      </c>
      <c r="B85" s="200" t="s">
        <v>1130</v>
      </c>
      <c r="C85" s="200" t="s">
        <v>262</v>
      </c>
      <c r="D85" s="201">
        <v>10</v>
      </c>
      <c r="E85" s="221"/>
      <c r="F85" s="201">
        <f>D85*E85</f>
        <v>0</v>
      </c>
      <c r="G85" s="221"/>
      <c r="H85" s="201">
        <f>D85*G85</f>
        <v>0</v>
      </c>
      <c r="I85" s="201">
        <f>E85+G85</f>
        <v>0</v>
      </c>
      <c r="J85" s="201">
        <f>F85+H85</f>
        <v>0</v>
      </c>
      <c r="K85" s="196"/>
      <c r="L85" s="196"/>
    </row>
    <row r="86" spans="1:12">
      <c r="A86" s="211" t="s">
        <v>1002</v>
      </c>
      <c r="B86" s="211" t="s">
        <v>1131</v>
      </c>
      <c r="C86" s="211" t="s">
        <v>1002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11" t="s">
        <v>1002</v>
      </c>
      <c r="B87" s="211" t="s">
        <v>1132</v>
      </c>
      <c r="C87" s="211" t="s">
        <v>1002</v>
      </c>
      <c r="D87" s="212"/>
      <c r="E87" s="224"/>
      <c r="F87" s="212"/>
      <c r="G87" s="224"/>
      <c r="H87" s="212"/>
      <c r="I87" s="212"/>
      <c r="J87" s="212"/>
      <c r="K87" s="196"/>
      <c r="L87" s="196"/>
    </row>
    <row r="88" spans="1:12">
      <c r="A88" s="200" t="s">
        <v>1133</v>
      </c>
      <c r="B88" s="200" t="s">
        <v>1134</v>
      </c>
      <c r="C88" s="200" t="s">
        <v>236</v>
      </c>
      <c r="D88" s="201">
        <v>32</v>
      </c>
      <c r="E88" s="221"/>
      <c r="F88" s="201">
        <f>D88*E88</f>
        <v>0</v>
      </c>
      <c r="G88" s="221"/>
      <c r="H88" s="201">
        <f>D88*G88</f>
        <v>0</v>
      </c>
      <c r="I88" s="201">
        <f>E88+G88</f>
        <v>0</v>
      </c>
      <c r="J88" s="201">
        <f>F88+H88</f>
        <v>0</v>
      </c>
      <c r="K88" s="196"/>
      <c r="L88" s="196"/>
    </row>
    <row r="89" spans="1:12">
      <c r="A89" s="200" t="s">
        <v>1002</v>
      </c>
      <c r="B89" s="200" t="s">
        <v>1002</v>
      </c>
      <c r="C89" s="200" t="s">
        <v>1002</v>
      </c>
      <c r="D89" s="201"/>
      <c r="E89" s="221"/>
      <c r="F89" s="201"/>
      <c r="G89" s="221"/>
      <c r="H89" s="201"/>
      <c r="I89" s="201">
        <f>E89+G89</f>
        <v>0</v>
      </c>
      <c r="J89" s="201">
        <f>F89+H89</f>
        <v>0</v>
      </c>
      <c r="K89" s="196"/>
      <c r="L89" s="196"/>
    </row>
    <row r="90" spans="1:12">
      <c r="A90" s="198" t="s">
        <v>1002</v>
      </c>
      <c r="B90" s="198" t="s">
        <v>1135</v>
      </c>
      <c r="C90" s="198" t="s">
        <v>1002</v>
      </c>
      <c r="D90" s="199"/>
      <c r="E90" s="220"/>
      <c r="F90" s="199">
        <f>SUM(F78:F89)</f>
        <v>0</v>
      </c>
      <c r="G90" s="220"/>
      <c r="H90" s="199">
        <f>SUM(H78:H89)</f>
        <v>0</v>
      </c>
      <c r="I90" s="199"/>
      <c r="J90" s="199">
        <f>SUM(J78:J89)</f>
        <v>0</v>
      </c>
      <c r="K90" s="196"/>
      <c r="L90" s="196"/>
    </row>
    <row r="91" spans="1:12">
      <c r="A91" s="200" t="s">
        <v>1002</v>
      </c>
      <c r="B91" s="200" t="s">
        <v>1002</v>
      </c>
      <c r="C91" s="200" t="s">
        <v>1002</v>
      </c>
      <c r="D91" s="201"/>
      <c r="E91" s="221"/>
      <c r="F91" s="201"/>
      <c r="G91" s="221"/>
      <c r="H91" s="201"/>
      <c r="I91" s="201">
        <f>E91+G91</f>
        <v>0</v>
      </c>
      <c r="J91" s="201">
        <f>F91+H91</f>
        <v>0</v>
      </c>
      <c r="K91" s="196"/>
      <c r="L91" s="196"/>
    </row>
    <row r="92" spans="1:12">
      <c r="A92" s="204" t="s">
        <v>1002</v>
      </c>
      <c r="B92" s="204" t="s">
        <v>1136</v>
      </c>
      <c r="C92" s="204" t="s">
        <v>1002</v>
      </c>
      <c r="D92" s="205"/>
      <c r="E92" s="222"/>
      <c r="F92" s="205">
        <f>SUM(F76,F78:F89,F91:F91)</f>
        <v>0</v>
      </c>
      <c r="G92" s="222"/>
      <c r="H92" s="205">
        <f>SUM(H76,H78:H89,H91:H91)</f>
        <v>0</v>
      </c>
      <c r="I92" s="205"/>
      <c r="J92" s="205">
        <f>SUM(J76,J78:J89,J91:J91)</f>
        <v>0</v>
      </c>
      <c r="K92" s="196"/>
      <c r="L92" s="196"/>
    </row>
    <row r="93" spans="1:12">
      <c r="A93" s="200" t="s">
        <v>1002</v>
      </c>
      <c r="B93" s="200" t="s">
        <v>1002</v>
      </c>
      <c r="C93" s="200" t="s">
        <v>1002</v>
      </c>
      <c r="D93" s="201"/>
      <c r="E93" s="201"/>
      <c r="F93" s="201"/>
      <c r="G93" s="201"/>
      <c r="H93" s="201"/>
      <c r="I93" s="201">
        <f>E93+G93</f>
        <v>0</v>
      </c>
      <c r="J93" s="201">
        <f>F93+H93</f>
        <v>0</v>
      </c>
      <c r="K93" s="196"/>
      <c r="L93" s="196"/>
    </row>
  </sheetData>
  <sheetProtection algorithmName="SHA-512" hashValue="Ls0Q4riw9kYUh9qANhNzVekwBMKPS4d9jtZjf6Nv2PXi4WIrAuaNIxbupyVQZ8lbIEARdPX1bBzvYRwxaxiUzw==" saltValue="cAATVg9OoaYkmWoAQC2k5g==" spinCount="100000" sheet="1" objects="1" scenarios="1"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1198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1187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1188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1189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1190</v>
      </c>
      <c r="B33" s="207">
        <v>21</v>
      </c>
    </row>
  </sheetData>
  <sheetProtection algorithmName="SHA-512" hashValue="DID/h16ZdPt7Oe1SXl/BJes/kWtLLVYsckhK7hT/qLBsjC5cW/NAbZv1wyHlYndI3smQeYA+gg/0c6lL/ewBTQ==" saltValue="zr8DXZMlVyoQSv7UsJ+3RA==" spinCount="100000" sheet="1" objects="1" scenarios="1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BH5000"/>
  <sheetViews>
    <sheetView topLeftCell="A181" workbookViewId="0">
      <selection activeCell="C201" sqref="C201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71</v>
      </c>
      <c r="C3" s="286" t="s">
        <v>72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98</v>
      </c>
      <c r="C8" s="186" t="s">
        <v>99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1.02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5.03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615</v>
      </c>
      <c r="C9" s="187" t="s">
        <v>616</v>
      </c>
      <c r="D9" s="172" t="s">
        <v>193</v>
      </c>
      <c r="E9" s="173">
        <v>9.0719999999999992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0.11219</v>
      </c>
      <c r="O9" s="173">
        <f>ROUND(E9*N9,2)</f>
        <v>1.02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0.55488999999999999</v>
      </c>
      <c r="V9" s="158">
        <f>ROUND(E9*U9,2)</f>
        <v>5.03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617</v>
      </c>
      <c r="D10" s="160"/>
      <c r="E10" s="161">
        <v>9.0719999999999992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3" t="s">
        <v>189</v>
      </c>
      <c r="B11" s="164" t="s">
        <v>104</v>
      </c>
      <c r="C11" s="186" t="s">
        <v>105</v>
      </c>
      <c r="D11" s="165"/>
      <c r="E11" s="166"/>
      <c r="F11" s="167"/>
      <c r="G11" s="167">
        <f>SUMIF(AG12:AG24,"&lt;&gt;NOR",G12:G24)</f>
        <v>0</v>
      </c>
      <c r="H11" s="167"/>
      <c r="I11" s="167">
        <f>SUM(I12:I24)</f>
        <v>0</v>
      </c>
      <c r="J11" s="167"/>
      <c r="K11" s="167">
        <f>SUM(K12:K24)</f>
        <v>0</v>
      </c>
      <c r="L11" s="167"/>
      <c r="M11" s="167">
        <f>SUM(M12:M24)</f>
        <v>0</v>
      </c>
      <c r="N11" s="166"/>
      <c r="O11" s="166">
        <f>SUM(O12:O24)</f>
        <v>4.2299999999999995</v>
      </c>
      <c r="P11" s="166"/>
      <c r="Q11" s="166">
        <f>SUM(Q12:Q24)</f>
        <v>0</v>
      </c>
      <c r="R11" s="167"/>
      <c r="S11" s="167"/>
      <c r="T11" s="168"/>
      <c r="U11" s="162"/>
      <c r="V11" s="162">
        <f>SUM(V12:V24)</f>
        <v>95.669999999999987</v>
      </c>
      <c r="W11" s="162"/>
      <c r="X11" s="162"/>
      <c r="Y11" s="162"/>
      <c r="AG11" t="s">
        <v>190</v>
      </c>
    </row>
    <row r="12" spans="1:60" ht="20.399999999999999" outlineLevel="1">
      <c r="A12" s="170">
        <v>2</v>
      </c>
      <c r="B12" s="171" t="s">
        <v>191</v>
      </c>
      <c r="C12" s="187" t="s">
        <v>192</v>
      </c>
      <c r="D12" s="172" t="s">
        <v>193</v>
      </c>
      <c r="E12" s="173">
        <v>82.56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1.554E-2</v>
      </c>
      <c r="O12" s="173">
        <f>ROUND(E12*N12,2)</f>
        <v>1.28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0.23580000000000001</v>
      </c>
      <c r="V12" s="158">
        <f>ROUND(E12*U12,2)</f>
        <v>19.47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4" t="s">
        <v>199</v>
      </c>
      <c r="D13" s="295"/>
      <c r="E13" s="295"/>
      <c r="F13" s="295"/>
      <c r="G13" s="29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676</v>
      </c>
      <c r="D14" s="160"/>
      <c r="E14" s="161">
        <v>82.56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>
      <c r="A15" s="170">
        <v>3</v>
      </c>
      <c r="B15" s="171" t="s">
        <v>203</v>
      </c>
      <c r="C15" s="187" t="s">
        <v>204</v>
      </c>
      <c r="D15" s="172" t="s">
        <v>193</v>
      </c>
      <c r="E15" s="173">
        <v>58.45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1.7680000000000001E-2</v>
      </c>
      <c r="O15" s="173">
        <f>ROUND(E15*N15,2)</f>
        <v>1.03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0.38716</v>
      </c>
      <c r="V15" s="158">
        <f>ROUND(E15*U15,2)</f>
        <v>22.63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94" t="s">
        <v>199</v>
      </c>
      <c r="D16" s="295"/>
      <c r="E16" s="295"/>
      <c r="F16" s="295"/>
      <c r="G16" s="29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677</v>
      </c>
      <c r="D17" s="160"/>
      <c r="E17" s="161">
        <v>58.45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0">
        <v>4</v>
      </c>
      <c r="B18" s="171" t="s">
        <v>206</v>
      </c>
      <c r="C18" s="187" t="s">
        <v>207</v>
      </c>
      <c r="D18" s="172" t="s">
        <v>193</v>
      </c>
      <c r="E18" s="173">
        <v>82.56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8.5100000000000002E-3</v>
      </c>
      <c r="O18" s="173">
        <f>ROUND(E18*N18,2)</f>
        <v>0.7</v>
      </c>
      <c r="P18" s="173">
        <v>0</v>
      </c>
      <c r="Q18" s="173">
        <f>ROUND(E18*P18,2)</f>
        <v>0</v>
      </c>
      <c r="R18" s="175"/>
      <c r="S18" s="175" t="s">
        <v>194</v>
      </c>
      <c r="T18" s="176" t="s">
        <v>195</v>
      </c>
      <c r="U18" s="158">
        <v>0.32500000000000001</v>
      </c>
      <c r="V18" s="158">
        <f>ROUND(E18*U18,2)</f>
        <v>26.83</v>
      </c>
      <c r="W18" s="158"/>
      <c r="X18" s="158" t="s">
        <v>196</v>
      </c>
      <c r="Y18" s="158" t="s">
        <v>197</v>
      </c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188" t="s">
        <v>678</v>
      </c>
      <c r="D19" s="160"/>
      <c r="E19" s="161">
        <v>82.56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0">
        <v>5</v>
      </c>
      <c r="B20" s="171" t="s">
        <v>623</v>
      </c>
      <c r="C20" s="187" t="s">
        <v>624</v>
      </c>
      <c r="D20" s="172" t="s">
        <v>193</v>
      </c>
      <c r="E20" s="173">
        <v>18.143999999999998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4.7660000000000001E-2</v>
      </c>
      <c r="O20" s="173">
        <f>ROUND(E20*N20,2)</f>
        <v>0.86</v>
      </c>
      <c r="P20" s="173">
        <v>0</v>
      </c>
      <c r="Q20" s="173">
        <f>ROUND(E20*P20,2)</f>
        <v>0</v>
      </c>
      <c r="R20" s="175"/>
      <c r="S20" s="175" t="s">
        <v>194</v>
      </c>
      <c r="T20" s="176" t="s">
        <v>195</v>
      </c>
      <c r="U20" s="158">
        <v>0.84</v>
      </c>
      <c r="V20" s="158">
        <f>ROUND(E20*U20,2)</f>
        <v>15.24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88" t="s">
        <v>625</v>
      </c>
      <c r="D21" s="160"/>
      <c r="E21" s="161">
        <v>18.143999999999998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0">
        <v>6</v>
      </c>
      <c r="B22" s="171" t="s">
        <v>209</v>
      </c>
      <c r="C22" s="187" t="s">
        <v>210</v>
      </c>
      <c r="D22" s="172" t="s">
        <v>193</v>
      </c>
      <c r="E22" s="173">
        <v>6.6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5.4969999999999998E-2</v>
      </c>
      <c r="O22" s="173">
        <f>ROUND(E22*N22,2)</f>
        <v>0.36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1.7428999999999999</v>
      </c>
      <c r="V22" s="158">
        <f>ROUND(E22*U22,2)</f>
        <v>11.5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188" t="s">
        <v>679</v>
      </c>
      <c r="D23" s="160"/>
      <c r="E23" s="161">
        <v>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>
      <c r="A24" s="154"/>
      <c r="B24" s="155"/>
      <c r="C24" s="188" t="s">
        <v>680</v>
      </c>
      <c r="D24" s="160"/>
      <c r="E24" s="161">
        <v>3.6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63" t="s">
        <v>189</v>
      </c>
      <c r="B25" s="164" t="s">
        <v>106</v>
      </c>
      <c r="C25" s="186" t="s">
        <v>107</v>
      </c>
      <c r="D25" s="165"/>
      <c r="E25" s="166"/>
      <c r="F25" s="167"/>
      <c r="G25" s="167">
        <f>SUMIF(AG26:AG27,"&lt;&gt;NOR",G26:G27)</f>
        <v>0</v>
      </c>
      <c r="H25" s="167"/>
      <c r="I25" s="167">
        <f>SUM(I26:I27)</f>
        <v>0</v>
      </c>
      <c r="J25" s="167"/>
      <c r="K25" s="167">
        <f>SUM(K26:K27)</f>
        <v>0</v>
      </c>
      <c r="L25" s="167"/>
      <c r="M25" s="167">
        <f>SUM(M26:M27)</f>
        <v>0</v>
      </c>
      <c r="N25" s="166"/>
      <c r="O25" s="166">
        <f>SUM(O26:O27)</f>
        <v>1.04</v>
      </c>
      <c r="P25" s="166"/>
      <c r="Q25" s="166">
        <f>SUM(Q26:Q27)</f>
        <v>0</v>
      </c>
      <c r="R25" s="167"/>
      <c r="S25" s="167"/>
      <c r="T25" s="168"/>
      <c r="U25" s="162"/>
      <c r="V25" s="162">
        <f>SUM(V26:V27)</f>
        <v>19.399999999999999</v>
      </c>
      <c r="W25" s="162"/>
      <c r="X25" s="162"/>
      <c r="Y25" s="162"/>
      <c r="AG25" t="s">
        <v>190</v>
      </c>
    </row>
    <row r="26" spans="1:60" outlineLevel="1">
      <c r="A26" s="177">
        <v>7</v>
      </c>
      <c r="B26" s="178" t="s">
        <v>451</v>
      </c>
      <c r="C26" s="189" t="s">
        <v>452</v>
      </c>
      <c r="D26" s="179" t="s">
        <v>193</v>
      </c>
      <c r="E26" s="180">
        <v>58.45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1.7850000000000001E-2</v>
      </c>
      <c r="O26" s="180">
        <f>ROUND(E26*N26,2)</f>
        <v>1.04</v>
      </c>
      <c r="P26" s="180">
        <v>0</v>
      </c>
      <c r="Q26" s="180">
        <f>ROUND(E26*P26,2)</f>
        <v>0</v>
      </c>
      <c r="R26" s="182"/>
      <c r="S26" s="182" t="s">
        <v>194</v>
      </c>
      <c r="T26" s="183" t="s">
        <v>195</v>
      </c>
      <c r="U26" s="158">
        <v>0.28199999999999997</v>
      </c>
      <c r="V26" s="158">
        <f>ROUND(E26*U26,2)</f>
        <v>16.48</v>
      </c>
      <c r="W26" s="158"/>
      <c r="X26" s="158" t="s">
        <v>196</v>
      </c>
      <c r="Y26" s="158" t="s">
        <v>197</v>
      </c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7">
        <v>8</v>
      </c>
      <c r="B27" s="178" t="s">
        <v>454</v>
      </c>
      <c r="C27" s="189" t="s">
        <v>455</v>
      </c>
      <c r="D27" s="179" t="s">
        <v>193</v>
      </c>
      <c r="E27" s="180">
        <v>58.45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0.05</v>
      </c>
      <c r="V27" s="158">
        <f>ROUND(E27*U27,2)</f>
        <v>2.92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3" t="s">
        <v>189</v>
      </c>
      <c r="B28" s="164" t="s">
        <v>110</v>
      </c>
      <c r="C28" s="186" t="s">
        <v>111</v>
      </c>
      <c r="D28" s="165"/>
      <c r="E28" s="166"/>
      <c r="F28" s="167"/>
      <c r="G28" s="167">
        <f>SUMIF(AG29:AG31,"&lt;&gt;NOR",G29:G31)</f>
        <v>0</v>
      </c>
      <c r="H28" s="167"/>
      <c r="I28" s="167">
        <f>SUM(I29:I31)</f>
        <v>0</v>
      </c>
      <c r="J28" s="167"/>
      <c r="K28" s="167">
        <f>SUM(K29:K31)</f>
        <v>0</v>
      </c>
      <c r="L28" s="167"/>
      <c r="M28" s="167">
        <f>SUM(M29:M31)</f>
        <v>0</v>
      </c>
      <c r="N28" s="166"/>
      <c r="O28" s="166">
        <f>SUM(O29:O31)</f>
        <v>0</v>
      </c>
      <c r="P28" s="166"/>
      <c r="Q28" s="166">
        <f>SUM(Q29:Q31)</f>
        <v>0</v>
      </c>
      <c r="R28" s="167"/>
      <c r="S28" s="167"/>
      <c r="T28" s="168"/>
      <c r="U28" s="162"/>
      <c r="V28" s="162">
        <f>SUM(V29:V31)</f>
        <v>1.6</v>
      </c>
      <c r="W28" s="162"/>
      <c r="X28" s="162"/>
      <c r="Y28" s="162"/>
      <c r="AG28" t="s">
        <v>190</v>
      </c>
    </row>
    <row r="29" spans="1:60" ht="20.399999999999999" outlineLevel="1">
      <c r="A29" s="177">
        <v>9</v>
      </c>
      <c r="B29" s="178" t="s">
        <v>213</v>
      </c>
      <c r="C29" s="189" t="s">
        <v>214</v>
      </c>
      <c r="D29" s="179" t="s">
        <v>215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1.6</v>
      </c>
      <c r="V29" s="158">
        <f>ROUND(E29*U29,2)</f>
        <v>1.6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>
      <c r="A30" s="177">
        <v>10</v>
      </c>
      <c r="B30" s="178" t="s">
        <v>216</v>
      </c>
      <c r="C30" s="189" t="s">
        <v>217</v>
      </c>
      <c r="D30" s="179" t="s">
        <v>218</v>
      </c>
      <c r="E30" s="180">
        <v>30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7">
        <v>11</v>
      </c>
      <c r="B31" s="178" t="s">
        <v>219</v>
      </c>
      <c r="C31" s="189" t="s">
        <v>220</v>
      </c>
      <c r="D31" s="179" t="s">
        <v>221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6.4">
      <c r="A32" s="163" t="s">
        <v>189</v>
      </c>
      <c r="B32" s="164" t="s">
        <v>112</v>
      </c>
      <c r="C32" s="186" t="s">
        <v>113</v>
      </c>
      <c r="D32" s="165"/>
      <c r="E32" s="166"/>
      <c r="F32" s="167"/>
      <c r="G32" s="167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7"/>
      <c r="S32" s="167"/>
      <c r="T32" s="168"/>
      <c r="U32" s="162"/>
      <c r="V32" s="162">
        <f>SUM(V33:V33)</f>
        <v>18</v>
      </c>
      <c r="W32" s="162"/>
      <c r="X32" s="162"/>
      <c r="Y32" s="162"/>
      <c r="AG32" t="s">
        <v>190</v>
      </c>
    </row>
    <row r="33" spans="1:60" outlineLevel="1">
      <c r="A33" s="177">
        <v>12</v>
      </c>
      <c r="B33" s="178" t="s">
        <v>222</v>
      </c>
      <c r="C33" s="189" t="s">
        <v>223</v>
      </c>
      <c r="D33" s="179" t="s">
        <v>193</v>
      </c>
      <c r="E33" s="180">
        <v>58.45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4.0000000000000003E-5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194</v>
      </c>
      <c r="T33" s="183" t="s">
        <v>195</v>
      </c>
      <c r="U33" s="158">
        <v>0.308</v>
      </c>
      <c r="V33" s="158">
        <f>ROUND(E33*U33,2)</f>
        <v>18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6.4">
      <c r="A34" s="163" t="s">
        <v>189</v>
      </c>
      <c r="B34" s="164" t="s">
        <v>114</v>
      </c>
      <c r="C34" s="186" t="s">
        <v>115</v>
      </c>
      <c r="D34" s="165"/>
      <c r="E34" s="166"/>
      <c r="F34" s="167"/>
      <c r="G34" s="167">
        <f>SUMIF(AG35:AG40,"&lt;&gt;NOR",G35:G40)</f>
        <v>0</v>
      </c>
      <c r="H34" s="167"/>
      <c r="I34" s="167">
        <f>SUM(I35:I40)</f>
        <v>0</v>
      </c>
      <c r="J34" s="167"/>
      <c r="K34" s="167">
        <f>SUM(K35:K40)</f>
        <v>0</v>
      </c>
      <c r="L34" s="167"/>
      <c r="M34" s="167">
        <f>SUM(M35:M40)</f>
        <v>0</v>
      </c>
      <c r="N34" s="166"/>
      <c r="O34" s="166">
        <f>SUM(O35:O40)</f>
        <v>0.16</v>
      </c>
      <c r="P34" s="166"/>
      <c r="Q34" s="166">
        <f>SUM(Q35:Q40)</f>
        <v>0</v>
      </c>
      <c r="R34" s="167"/>
      <c r="S34" s="167"/>
      <c r="T34" s="168"/>
      <c r="U34" s="162"/>
      <c r="V34" s="162">
        <f>SUM(V35:V40)</f>
        <v>9.61</v>
      </c>
      <c r="W34" s="162"/>
      <c r="X34" s="162"/>
      <c r="Y34" s="162"/>
      <c r="AG34" t="s">
        <v>190</v>
      </c>
    </row>
    <row r="35" spans="1:60" outlineLevel="1">
      <c r="A35" s="170">
        <v>13</v>
      </c>
      <c r="B35" s="171" t="s">
        <v>626</v>
      </c>
      <c r="C35" s="187" t="s">
        <v>627</v>
      </c>
      <c r="D35" s="172" t="s">
        <v>236</v>
      </c>
      <c r="E35" s="173">
        <v>17.2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9.5200000000000007E-3</v>
      </c>
      <c r="O35" s="173">
        <f>ROUND(E35*N35,2)</f>
        <v>0.16</v>
      </c>
      <c r="P35" s="173">
        <v>0</v>
      </c>
      <c r="Q35" s="173">
        <f>ROUND(E35*P35,2)</f>
        <v>0</v>
      </c>
      <c r="R35" s="175"/>
      <c r="S35" s="175" t="s">
        <v>194</v>
      </c>
      <c r="T35" s="176" t="s">
        <v>195</v>
      </c>
      <c r="U35" s="158">
        <v>0.55900000000000005</v>
      </c>
      <c r="V35" s="158">
        <f>ROUND(E35*U35,2)</f>
        <v>9.61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294" t="s">
        <v>675</v>
      </c>
      <c r="D36" s="295"/>
      <c r="E36" s="295"/>
      <c r="F36" s="295"/>
      <c r="G36" s="29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>
      <c r="A37" s="154"/>
      <c r="B37" s="155"/>
      <c r="C37" s="296" t="s">
        <v>628</v>
      </c>
      <c r="D37" s="297"/>
      <c r="E37" s="297"/>
      <c r="F37" s="297"/>
      <c r="G37" s="29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296" t="s">
        <v>629</v>
      </c>
      <c r="D38" s="297"/>
      <c r="E38" s="297"/>
      <c r="F38" s="297"/>
      <c r="G38" s="29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" outlineLevel="3">
      <c r="A39" s="154"/>
      <c r="B39" s="155"/>
      <c r="C39" s="296" t="s">
        <v>630</v>
      </c>
      <c r="D39" s="297"/>
      <c r="E39" s="297"/>
      <c r="F39" s="297"/>
      <c r="G39" s="29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5" t="str">
        <f>C39</f>
        <v>- standardního tmelení Q2, to je: základní tmelení Q1+ dodatečné tmelení (tmelení najemno) a případné přebroušení.</v>
      </c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631</v>
      </c>
      <c r="D40" s="160"/>
      <c r="E40" s="161">
        <v>17.2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>
      <c r="A41" s="163" t="s">
        <v>189</v>
      </c>
      <c r="B41" s="164" t="s">
        <v>116</v>
      </c>
      <c r="C41" s="186" t="s">
        <v>117</v>
      </c>
      <c r="D41" s="165"/>
      <c r="E41" s="166"/>
      <c r="F41" s="167"/>
      <c r="G41" s="167">
        <f>SUMIF(AG42:AG56,"&lt;&gt;NOR",G42:G56)</f>
        <v>0</v>
      </c>
      <c r="H41" s="167"/>
      <c r="I41" s="167">
        <f>SUM(I42:I56)</f>
        <v>0</v>
      </c>
      <c r="J41" s="167"/>
      <c r="K41" s="167">
        <f>SUM(K42:K56)</f>
        <v>0</v>
      </c>
      <c r="L41" s="167"/>
      <c r="M41" s="167">
        <f>SUM(M42:M56)</f>
        <v>0</v>
      </c>
      <c r="N41" s="166"/>
      <c r="O41" s="166">
        <f>SUM(O42:O56)</f>
        <v>0</v>
      </c>
      <c r="P41" s="166"/>
      <c r="Q41" s="166">
        <f>SUM(Q42:Q56)</f>
        <v>2.6</v>
      </c>
      <c r="R41" s="167"/>
      <c r="S41" s="167"/>
      <c r="T41" s="168"/>
      <c r="U41" s="162"/>
      <c r="V41" s="162">
        <f>SUM(V42:V56)</f>
        <v>40.76</v>
      </c>
      <c r="W41" s="162"/>
      <c r="X41" s="162"/>
      <c r="Y41" s="162"/>
      <c r="AG41" t="s">
        <v>190</v>
      </c>
    </row>
    <row r="42" spans="1:60" outlineLevel="1">
      <c r="A42" s="177">
        <v>14</v>
      </c>
      <c r="B42" s="178" t="s">
        <v>225</v>
      </c>
      <c r="C42" s="189" t="s">
        <v>226</v>
      </c>
      <c r="D42" s="179" t="s">
        <v>227</v>
      </c>
      <c r="E42" s="180">
        <v>1</v>
      </c>
      <c r="F42" s="181"/>
      <c r="G42" s="182">
        <f t="shared" ref="G42:G47" si="0">ROUND(E42*F42,2)</f>
        <v>0</v>
      </c>
      <c r="H42" s="181"/>
      <c r="I42" s="182">
        <f t="shared" ref="I42:I47" si="1">ROUND(E42*H42,2)</f>
        <v>0</v>
      </c>
      <c r="J42" s="181"/>
      <c r="K42" s="182">
        <f t="shared" ref="K42:K47" si="2">ROUND(E42*J42,2)</f>
        <v>0</v>
      </c>
      <c r="L42" s="182">
        <v>21</v>
      </c>
      <c r="M42" s="182">
        <f t="shared" ref="M42:M47" si="3">G42*(1+L42/100)</f>
        <v>0</v>
      </c>
      <c r="N42" s="180">
        <v>0</v>
      </c>
      <c r="O42" s="180">
        <f t="shared" ref="O42:O47" si="4">ROUND(E42*N42,2)</f>
        <v>0</v>
      </c>
      <c r="P42" s="180">
        <v>0</v>
      </c>
      <c r="Q42" s="180">
        <f t="shared" ref="Q42:Q47" si="5">ROUND(E42*P42,2)</f>
        <v>0</v>
      </c>
      <c r="R42" s="182"/>
      <c r="S42" s="182" t="s">
        <v>228</v>
      </c>
      <c r="T42" s="183" t="s">
        <v>229</v>
      </c>
      <c r="U42" s="158">
        <v>0</v>
      </c>
      <c r="V42" s="158">
        <f t="shared" ref="V42:V47" si="6">ROUND(E42*U42,2)</f>
        <v>0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7">
        <v>15</v>
      </c>
      <c r="B43" s="178" t="s">
        <v>230</v>
      </c>
      <c r="C43" s="189" t="s">
        <v>231</v>
      </c>
      <c r="D43" s="179" t="s">
        <v>227</v>
      </c>
      <c r="E43" s="180">
        <v>1</v>
      </c>
      <c r="F43" s="181"/>
      <c r="G43" s="182">
        <f t="shared" si="0"/>
        <v>0</v>
      </c>
      <c r="H43" s="181"/>
      <c r="I43" s="182">
        <f t="shared" si="1"/>
        <v>0</v>
      </c>
      <c r="J43" s="181"/>
      <c r="K43" s="182">
        <f t="shared" si="2"/>
        <v>0</v>
      </c>
      <c r="L43" s="182">
        <v>21</v>
      </c>
      <c r="M43" s="182">
        <f t="shared" si="3"/>
        <v>0</v>
      </c>
      <c r="N43" s="180">
        <v>0</v>
      </c>
      <c r="O43" s="180">
        <f t="shared" si="4"/>
        <v>0</v>
      </c>
      <c r="P43" s="180">
        <v>0</v>
      </c>
      <c r="Q43" s="180">
        <f t="shared" si="5"/>
        <v>0</v>
      </c>
      <c r="R43" s="182"/>
      <c r="S43" s="182" t="s">
        <v>228</v>
      </c>
      <c r="T43" s="183" t="s">
        <v>229</v>
      </c>
      <c r="U43" s="158">
        <v>0</v>
      </c>
      <c r="V43" s="158">
        <f t="shared" si="6"/>
        <v>0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16</v>
      </c>
      <c r="B44" s="178" t="s">
        <v>232</v>
      </c>
      <c r="C44" s="189" t="s">
        <v>233</v>
      </c>
      <c r="D44" s="179" t="s">
        <v>227</v>
      </c>
      <c r="E44" s="180">
        <v>1</v>
      </c>
      <c r="F44" s="181"/>
      <c r="G44" s="182">
        <f t="shared" si="0"/>
        <v>0</v>
      </c>
      <c r="H44" s="181"/>
      <c r="I44" s="182">
        <f t="shared" si="1"/>
        <v>0</v>
      </c>
      <c r="J44" s="181"/>
      <c r="K44" s="182">
        <f t="shared" si="2"/>
        <v>0</v>
      </c>
      <c r="L44" s="182">
        <v>21</v>
      </c>
      <c r="M44" s="182">
        <f t="shared" si="3"/>
        <v>0</v>
      </c>
      <c r="N44" s="180">
        <v>0</v>
      </c>
      <c r="O44" s="180">
        <f t="shared" si="4"/>
        <v>0</v>
      </c>
      <c r="P44" s="180">
        <v>0</v>
      </c>
      <c r="Q44" s="180">
        <f t="shared" si="5"/>
        <v>0</v>
      </c>
      <c r="R44" s="182"/>
      <c r="S44" s="182" t="s">
        <v>228</v>
      </c>
      <c r="T44" s="183" t="s">
        <v>229</v>
      </c>
      <c r="U44" s="158">
        <v>0</v>
      </c>
      <c r="V44" s="158">
        <f t="shared" si="6"/>
        <v>0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7">
        <v>17</v>
      </c>
      <c r="B45" s="178" t="s">
        <v>225</v>
      </c>
      <c r="C45" s="189" t="s">
        <v>592</v>
      </c>
      <c r="D45" s="179" t="s">
        <v>227</v>
      </c>
      <c r="E45" s="180">
        <v>1</v>
      </c>
      <c r="F45" s="181"/>
      <c r="G45" s="182">
        <f t="shared" si="0"/>
        <v>0</v>
      </c>
      <c r="H45" s="181"/>
      <c r="I45" s="182">
        <f t="shared" si="1"/>
        <v>0</v>
      </c>
      <c r="J45" s="181"/>
      <c r="K45" s="182">
        <f t="shared" si="2"/>
        <v>0</v>
      </c>
      <c r="L45" s="182">
        <v>21</v>
      </c>
      <c r="M45" s="182">
        <f t="shared" si="3"/>
        <v>0</v>
      </c>
      <c r="N45" s="180">
        <v>0</v>
      </c>
      <c r="O45" s="180">
        <f t="shared" si="4"/>
        <v>0</v>
      </c>
      <c r="P45" s="180">
        <v>0</v>
      </c>
      <c r="Q45" s="180">
        <f t="shared" si="5"/>
        <v>0</v>
      </c>
      <c r="R45" s="182"/>
      <c r="S45" s="182" t="s">
        <v>228</v>
      </c>
      <c r="T45" s="183" t="s">
        <v>229</v>
      </c>
      <c r="U45" s="158">
        <v>0</v>
      </c>
      <c r="V45" s="158">
        <f t="shared" si="6"/>
        <v>0</v>
      </c>
      <c r="W45" s="158"/>
      <c r="X45" s="158" t="s">
        <v>461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462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7">
        <v>18</v>
      </c>
      <c r="B46" s="178" t="s">
        <v>225</v>
      </c>
      <c r="C46" s="189" t="s">
        <v>460</v>
      </c>
      <c r="D46" s="179" t="s">
        <v>227</v>
      </c>
      <c r="E46" s="180">
        <v>1</v>
      </c>
      <c r="F46" s="181"/>
      <c r="G46" s="182">
        <f t="shared" si="0"/>
        <v>0</v>
      </c>
      <c r="H46" s="181"/>
      <c r="I46" s="182">
        <f t="shared" si="1"/>
        <v>0</v>
      </c>
      <c r="J46" s="181"/>
      <c r="K46" s="182">
        <f t="shared" si="2"/>
        <v>0</v>
      </c>
      <c r="L46" s="182">
        <v>21</v>
      </c>
      <c r="M46" s="182">
        <f t="shared" si="3"/>
        <v>0</v>
      </c>
      <c r="N46" s="180">
        <v>0</v>
      </c>
      <c r="O46" s="180">
        <f t="shared" si="4"/>
        <v>0</v>
      </c>
      <c r="P46" s="180">
        <v>0</v>
      </c>
      <c r="Q46" s="180">
        <f t="shared" si="5"/>
        <v>0</v>
      </c>
      <c r="R46" s="182"/>
      <c r="S46" s="182" t="s">
        <v>228</v>
      </c>
      <c r="T46" s="183" t="s">
        <v>229</v>
      </c>
      <c r="U46" s="158">
        <v>0</v>
      </c>
      <c r="V46" s="158">
        <f t="shared" si="6"/>
        <v>0</v>
      </c>
      <c r="W46" s="158"/>
      <c r="X46" s="158" t="s">
        <v>461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462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>
      <c r="A47" s="170">
        <v>19</v>
      </c>
      <c r="B47" s="171" t="s">
        <v>241</v>
      </c>
      <c r="C47" s="187" t="s">
        <v>242</v>
      </c>
      <c r="D47" s="172" t="s">
        <v>193</v>
      </c>
      <c r="E47" s="173">
        <v>82.56</v>
      </c>
      <c r="F47" s="174"/>
      <c r="G47" s="175">
        <f t="shared" si="0"/>
        <v>0</v>
      </c>
      <c r="H47" s="174"/>
      <c r="I47" s="175">
        <f t="shared" si="1"/>
        <v>0</v>
      </c>
      <c r="J47" s="174"/>
      <c r="K47" s="175">
        <f t="shared" si="2"/>
        <v>0</v>
      </c>
      <c r="L47" s="175">
        <v>21</v>
      </c>
      <c r="M47" s="175">
        <f t="shared" si="3"/>
        <v>0</v>
      </c>
      <c r="N47" s="173">
        <v>0</v>
      </c>
      <c r="O47" s="173">
        <f t="shared" si="4"/>
        <v>0</v>
      </c>
      <c r="P47" s="173">
        <v>0.01</v>
      </c>
      <c r="Q47" s="173">
        <f t="shared" si="5"/>
        <v>0.83</v>
      </c>
      <c r="R47" s="175"/>
      <c r="S47" s="175" t="s">
        <v>194</v>
      </c>
      <c r="T47" s="176" t="s">
        <v>195</v>
      </c>
      <c r="U47" s="158">
        <v>0.08</v>
      </c>
      <c r="V47" s="158">
        <f t="shared" si="6"/>
        <v>6.6</v>
      </c>
      <c r="W47" s="158"/>
      <c r="X47" s="158" t="s">
        <v>196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198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188" t="s">
        <v>632</v>
      </c>
      <c r="D48" s="160"/>
      <c r="E48" s="161">
        <v>82.56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>
      <c r="A49" s="177">
        <v>20</v>
      </c>
      <c r="B49" s="178" t="s">
        <v>244</v>
      </c>
      <c r="C49" s="189" t="s">
        <v>245</v>
      </c>
      <c r="D49" s="179" t="s">
        <v>193</v>
      </c>
      <c r="E49" s="180">
        <v>58.45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0.01</v>
      </c>
      <c r="Q49" s="180">
        <f>ROUND(E49*P49,2)</f>
        <v>0.57999999999999996</v>
      </c>
      <c r="R49" s="182"/>
      <c r="S49" s="182" t="s">
        <v>194</v>
      </c>
      <c r="T49" s="183" t="s">
        <v>195</v>
      </c>
      <c r="U49" s="158">
        <v>0.1</v>
      </c>
      <c r="V49" s="158">
        <f>ROUND(E49*U49,2)</f>
        <v>5.85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>
      <c r="A50" s="177">
        <v>21</v>
      </c>
      <c r="B50" s="178" t="s">
        <v>466</v>
      </c>
      <c r="C50" s="189" t="s">
        <v>467</v>
      </c>
      <c r="D50" s="179" t="s">
        <v>248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194</v>
      </c>
      <c r="T50" s="183" t="s">
        <v>195</v>
      </c>
      <c r="U50" s="158">
        <v>0.05</v>
      </c>
      <c r="V50" s="158">
        <f>ROUND(E50*U50,2)</f>
        <v>0.05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0">
        <v>22</v>
      </c>
      <c r="B51" s="171" t="s">
        <v>252</v>
      </c>
      <c r="C51" s="187" t="s">
        <v>253</v>
      </c>
      <c r="D51" s="172" t="s">
        <v>193</v>
      </c>
      <c r="E51" s="173">
        <v>2.52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6.8000000000000005E-2</v>
      </c>
      <c r="Q51" s="173">
        <f>ROUND(E51*P51,2)</f>
        <v>0.17</v>
      </c>
      <c r="R51" s="175"/>
      <c r="S51" s="175" t="s">
        <v>194</v>
      </c>
      <c r="T51" s="176" t="s">
        <v>195</v>
      </c>
      <c r="U51" s="158">
        <v>0.48</v>
      </c>
      <c r="V51" s="158">
        <f>ROUND(E51*U51,2)</f>
        <v>1.21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188" t="s">
        <v>633</v>
      </c>
      <c r="D52" s="160"/>
      <c r="E52" s="161">
        <v>2.52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7">
        <v>23</v>
      </c>
      <c r="B53" s="178" t="s">
        <v>476</v>
      </c>
      <c r="C53" s="189" t="s">
        <v>477</v>
      </c>
      <c r="D53" s="179" t="s">
        <v>193</v>
      </c>
      <c r="E53" s="180">
        <v>58.45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1.26E-2</v>
      </c>
      <c r="Q53" s="180">
        <f>ROUND(E53*P53,2)</f>
        <v>0.74</v>
      </c>
      <c r="R53" s="182"/>
      <c r="S53" s="182" t="s">
        <v>194</v>
      </c>
      <c r="T53" s="183" t="s">
        <v>195</v>
      </c>
      <c r="U53" s="158">
        <v>0.33</v>
      </c>
      <c r="V53" s="158">
        <f>ROUND(E53*U53,2)</f>
        <v>19.29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0">
        <v>24</v>
      </c>
      <c r="B54" s="171" t="s">
        <v>234</v>
      </c>
      <c r="C54" s="187" t="s">
        <v>235</v>
      </c>
      <c r="D54" s="172" t="s">
        <v>236</v>
      </c>
      <c r="E54" s="173">
        <v>3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4.8999999999999998E-4</v>
      </c>
      <c r="O54" s="173">
        <f>ROUND(E54*N54,2)</f>
        <v>0</v>
      </c>
      <c r="P54" s="173">
        <v>0.04</v>
      </c>
      <c r="Q54" s="173">
        <f>ROUND(E54*P54,2)</f>
        <v>0.12</v>
      </c>
      <c r="R54" s="175"/>
      <c r="S54" s="175" t="s">
        <v>194</v>
      </c>
      <c r="T54" s="176" t="s">
        <v>195</v>
      </c>
      <c r="U54" s="158">
        <v>0.66800000000000004</v>
      </c>
      <c r="V54" s="158">
        <f>ROUND(E54*U54,2)</f>
        <v>2</v>
      </c>
      <c r="W54" s="158"/>
      <c r="X54" s="158" t="s">
        <v>196</v>
      </c>
      <c r="Y54" s="158" t="s">
        <v>197</v>
      </c>
      <c r="Z54" s="147"/>
      <c r="AA54" s="147"/>
      <c r="AB54" s="147"/>
      <c r="AC54" s="147"/>
      <c r="AD54" s="147"/>
      <c r="AE54" s="147"/>
      <c r="AF54" s="147"/>
      <c r="AG54" s="147" t="s">
        <v>198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294" t="s">
        <v>237</v>
      </c>
      <c r="D55" s="295"/>
      <c r="E55" s="295"/>
      <c r="F55" s="295"/>
      <c r="G55" s="29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7">
        <v>25</v>
      </c>
      <c r="B56" s="178" t="s">
        <v>238</v>
      </c>
      <c r="C56" s="189" t="s">
        <v>239</v>
      </c>
      <c r="D56" s="179" t="s">
        <v>236</v>
      </c>
      <c r="E56" s="180">
        <v>36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0">
        <v>0</v>
      </c>
      <c r="O56" s="180">
        <f>ROUND(E56*N56,2)</f>
        <v>0</v>
      </c>
      <c r="P56" s="180">
        <v>4.4999999999999997E-3</v>
      </c>
      <c r="Q56" s="180">
        <f>ROUND(E56*P56,2)</f>
        <v>0.16</v>
      </c>
      <c r="R56" s="182"/>
      <c r="S56" s="182" t="s">
        <v>194</v>
      </c>
      <c r="T56" s="183" t="s">
        <v>240</v>
      </c>
      <c r="U56" s="158">
        <v>0.16</v>
      </c>
      <c r="V56" s="158">
        <f>ROUND(E56*U56,2)</f>
        <v>5.76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>
      <c r="A57" s="163" t="s">
        <v>189</v>
      </c>
      <c r="B57" s="164" t="s">
        <v>118</v>
      </c>
      <c r="C57" s="186" t="s">
        <v>119</v>
      </c>
      <c r="D57" s="165"/>
      <c r="E57" s="166"/>
      <c r="F57" s="167"/>
      <c r="G57" s="167">
        <f>SUMIF(AG58:AG58,"&lt;&gt;NOR",G58:G58)</f>
        <v>0</v>
      </c>
      <c r="H57" s="167"/>
      <c r="I57" s="167">
        <f>SUM(I58:I58)</f>
        <v>0</v>
      </c>
      <c r="J57" s="167"/>
      <c r="K57" s="167">
        <f>SUM(K58:K58)</f>
        <v>0</v>
      </c>
      <c r="L57" s="167"/>
      <c r="M57" s="167">
        <f>SUM(M58:M58)</f>
        <v>0</v>
      </c>
      <c r="N57" s="166"/>
      <c r="O57" s="166">
        <f>SUM(O58:O58)</f>
        <v>0</v>
      </c>
      <c r="P57" s="166"/>
      <c r="Q57" s="166">
        <f>SUM(Q58:Q58)</f>
        <v>0</v>
      </c>
      <c r="R57" s="167"/>
      <c r="S57" s="167"/>
      <c r="T57" s="168"/>
      <c r="U57" s="162"/>
      <c r="V57" s="162">
        <f>SUM(V58:V58)</f>
        <v>12.25</v>
      </c>
      <c r="W57" s="162"/>
      <c r="X57" s="162"/>
      <c r="Y57" s="162"/>
      <c r="AG57" t="s">
        <v>190</v>
      </c>
    </row>
    <row r="58" spans="1:60" outlineLevel="1">
      <c r="A58" s="177">
        <v>26</v>
      </c>
      <c r="B58" s="178" t="s">
        <v>255</v>
      </c>
      <c r="C58" s="189" t="s">
        <v>256</v>
      </c>
      <c r="D58" s="179" t="s">
        <v>257</v>
      </c>
      <c r="E58" s="180">
        <v>6.4751799999999999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194</v>
      </c>
      <c r="T58" s="183" t="s">
        <v>195</v>
      </c>
      <c r="U58" s="158">
        <v>1.8919999999999999</v>
      </c>
      <c r="V58" s="158">
        <f>ROUND(E58*U58,2)</f>
        <v>12.25</v>
      </c>
      <c r="W58" s="158"/>
      <c r="X58" s="158" t="s">
        <v>258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259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>
      <c r="A59" s="163" t="s">
        <v>189</v>
      </c>
      <c r="B59" s="164" t="s">
        <v>122</v>
      </c>
      <c r="C59" s="186" t="s">
        <v>123</v>
      </c>
      <c r="D59" s="165"/>
      <c r="E59" s="166"/>
      <c r="F59" s="167"/>
      <c r="G59" s="167">
        <f>SUMIF(AG60:AG61,"&lt;&gt;NOR",G60:G61)</f>
        <v>0</v>
      </c>
      <c r="H59" s="167"/>
      <c r="I59" s="167">
        <f>SUM(I60:I61)</f>
        <v>0</v>
      </c>
      <c r="J59" s="167"/>
      <c r="K59" s="167">
        <f>SUM(K60:K61)</f>
        <v>0</v>
      </c>
      <c r="L59" s="167"/>
      <c r="M59" s="167">
        <f>SUM(M60:M61)</f>
        <v>0</v>
      </c>
      <c r="N59" s="166"/>
      <c r="O59" s="166">
        <f>SUM(O60:O61)</f>
        <v>0</v>
      </c>
      <c r="P59" s="166"/>
      <c r="Q59" s="166">
        <f>SUM(Q60:Q61)</f>
        <v>0</v>
      </c>
      <c r="R59" s="167"/>
      <c r="S59" s="167"/>
      <c r="T59" s="168"/>
      <c r="U59" s="162"/>
      <c r="V59" s="162">
        <f>SUM(V60:V61)</f>
        <v>1.85</v>
      </c>
      <c r="W59" s="162"/>
      <c r="X59" s="162"/>
      <c r="Y59" s="162"/>
      <c r="AG59" t="s">
        <v>190</v>
      </c>
    </row>
    <row r="60" spans="1:60" outlineLevel="1">
      <c r="A60" s="170">
        <v>27</v>
      </c>
      <c r="B60" s="171" t="s">
        <v>260</v>
      </c>
      <c r="C60" s="187" t="s">
        <v>261</v>
      </c>
      <c r="D60" s="172" t="s">
        <v>262</v>
      </c>
      <c r="E60" s="173">
        <v>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1.3999999999999999E-4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228</v>
      </c>
      <c r="T60" s="176" t="s">
        <v>229</v>
      </c>
      <c r="U60" s="158">
        <v>0.46300000000000002</v>
      </c>
      <c r="V60" s="158">
        <f>ROUND(E60*U60,2)</f>
        <v>1.85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>
        <v>28</v>
      </c>
      <c r="B61" s="155" t="s">
        <v>263</v>
      </c>
      <c r="C61" s="190" t="s">
        <v>264</v>
      </c>
      <c r="D61" s="156" t="s">
        <v>0</v>
      </c>
      <c r="E61" s="184"/>
      <c r="F61" s="159"/>
      <c r="G61" s="158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194</v>
      </c>
      <c r="T61" s="158" t="s">
        <v>195</v>
      </c>
      <c r="U61" s="158">
        <v>0</v>
      </c>
      <c r="V61" s="158">
        <f>ROUND(E61*U61,2)</f>
        <v>0</v>
      </c>
      <c r="W61" s="158"/>
      <c r="X61" s="158" t="s">
        <v>258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259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3" t="s">
        <v>189</v>
      </c>
      <c r="B62" s="164" t="s">
        <v>124</v>
      </c>
      <c r="C62" s="186" t="s">
        <v>125</v>
      </c>
      <c r="D62" s="165"/>
      <c r="E62" s="166"/>
      <c r="F62" s="167"/>
      <c r="G62" s="167">
        <f>SUMIF(AG63:AG71,"&lt;&gt;NOR",G63:G71)</f>
        <v>0</v>
      </c>
      <c r="H62" s="167"/>
      <c r="I62" s="167">
        <f>SUM(I63:I71)</f>
        <v>0</v>
      </c>
      <c r="J62" s="167"/>
      <c r="K62" s="167">
        <f>SUM(K63:K71)</f>
        <v>0</v>
      </c>
      <c r="L62" s="167"/>
      <c r="M62" s="167">
        <f>SUM(M63:M71)</f>
        <v>0</v>
      </c>
      <c r="N62" s="166"/>
      <c r="O62" s="166">
        <f>SUM(O63:O71)</f>
        <v>0</v>
      </c>
      <c r="P62" s="166"/>
      <c r="Q62" s="166">
        <f>SUM(Q63:Q71)</f>
        <v>0.19</v>
      </c>
      <c r="R62" s="167"/>
      <c r="S62" s="167"/>
      <c r="T62" s="168"/>
      <c r="U62" s="162"/>
      <c r="V62" s="162">
        <f>SUM(V63:V71)</f>
        <v>6.7700000000000005</v>
      </c>
      <c r="W62" s="162"/>
      <c r="X62" s="162"/>
      <c r="Y62" s="162"/>
      <c r="AG62" t="s">
        <v>190</v>
      </c>
    </row>
    <row r="63" spans="1:60" outlineLevel="1">
      <c r="A63" s="177">
        <v>29</v>
      </c>
      <c r="B63" s="178" t="s">
        <v>265</v>
      </c>
      <c r="C63" s="189" t="s">
        <v>266</v>
      </c>
      <c r="D63" s="179" t="s">
        <v>262</v>
      </c>
      <c r="E63" s="180">
        <v>1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228</v>
      </c>
      <c r="T63" s="183" t="s">
        <v>229</v>
      </c>
      <c r="U63" s="158">
        <v>0</v>
      </c>
      <c r="V63" s="158">
        <f>ROUND(E63*U63,2)</f>
        <v>0</v>
      </c>
      <c r="W63" s="158"/>
      <c r="X63" s="158" t="s">
        <v>196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198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7">
        <v>30</v>
      </c>
      <c r="B64" s="178" t="s">
        <v>267</v>
      </c>
      <c r="C64" s="189" t="s">
        <v>268</v>
      </c>
      <c r="D64" s="179" t="s">
        <v>248</v>
      </c>
      <c r="E64" s="180">
        <v>1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194</v>
      </c>
      <c r="T64" s="183" t="s">
        <v>195</v>
      </c>
      <c r="U64" s="158">
        <v>0.17399999999999999</v>
      </c>
      <c r="V64" s="158">
        <f>ROUND(E64*U64,2)</f>
        <v>0.17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7">
        <v>31</v>
      </c>
      <c r="B65" s="178" t="s">
        <v>276</v>
      </c>
      <c r="C65" s="189" t="s">
        <v>277</v>
      </c>
      <c r="D65" s="179" t="s">
        <v>236</v>
      </c>
      <c r="E65" s="180">
        <v>5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5.9000000000000003E-4</v>
      </c>
      <c r="O65" s="180">
        <f>ROUND(E65*N65,2)</f>
        <v>0</v>
      </c>
      <c r="P65" s="180">
        <v>3.6999999999999998E-2</v>
      </c>
      <c r="Q65" s="180">
        <f>ROUND(E65*P65,2)</f>
        <v>0.19</v>
      </c>
      <c r="R65" s="182"/>
      <c r="S65" s="182" t="s">
        <v>194</v>
      </c>
      <c r="T65" s="183" t="s">
        <v>195</v>
      </c>
      <c r="U65" s="158">
        <v>0.44</v>
      </c>
      <c r="V65" s="158">
        <f>ROUND(E65*U65,2)</f>
        <v>2.2000000000000002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0">
        <v>32</v>
      </c>
      <c r="B66" s="171" t="s">
        <v>269</v>
      </c>
      <c r="C66" s="187" t="s">
        <v>270</v>
      </c>
      <c r="D66" s="172" t="s">
        <v>236</v>
      </c>
      <c r="E66" s="173">
        <v>2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3.8000000000000002E-4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194</v>
      </c>
      <c r="T66" s="176" t="s">
        <v>195</v>
      </c>
      <c r="U66" s="158">
        <v>0.32</v>
      </c>
      <c r="V66" s="158">
        <f>ROUND(E66*U66,2)</f>
        <v>0.64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>
      <c r="A67" s="154"/>
      <c r="B67" s="155"/>
      <c r="C67" s="294" t="s">
        <v>271</v>
      </c>
      <c r="D67" s="295"/>
      <c r="E67" s="295"/>
      <c r="F67" s="295"/>
      <c r="G67" s="29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33</v>
      </c>
      <c r="B68" s="171" t="s">
        <v>272</v>
      </c>
      <c r="C68" s="187" t="s">
        <v>273</v>
      </c>
      <c r="D68" s="172" t="s">
        <v>236</v>
      </c>
      <c r="E68" s="173">
        <v>3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1.5200000000000001E-3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1.173</v>
      </c>
      <c r="V68" s="158">
        <f>ROUND(E68*U68,2)</f>
        <v>3.52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4" t="s">
        <v>271</v>
      </c>
      <c r="D69" s="295"/>
      <c r="E69" s="295"/>
      <c r="F69" s="295"/>
      <c r="G69" s="29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34</v>
      </c>
      <c r="B70" s="171" t="s">
        <v>274</v>
      </c>
      <c r="C70" s="187" t="s">
        <v>275</v>
      </c>
      <c r="D70" s="172" t="s">
        <v>236</v>
      </c>
      <c r="E70" s="173">
        <v>5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4.8000000000000001E-2</v>
      </c>
      <c r="V70" s="158">
        <f>ROUND(E70*U70,2)</f>
        <v>0.24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>
        <v>35</v>
      </c>
      <c r="B71" s="155" t="s">
        <v>278</v>
      </c>
      <c r="C71" s="190" t="s">
        <v>279</v>
      </c>
      <c r="D71" s="156" t="s">
        <v>0</v>
      </c>
      <c r="E71" s="184"/>
      <c r="F71" s="159"/>
      <c r="G71" s="158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194</v>
      </c>
      <c r="T71" s="158" t="s">
        <v>195</v>
      </c>
      <c r="U71" s="158">
        <v>0</v>
      </c>
      <c r="V71" s="158">
        <f>ROUND(E71*U71,2)</f>
        <v>0</v>
      </c>
      <c r="W71" s="158"/>
      <c r="X71" s="158" t="s">
        <v>258</v>
      </c>
      <c r="Y71" s="158" t="s">
        <v>197</v>
      </c>
      <c r="Z71" s="147"/>
      <c r="AA71" s="147"/>
      <c r="AB71" s="147"/>
      <c r="AC71" s="147"/>
      <c r="AD71" s="147"/>
      <c r="AE71" s="147"/>
      <c r="AF71" s="147"/>
      <c r="AG71" s="147" t="s">
        <v>259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>
      <c r="A72" s="163" t="s">
        <v>189</v>
      </c>
      <c r="B72" s="164" t="s">
        <v>126</v>
      </c>
      <c r="C72" s="186" t="s">
        <v>127</v>
      </c>
      <c r="D72" s="165"/>
      <c r="E72" s="166"/>
      <c r="F72" s="167"/>
      <c r="G72" s="167">
        <f>SUMIF(AG73:AG96,"&lt;&gt;NOR",G73:G96)</f>
        <v>0</v>
      </c>
      <c r="H72" s="167"/>
      <c r="I72" s="167">
        <f>SUM(I73:I96)</f>
        <v>0</v>
      </c>
      <c r="J72" s="167"/>
      <c r="K72" s="167">
        <f>SUM(K73:K96)</f>
        <v>0</v>
      </c>
      <c r="L72" s="167"/>
      <c r="M72" s="167">
        <f>SUM(M73:M96)</f>
        <v>0</v>
      </c>
      <c r="N72" s="166"/>
      <c r="O72" s="166">
        <f>SUM(O73:O96)</f>
        <v>0.16</v>
      </c>
      <c r="P72" s="166"/>
      <c r="Q72" s="166">
        <f>SUM(Q73:Q96)</f>
        <v>0.08</v>
      </c>
      <c r="R72" s="167"/>
      <c r="S72" s="167"/>
      <c r="T72" s="168"/>
      <c r="U72" s="162"/>
      <c r="V72" s="162">
        <f>SUM(V73:V96)</f>
        <v>37.32</v>
      </c>
      <c r="W72" s="162"/>
      <c r="X72" s="162"/>
      <c r="Y72" s="162"/>
      <c r="AG72" t="s">
        <v>190</v>
      </c>
    </row>
    <row r="73" spans="1:60" outlineLevel="1">
      <c r="A73" s="177">
        <v>36</v>
      </c>
      <c r="B73" s="178" t="s">
        <v>280</v>
      </c>
      <c r="C73" s="189" t="s">
        <v>281</v>
      </c>
      <c r="D73" s="179" t="s">
        <v>262</v>
      </c>
      <c r="E73" s="180">
        <v>1</v>
      </c>
      <c r="F73" s="181"/>
      <c r="G73" s="182">
        <f>ROUND(E73*F73,2)</f>
        <v>0</v>
      </c>
      <c r="H73" s="181"/>
      <c r="I73" s="182">
        <f>ROUND(E73*H73,2)</f>
        <v>0</v>
      </c>
      <c r="J73" s="181"/>
      <c r="K73" s="182">
        <f>ROUND(E73*J73,2)</f>
        <v>0</v>
      </c>
      <c r="L73" s="182">
        <v>21</v>
      </c>
      <c r="M73" s="182">
        <f>G73*(1+L73/100)</f>
        <v>0</v>
      </c>
      <c r="N73" s="180">
        <v>0</v>
      </c>
      <c r="O73" s="180">
        <f>ROUND(E73*N73,2)</f>
        <v>0</v>
      </c>
      <c r="P73" s="180">
        <v>0</v>
      </c>
      <c r="Q73" s="180">
        <f>ROUND(E73*P73,2)</f>
        <v>0</v>
      </c>
      <c r="R73" s="182"/>
      <c r="S73" s="182" t="s">
        <v>228</v>
      </c>
      <c r="T73" s="183" t="s">
        <v>229</v>
      </c>
      <c r="U73" s="158">
        <v>0</v>
      </c>
      <c r="V73" s="158">
        <f>ROUND(E73*U73,2)</f>
        <v>0</v>
      </c>
      <c r="W73" s="158"/>
      <c r="X73" s="158" t="s">
        <v>196</v>
      </c>
      <c r="Y73" s="158" t="s">
        <v>197</v>
      </c>
      <c r="Z73" s="147"/>
      <c r="AA73" s="147"/>
      <c r="AB73" s="147"/>
      <c r="AC73" s="147"/>
      <c r="AD73" s="147"/>
      <c r="AE73" s="147"/>
      <c r="AF73" s="147"/>
      <c r="AG73" s="147" t="s">
        <v>198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>
      <c r="A74" s="170">
        <v>37</v>
      </c>
      <c r="B74" s="171" t="s">
        <v>286</v>
      </c>
      <c r="C74" s="187" t="s">
        <v>478</v>
      </c>
      <c r="D74" s="172" t="s">
        <v>236</v>
      </c>
      <c r="E74" s="173">
        <v>16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3.9899999999999996E-3</v>
      </c>
      <c r="O74" s="173">
        <f>ROUND(E74*N74,2)</f>
        <v>0.06</v>
      </c>
      <c r="P74" s="173">
        <v>0</v>
      </c>
      <c r="Q74" s="173">
        <f>ROUND(E74*P74,2)</f>
        <v>0</v>
      </c>
      <c r="R74" s="175"/>
      <c r="S74" s="175" t="s">
        <v>194</v>
      </c>
      <c r="T74" s="176" t="s">
        <v>195</v>
      </c>
      <c r="U74" s="158">
        <v>0.54290000000000005</v>
      </c>
      <c r="V74" s="158">
        <f>ROUND(E74*U74,2)</f>
        <v>8.69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>
      <c r="A75" s="154"/>
      <c r="B75" s="155"/>
      <c r="C75" s="294" t="s">
        <v>287</v>
      </c>
      <c r="D75" s="295"/>
      <c r="E75" s="295"/>
      <c r="F75" s="295"/>
      <c r="G75" s="29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>
      <c r="A76" s="154"/>
      <c r="B76" s="155"/>
      <c r="C76" s="296" t="s">
        <v>288</v>
      </c>
      <c r="D76" s="297"/>
      <c r="E76" s="297"/>
      <c r="F76" s="297"/>
      <c r="G76" s="29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>
      <c r="A77" s="170">
        <v>38</v>
      </c>
      <c r="B77" s="171" t="s">
        <v>289</v>
      </c>
      <c r="C77" s="187" t="s">
        <v>479</v>
      </c>
      <c r="D77" s="172" t="s">
        <v>236</v>
      </c>
      <c r="E77" s="173">
        <v>20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5.1799999999999997E-3</v>
      </c>
      <c r="O77" s="173">
        <f>ROUND(E77*N77,2)</f>
        <v>0.1</v>
      </c>
      <c r="P77" s="173">
        <v>0</v>
      </c>
      <c r="Q77" s="173">
        <f>ROUND(E77*P77,2)</f>
        <v>0</v>
      </c>
      <c r="R77" s="175"/>
      <c r="S77" s="175" t="s">
        <v>194</v>
      </c>
      <c r="T77" s="176" t="s">
        <v>195</v>
      </c>
      <c r="U77" s="158">
        <v>0.63429999999999997</v>
      </c>
      <c r="V77" s="158">
        <f>ROUND(E77*U77,2)</f>
        <v>12.69</v>
      </c>
      <c r="W77" s="158"/>
      <c r="X77" s="158" t="s">
        <v>196</v>
      </c>
      <c r="Y77" s="158" t="s">
        <v>197</v>
      </c>
      <c r="Z77" s="147"/>
      <c r="AA77" s="147"/>
      <c r="AB77" s="147"/>
      <c r="AC77" s="147"/>
      <c r="AD77" s="147"/>
      <c r="AE77" s="147"/>
      <c r="AF77" s="147"/>
      <c r="AG77" s="147" t="s">
        <v>198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>
      <c r="A78" s="154"/>
      <c r="B78" s="155"/>
      <c r="C78" s="294" t="s">
        <v>287</v>
      </c>
      <c r="D78" s="295"/>
      <c r="E78" s="295"/>
      <c r="F78" s="295"/>
      <c r="G78" s="29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>
      <c r="A79" s="154"/>
      <c r="B79" s="155"/>
      <c r="C79" s="296" t="s">
        <v>288</v>
      </c>
      <c r="D79" s="297"/>
      <c r="E79" s="297"/>
      <c r="F79" s="297"/>
      <c r="G79" s="297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0">
        <v>39</v>
      </c>
      <c r="B80" s="171" t="s">
        <v>290</v>
      </c>
      <c r="C80" s="187" t="s">
        <v>291</v>
      </c>
      <c r="D80" s="172" t="s">
        <v>236</v>
      </c>
      <c r="E80" s="173">
        <v>16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3.0000000000000001E-5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194</v>
      </c>
      <c r="T80" s="176" t="s">
        <v>195</v>
      </c>
      <c r="U80" s="158">
        <v>0.13</v>
      </c>
      <c r="V80" s="158">
        <f>ROUND(E80*U80,2)</f>
        <v>2.08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>
      <c r="A81" s="154"/>
      <c r="B81" s="155"/>
      <c r="C81" s="294" t="s">
        <v>292</v>
      </c>
      <c r="D81" s="295"/>
      <c r="E81" s="295"/>
      <c r="F81" s="295"/>
      <c r="G81" s="29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0">
        <v>40</v>
      </c>
      <c r="B82" s="171" t="s">
        <v>681</v>
      </c>
      <c r="C82" s="187" t="s">
        <v>682</v>
      </c>
      <c r="D82" s="172" t="s">
        <v>236</v>
      </c>
      <c r="E82" s="173">
        <v>10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5.0000000000000002E-5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194</v>
      </c>
      <c r="T82" s="176" t="s">
        <v>195</v>
      </c>
      <c r="U82" s="158">
        <v>0.14199999999999999</v>
      </c>
      <c r="V82" s="158">
        <f>ROUND(E82*U82,2)</f>
        <v>1.42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294" t="s">
        <v>292</v>
      </c>
      <c r="D83" s="295"/>
      <c r="E83" s="295"/>
      <c r="F83" s="295"/>
      <c r="G83" s="29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0">
        <v>41</v>
      </c>
      <c r="B84" s="171" t="s">
        <v>683</v>
      </c>
      <c r="C84" s="187" t="s">
        <v>684</v>
      </c>
      <c r="D84" s="172" t="s">
        <v>236</v>
      </c>
      <c r="E84" s="173">
        <v>10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5.0000000000000002E-5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194</v>
      </c>
      <c r="T84" s="176" t="s">
        <v>195</v>
      </c>
      <c r="U84" s="158">
        <v>0.14199999999999999</v>
      </c>
      <c r="V84" s="158">
        <f>ROUND(E84*U84,2)</f>
        <v>1.42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>
      <c r="A85" s="154"/>
      <c r="B85" s="155"/>
      <c r="C85" s="294" t="s">
        <v>292</v>
      </c>
      <c r="D85" s="295"/>
      <c r="E85" s="295"/>
      <c r="F85" s="295"/>
      <c r="G85" s="295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0">
        <v>42</v>
      </c>
      <c r="B86" s="171" t="s">
        <v>301</v>
      </c>
      <c r="C86" s="187" t="s">
        <v>302</v>
      </c>
      <c r="D86" s="172" t="s">
        <v>236</v>
      </c>
      <c r="E86" s="173">
        <v>36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1.0000000000000001E-5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194</v>
      </c>
      <c r="T86" s="176" t="s">
        <v>195</v>
      </c>
      <c r="U86" s="158">
        <v>6.2E-2</v>
      </c>
      <c r="V86" s="158">
        <f>ROUND(E86*U86,2)</f>
        <v>2.23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>
      <c r="A87" s="154"/>
      <c r="B87" s="155"/>
      <c r="C87" s="294" t="s">
        <v>303</v>
      </c>
      <c r="D87" s="295"/>
      <c r="E87" s="295"/>
      <c r="F87" s="295"/>
      <c r="G87" s="29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0">
        <v>43</v>
      </c>
      <c r="B88" s="171" t="s">
        <v>304</v>
      </c>
      <c r="C88" s="187" t="s">
        <v>305</v>
      </c>
      <c r="D88" s="172" t="s">
        <v>236</v>
      </c>
      <c r="E88" s="173">
        <v>36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194</v>
      </c>
      <c r="T88" s="176" t="s">
        <v>195</v>
      </c>
      <c r="U88" s="158">
        <v>2.9000000000000001E-2</v>
      </c>
      <c r="V88" s="158">
        <f>ROUND(E88*U88,2)</f>
        <v>1.04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>
      <c r="A89" s="154"/>
      <c r="B89" s="155"/>
      <c r="C89" s="294" t="s">
        <v>306</v>
      </c>
      <c r="D89" s="295"/>
      <c r="E89" s="295"/>
      <c r="F89" s="295"/>
      <c r="G89" s="29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200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7">
        <v>44</v>
      </c>
      <c r="B90" s="178" t="s">
        <v>307</v>
      </c>
      <c r="C90" s="189" t="s">
        <v>308</v>
      </c>
      <c r="D90" s="179" t="s">
        <v>236</v>
      </c>
      <c r="E90" s="180">
        <v>36</v>
      </c>
      <c r="F90" s="181"/>
      <c r="G90" s="182">
        <f t="shared" ref="G90:G96" si="7">ROUND(E90*F90,2)</f>
        <v>0</v>
      </c>
      <c r="H90" s="181"/>
      <c r="I90" s="182">
        <f t="shared" ref="I90:I96" si="8">ROUND(E90*H90,2)</f>
        <v>0</v>
      </c>
      <c r="J90" s="181"/>
      <c r="K90" s="182">
        <f t="shared" ref="K90:K96" si="9">ROUND(E90*J90,2)</f>
        <v>0</v>
      </c>
      <c r="L90" s="182">
        <v>21</v>
      </c>
      <c r="M90" s="182">
        <f t="shared" ref="M90:M96" si="10">G90*(1+L90/100)</f>
        <v>0</v>
      </c>
      <c r="N90" s="180">
        <v>0</v>
      </c>
      <c r="O90" s="180">
        <f t="shared" ref="O90:O96" si="11">ROUND(E90*N90,2)</f>
        <v>0</v>
      </c>
      <c r="P90" s="180">
        <v>2.1299999999999999E-3</v>
      </c>
      <c r="Q90" s="180">
        <f t="shared" ref="Q90:Q96" si="12">ROUND(E90*P90,2)</f>
        <v>0.08</v>
      </c>
      <c r="R90" s="182"/>
      <c r="S90" s="182" t="s">
        <v>194</v>
      </c>
      <c r="T90" s="183" t="s">
        <v>195</v>
      </c>
      <c r="U90" s="158">
        <v>0.17299999999999999</v>
      </c>
      <c r="V90" s="158">
        <f t="shared" ref="V90:V96" si="13">ROUND(E90*U90,2)</f>
        <v>6.23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7">
        <v>45</v>
      </c>
      <c r="B91" s="178" t="s">
        <v>309</v>
      </c>
      <c r="C91" s="189" t="s">
        <v>310</v>
      </c>
      <c r="D91" s="179" t="s">
        <v>248</v>
      </c>
      <c r="E91" s="180">
        <v>2</v>
      </c>
      <c r="F91" s="181"/>
      <c r="G91" s="182">
        <f t="shared" si="7"/>
        <v>0</v>
      </c>
      <c r="H91" s="181"/>
      <c r="I91" s="182">
        <f t="shared" si="8"/>
        <v>0</v>
      </c>
      <c r="J91" s="181"/>
      <c r="K91" s="182">
        <f t="shared" si="9"/>
        <v>0</v>
      </c>
      <c r="L91" s="182">
        <v>21</v>
      </c>
      <c r="M91" s="182">
        <f t="shared" si="10"/>
        <v>0</v>
      </c>
      <c r="N91" s="180">
        <v>0</v>
      </c>
      <c r="O91" s="180">
        <f t="shared" si="11"/>
        <v>0</v>
      </c>
      <c r="P91" s="180">
        <v>6.8999999999999997E-4</v>
      </c>
      <c r="Q91" s="180">
        <f t="shared" si="12"/>
        <v>0</v>
      </c>
      <c r="R91" s="182"/>
      <c r="S91" s="182" t="s">
        <v>194</v>
      </c>
      <c r="T91" s="183" t="s">
        <v>195</v>
      </c>
      <c r="U91" s="158">
        <v>4.1000000000000002E-2</v>
      </c>
      <c r="V91" s="158">
        <f t="shared" si="13"/>
        <v>0.08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>
      <c r="A92" s="177">
        <v>46</v>
      </c>
      <c r="B92" s="178" t="s">
        <v>299</v>
      </c>
      <c r="C92" s="189" t="s">
        <v>300</v>
      </c>
      <c r="D92" s="179" t="s">
        <v>248</v>
      </c>
      <c r="E92" s="180">
        <v>1</v>
      </c>
      <c r="F92" s="181"/>
      <c r="G92" s="182">
        <f t="shared" si="7"/>
        <v>0</v>
      </c>
      <c r="H92" s="181"/>
      <c r="I92" s="182">
        <f t="shared" si="8"/>
        <v>0</v>
      </c>
      <c r="J92" s="181"/>
      <c r="K92" s="182">
        <f t="shared" si="9"/>
        <v>0</v>
      </c>
      <c r="L92" s="182">
        <v>21</v>
      </c>
      <c r="M92" s="182">
        <f t="shared" si="10"/>
        <v>0</v>
      </c>
      <c r="N92" s="180">
        <v>2.5000000000000001E-4</v>
      </c>
      <c r="O92" s="180">
        <f t="shared" si="11"/>
        <v>0</v>
      </c>
      <c r="P92" s="180">
        <v>0</v>
      </c>
      <c r="Q92" s="180">
        <f t="shared" si="12"/>
        <v>0</v>
      </c>
      <c r="R92" s="182"/>
      <c r="S92" s="182" t="s">
        <v>194</v>
      </c>
      <c r="T92" s="183" t="s">
        <v>195</v>
      </c>
      <c r="U92" s="158">
        <v>0.16500000000000001</v>
      </c>
      <c r="V92" s="158">
        <f t="shared" si="13"/>
        <v>0.17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7">
        <v>47</v>
      </c>
      <c r="B93" s="178" t="s">
        <v>297</v>
      </c>
      <c r="C93" s="189" t="s">
        <v>298</v>
      </c>
      <c r="D93" s="179" t="s">
        <v>248</v>
      </c>
      <c r="E93" s="180">
        <v>2</v>
      </c>
      <c r="F93" s="181"/>
      <c r="G93" s="182">
        <f t="shared" si="7"/>
        <v>0</v>
      </c>
      <c r="H93" s="181"/>
      <c r="I93" s="182">
        <f t="shared" si="8"/>
        <v>0</v>
      </c>
      <c r="J93" s="181"/>
      <c r="K93" s="182">
        <f t="shared" si="9"/>
        <v>0</v>
      </c>
      <c r="L93" s="182">
        <v>21</v>
      </c>
      <c r="M93" s="182">
        <f t="shared" si="10"/>
        <v>0</v>
      </c>
      <c r="N93" s="180">
        <v>4.0000000000000002E-4</v>
      </c>
      <c r="O93" s="180">
        <f t="shared" si="11"/>
        <v>0</v>
      </c>
      <c r="P93" s="180">
        <v>0</v>
      </c>
      <c r="Q93" s="180">
        <f t="shared" si="12"/>
        <v>0</v>
      </c>
      <c r="R93" s="182"/>
      <c r="S93" s="182" t="s">
        <v>194</v>
      </c>
      <c r="T93" s="183" t="s">
        <v>195</v>
      </c>
      <c r="U93" s="158">
        <v>0.20699999999999999</v>
      </c>
      <c r="V93" s="158">
        <f t="shared" si="13"/>
        <v>0.41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7">
        <v>48</v>
      </c>
      <c r="B94" s="178" t="s">
        <v>282</v>
      </c>
      <c r="C94" s="189" t="s">
        <v>283</v>
      </c>
      <c r="D94" s="179" t="s">
        <v>248</v>
      </c>
      <c r="E94" s="180">
        <v>1</v>
      </c>
      <c r="F94" s="181"/>
      <c r="G94" s="182">
        <f t="shared" si="7"/>
        <v>0</v>
      </c>
      <c r="H94" s="181"/>
      <c r="I94" s="182">
        <f t="shared" si="8"/>
        <v>0</v>
      </c>
      <c r="J94" s="181"/>
      <c r="K94" s="182">
        <f t="shared" si="9"/>
        <v>0</v>
      </c>
      <c r="L94" s="182">
        <v>21</v>
      </c>
      <c r="M94" s="182">
        <f t="shared" si="10"/>
        <v>0</v>
      </c>
      <c r="N94" s="180">
        <v>0</v>
      </c>
      <c r="O94" s="180">
        <f t="shared" si="11"/>
        <v>0</v>
      </c>
      <c r="P94" s="180">
        <v>0</v>
      </c>
      <c r="Q94" s="180">
        <f t="shared" si="12"/>
        <v>0</v>
      </c>
      <c r="R94" s="182"/>
      <c r="S94" s="182" t="s">
        <v>194</v>
      </c>
      <c r="T94" s="183" t="s">
        <v>195</v>
      </c>
      <c r="U94" s="158">
        <v>0.42499999999999999</v>
      </c>
      <c r="V94" s="158">
        <f t="shared" si="13"/>
        <v>0.43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0">
        <v>49</v>
      </c>
      <c r="B95" s="171" t="s">
        <v>284</v>
      </c>
      <c r="C95" s="187" t="s">
        <v>285</v>
      </c>
      <c r="D95" s="172" t="s">
        <v>248</v>
      </c>
      <c r="E95" s="173">
        <v>1</v>
      </c>
      <c r="F95" s="174"/>
      <c r="G95" s="175">
        <f t="shared" si="7"/>
        <v>0</v>
      </c>
      <c r="H95" s="174"/>
      <c r="I95" s="175">
        <f t="shared" si="8"/>
        <v>0</v>
      </c>
      <c r="J95" s="174"/>
      <c r="K95" s="175">
        <f t="shared" si="9"/>
        <v>0</v>
      </c>
      <c r="L95" s="175">
        <v>21</v>
      </c>
      <c r="M95" s="175">
        <f t="shared" si="10"/>
        <v>0</v>
      </c>
      <c r="N95" s="173">
        <v>0</v>
      </c>
      <c r="O95" s="173">
        <f t="shared" si="11"/>
        <v>0</v>
      </c>
      <c r="P95" s="173">
        <v>0</v>
      </c>
      <c r="Q95" s="173">
        <f t="shared" si="12"/>
        <v>0</v>
      </c>
      <c r="R95" s="175"/>
      <c r="S95" s="175" t="s">
        <v>194</v>
      </c>
      <c r="T95" s="176" t="s">
        <v>195</v>
      </c>
      <c r="U95" s="158">
        <v>0.42499999999999999</v>
      </c>
      <c r="V95" s="158">
        <f t="shared" si="13"/>
        <v>0.43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>
        <v>50</v>
      </c>
      <c r="B96" s="155" t="s">
        <v>311</v>
      </c>
      <c r="C96" s="190" t="s">
        <v>312</v>
      </c>
      <c r="D96" s="156" t="s">
        <v>0</v>
      </c>
      <c r="E96" s="184"/>
      <c r="F96" s="159"/>
      <c r="G96" s="158">
        <f t="shared" si="7"/>
        <v>0</v>
      </c>
      <c r="H96" s="159"/>
      <c r="I96" s="158">
        <f t="shared" si="8"/>
        <v>0</v>
      </c>
      <c r="J96" s="159"/>
      <c r="K96" s="158">
        <f t="shared" si="9"/>
        <v>0</v>
      </c>
      <c r="L96" s="158">
        <v>21</v>
      </c>
      <c r="M96" s="158">
        <f t="shared" si="10"/>
        <v>0</v>
      </c>
      <c r="N96" s="157">
        <v>0</v>
      </c>
      <c r="O96" s="157">
        <f t="shared" si="11"/>
        <v>0</v>
      </c>
      <c r="P96" s="157">
        <v>0</v>
      </c>
      <c r="Q96" s="157">
        <f t="shared" si="12"/>
        <v>0</v>
      </c>
      <c r="R96" s="158"/>
      <c r="S96" s="158" t="s">
        <v>194</v>
      </c>
      <c r="T96" s="158" t="s">
        <v>195</v>
      </c>
      <c r="U96" s="158">
        <v>0</v>
      </c>
      <c r="V96" s="158">
        <f t="shared" si="13"/>
        <v>0</v>
      </c>
      <c r="W96" s="158"/>
      <c r="X96" s="158" t="s">
        <v>258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259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>
      <c r="A97" s="163" t="s">
        <v>189</v>
      </c>
      <c r="B97" s="164" t="s">
        <v>128</v>
      </c>
      <c r="C97" s="186" t="s">
        <v>129</v>
      </c>
      <c r="D97" s="165"/>
      <c r="E97" s="166"/>
      <c r="F97" s="167"/>
      <c r="G97" s="167">
        <f>SUMIF(AG98:AG105,"&lt;&gt;NOR",G98:G105)</f>
        <v>0</v>
      </c>
      <c r="H97" s="167"/>
      <c r="I97" s="167">
        <f>SUM(I98:I105)</f>
        <v>0</v>
      </c>
      <c r="J97" s="167"/>
      <c r="K97" s="167">
        <f>SUM(K98:K105)</f>
        <v>0</v>
      </c>
      <c r="L97" s="167"/>
      <c r="M97" s="167">
        <f>SUM(M98:M105)</f>
        <v>0</v>
      </c>
      <c r="N97" s="166"/>
      <c r="O97" s="166">
        <f>SUM(O98:O105)</f>
        <v>0.02</v>
      </c>
      <c r="P97" s="166"/>
      <c r="Q97" s="166">
        <f>SUM(Q98:Q105)</f>
        <v>0.02</v>
      </c>
      <c r="R97" s="167"/>
      <c r="S97" s="167"/>
      <c r="T97" s="168"/>
      <c r="U97" s="162"/>
      <c r="V97" s="162">
        <f>SUM(V98:V105)</f>
        <v>2.77</v>
      </c>
      <c r="W97" s="162"/>
      <c r="X97" s="162"/>
      <c r="Y97" s="162"/>
      <c r="AG97" t="s">
        <v>190</v>
      </c>
    </row>
    <row r="98" spans="1:60" outlineLevel="1">
      <c r="A98" s="177">
        <v>51</v>
      </c>
      <c r="B98" s="178" t="s">
        <v>313</v>
      </c>
      <c r="C98" s="189" t="s">
        <v>314</v>
      </c>
      <c r="D98" s="179" t="s">
        <v>227</v>
      </c>
      <c r="E98" s="180">
        <v>1</v>
      </c>
      <c r="F98" s="181"/>
      <c r="G98" s="182">
        <f t="shared" ref="G98:G105" si="14">ROUND(E98*F98,2)</f>
        <v>0</v>
      </c>
      <c r="H98" s="181"/>
      <c r="I98" s="182">
        <f t="shared" ref="I98:I105" si="15">ROUND(E98*H98,2)</f>
        <v>0</v>
      </c>
      <c r="J98" s="181"/>
      <c r="K98" s="182">
        <f t="shared" ref="K98:K105" si="16">ROUND(E98*J98,2)</f>
        <v>0</v>
      </c>
      <c r="L98" s="182">
        <v>21</v>
      </c>
      <c r="M98" s="182">
        <f t="shared" ref="M98:M105" si="17">G98*(1+L98/100)</f>
        <v>0</v>
      </c>
      <c r="N98" s="180">
        <v>0</v>
      </c>
      <c r="O98" s="180">
        <f t="shared" ref="O98:O105" si="18">ROUND(E98*N98,2)</f>
        <v>0</v>
      </c>
      <c r="P98" s="180">
        <v>0</v>
      </c>
      <c r="Q98" s="180">
        <f t="shared" ref="Q98:Q105" si="19">ROUND(E98*P98,2)</f>
        <v>0</v>
      </c>
      <c r="R98" s="182"/>
      <c r="S98" s="182" t="s">
        <v>228</v>
      </c>
      <c r="T98" s="183" t="s">
        <v>229</v>
      </c>
      <c r="U98" s="158">
        <v>0</v>
      </c>
      <c r="V98" s="158">
        <f t="shared" ref="V98:V105" si="20">ROUND(E98*U98,2)</f>
        <v>0</v>
      </c>
      <c r="W98" s="158"/>
      <c r="X98" s="158" t="s">
        <v>196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7">
        <v>52</v>
      </c>
      <c r="B99" s="178" t="s">
        <v>315</v>
      </c>
      <c r="C99" s="189" t="s">
        <v>316</v>
      </c>
      <c r="D99" s="179" t="s">
        <v>317</v>
      </c>
      <c r="E99" s="180">
        <v>2</v>
      </c>
      <c r="F99" s="181"/>
      <c r="G99" s="182">
        <f t="shared" si="14"/>
        <v>0</v>
      </c>
      <c r="H99" s="181"/>
      <c r="I99" s="182">
        <f t="shared" si="15"/>
        <v>0</v>
      </c>
      <c r="J99" s="181"/>
      <c r="K99" s="182">
        <f t="shared" si="16"/>
        <v>0</v>
      </c>
      <c r="L99" s="182">
        <v>21</v>
      </c>
      <c r="M99" s="182">
        <f t="shared" si="17"/>
        <v>0</v>
      </c>
      <c r="N99" s="180">
        <v>2.4000000000000001E-4</v>
      </c>
      <c r="O99" s="180">
        <f t="shared" si="18"/>
        <v>0</v>
      </c>
      <c r="P99" s="180">
        <v>0</v>
      </c>
      <c r="Q99" s="180">
        <f t="shared" si="19"/>
        <v>0</v>
      </c>
      <c r="R99" s="182"/>
      <c r="S99" s="182" t="s">
        <v>194</v>
      </c>
      <c r="T99" s="183" t="s">
        <v>195</v>
      </c>
      <c r="U99" s="158">
        <v>0.12</v>
      </c>
      <c r="V99" s="158">
        <f t="shared" si="20"/>
        <v>0.24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7">
        <v>53</v>
      </c>
      <c r="B100" s="178" t="s">
        <v>318</v>
      </c>
      <c r="C100" s="189" t="s">
        <v>319</v>
      </c>
      <c r="D100" s="179" t="s">
        <v>317</v>
      </c>
      <c r="E100" s="180">
        <v>1</v>
      </c>
      <c r="F100" s="181"/>
      <c r="G100" s="182">
        <f t="shared" si="14"/>
        <v>0</v>
      </c>
      <c r="H100" s="181"/>
      <c r="I100" s="182">
        <f t="shared" si="15"/>
        <v>0</v>
      </c>
      <c r="J100" s="181"/>
      <c r="K100" s="182">
        <f t="shared" si="16"/>
        <v>0</v>
      </c>
      <c r="L100" s="182">
        <v>21</v>
      </c>
      <c r="M100" s="182">
        <f t="shared" si="17"/>
        <v>0</v>
      </c>
      <c r="N100" s="180">
        <v>1.651E-2</v>
      </c>
      <c r="O100" s="180">
        <f t="shared" si="18"/>
        <v>0.02</v>
      </c>
      <c r="P100" s="180">
        <v>0</v>
      </c>
      <c r="Q100" s="180">
        <f t="shared" si="19"/>
        <v>0</v>
      </c>
      <c r="R100" s="182"/>
      <c r="S100" s="182" t="s">
        <v>194</v>
      </c>
      <c r="T100" s="183" t="s">
        <v>195</v>
      </c>
      <c r="U100" s="158">
        <v>1.1890000000000001</v>
      </c>
      <c r="V100" s="158">
        <f t="shared" si="20"/>
        <v>1.19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7">
        <v>54</v>
      </c>
      <c r="B101" s="178" t="s">
        <v>320</v>
      </c>
      <c r="C101" s="189" t="s">
        <v>321</v>
      </c>
      <c r="D101" s="179" t="s">
        <v>248</v>
      </c>
      <c r="E101" s="180">
        <v>1</v>
      </c>
      <c r="F101" s="181"/>
      <c r="G101" s="182">
        <f t="shared" si="14"/>
        <v>0</v>
      </c>
      <c r="H101" s="181"/>
      <c r="I101" s="182">
        <f t="shared" si="15"/>
        <v>0</v>
      </c>
      <c r="J101" s="181"/>
      <c r="K101" s="182">
        <f t="shared" si="16"/>
        <v>0</v>
      </c>
      <c r="L101" s="182">
        <v>21</v>
      </c>
      <c r="M101" s="182">
        <f t="shared" si="17"/>
        <v>0</v>
      </c>
      <c r="N101" s="180">
        <v>0</v>
      </c>
      <c r="O101" s="180">
        <f t="shared" si="18"/>
        <v>0</v>
      </c>
      <c r="P101" s="180">
        <v>0</v>
      </c>
      <c r="Q101" s="180">
        <f t="shared" si="19"/>
        <v>0</v>
      </c>
      <c r="R101" s="182"/>
      <c r="S101" s="182" t="s">
        <v>194</v>
      </c>
      <c r="T101" s="183" t="s">
        <v>195</v>
      </c>
      <c r="U101" s="158">
        <v>0.246</v>
      </c>
      <c r="V101" s="158">
        <f t="shared" si="20"/>
        <v>0.25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>
      <c r="A102" s="177">
        <v>55</v>
      </c>
      <c r="B102" s="178" t="s">
        <v>322</v>
      </c>
      <c r="C102" s="189" t="s">
        <v>323</v>
      </c>
      <c r="D102" s="179" t="s">
        <v>248</v>
      </c>
      <c r="E102" s="180">
        <v>1</v>
      </c>
      <c r="F102" s="181"/>
      <c r="G102" s="182">
        <f t="shared" si="14"/>
        <v>0</v>
      </c>
      <c r="H102" s="181"/>
      <c r="I102" s="182">
        <f t="shared" si="15"/>
        <v>0</v>
      </c>
      <c r="J102" s="181"/>
      <c r="K102" s="182">
        <f t="shared" si="16"/>
        <v>0</v>
      </c>
      <c r="L102" s="182">
        <v>21</v>
      </c>
      <c r="M102" s="182">
        <f t="shared" si="17"/>
        <v>0</v>
      </c>
      <c r="N102" s="180">
        <v>8.4999999999999995E-4</v>
      </c>
      <c r="O102" s="180">
        <f t="shared" si="18"/>
        <v>0</v>
      </c>
      <c r="P102" s="180">
        <v>0</v>
      </c>
      <c r="Q102" s="180">
        <f t="shared" si="19"/>
        <v>0</v>
      </c>
      <c r="R102" s="182"/>
      <c r="S102" s="182" t="s">
        <v>194</v>
      </c>
      <c r="T102" s="183" t="s">
        <v>195</v>
      </c>
      <c r="U102" s="158">
        <v>0.48499999999999999</v>
      </c>
      <c r="V102" s="158">
        <f t="shared" si="20"/>
        <v>0.49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7">
        <v>56</v>
      </c>
      <c r="B103" s="178" t="s">
        <v>324</v>
      </c>
      <c r="C103" s="189" t="s">
        <v>325</v>
      </c>
      <c r="D103" s="179" t="s">
        <v>317</v>
      </c>
      <c r="E103" s="180">
        <v>1</v>
      </c>
      <c r="F103" s="181"/>
      <c r="G103" s="182">
        <f t="shared" si="14"/>
        <v>0</v>
      </c>
      <c r="H103" s="181"/>
      <c r="I103" s="182">
        <f t="shared" si="15"/>
        <v>0</v>
      </c>
      <c r="J103" s="181"/>
      <c r="K103" s="182">
        <f t="shared" si="16"/>
        <v>0</v>
      </c>
      <c r="L103" s="182">
        <v>21</v>
      </c>
      <c r="M103" s="182">
        <f t="shared" si="17"/>
        <v>0</v>
      </c>
      <c r="N103" s="180">
        <v>0</v>
      </c>
      <c r="O103" s="180">
        <f t="shared" si="18"/>
        <v>0</v>
      </c>
      <c r="P103" s="180">
        <v>1.9460000000000002E-2</v>
      </c>
      <c r="Q103" s="180">
        <f t="shared" si="19"/>
        <v>0.02</v>
      </c>
      <c r="R103" s="182"/>
      <c r="S103" s="182" t="s">
        <v>194</v>
      </c>
      <c r="T103" s="183" t="s">
        <v>195</v>
      </c>
      <c r="U103" s="158">
        <v>0.38200000000000001</v>
      </c>
      <c r="V103" s="158">
        <f t="shared" si="20"/>
        <v>0.38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0">
        <v>57</v>
      </c>
      <c r="B104" s="171" t="s">
        <v>326</v>
      </c>
      <c r="C104" s="187" t="s">
        <v>327</v>
      </c>
      <c r="D104" s="172" t="s">
        <v>317</v>
      </c>
      <c r="E104" s="173">
        <v>1</v>
      </c>
      <c r="F104" s="174"/>
      <c r="G104" s="175">
        <f t="shared" si="14"/>
        <v>0</v>
      </c>
      <c r="H104" s="174"/>
      <c r="I104" s="175">
        <f t="shared" si="15"/>
        <v>0</v>
      </c>
      <c r="J104" s="174"/>
      <c r="K104" s="175">
        <f t="shared" si="16"/>
        <v>0</v>
      </c>
      <c r="L104" s="175">
        <v>21</v>
      </c>
      <c r="M104" s="175">
        <f t="shared" si="17"/>
        <v>0</v>
      </c>
      <c r="N104" s="173">
        <v>0</v>
      </c>
      <c r="O104" s="173">
        <f t="shared" si="18"/>
        <v>0</v>
      </c>
      <c r="P104" s="173">
        <v>1.56E-3</v>
      </c>
      <c r="Q104" s="173">
        <f t="shared" si="19"/>
        <v>0</v>
      </c>
      <c r="R104" s="175"/>
      <c r="S104" s="175" t="s">
        <v>194</v>
      </c>
      <c r="T104" s="176" t="s">
        <v>195</v>
      </c>
      <c r="U104" s="158">
        <v>0.217</v>
      </c>
      <c r="V104" s="158">
        <f t="shared" si="20"/>
        <v>0.22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>
        <v>58</v>
      </c>
      <c r="B105" s="155" t="s">
        <v>328</v>
      </c>
      <c r="C105" s="190" t="s">
        <v>329</v>
      </c>
      <c r="D105" s="156" t="s">
        <v>0</v>
      </c>
      <c r="E105" s="184"/>
      <c r="F105" s="159"/>
      <c r="G105" s="158">
        <f t="shared" si="14"/>
        <v>0</v>
      </c>
      <c r="H105" s="159"/>
      <c r="I105" s="158">
        <f t="shared" si="15"/>
        <v>0</v>
      </c>
      <c r="J105" s="159"/>
      <c r="K105" s="158">
        <f t="shared" si="16"/>
        <v>0</v>
      </c>
      <c r="L105" s="158">
        <v>21</v>
      </c>
      <c r="M105" s="158">
        <f t="shared" si="17"/>
        <v>0</v>
      </c>
      <c r="N105" s="157">
        <v>0</v>
      </c>
      <c r="O105" s="157">
        <f t="shared" si="18"/>
        <v>0</v>
      </c>
      <c r="P105" s="157">
        <v>0</v>
      </c>
      <c r="Q105" s="157">
        <f t="shared" si="19"/>
        <v>0</v>
      </c>
      <c r="R105" s="158"/>
      <c r="S105" s="158" t="s">
        <v>194</v>
      </c>
      <c r="T105" s="158" t="s">
        <v>195</v>
      </c>
      <c r="U105" s="158">
        <v>0</v>
      </c>
      <c r="V105" s="158">
        <f t="shared" si="20"/>
        <v>0</v>
      </c>
      <c r="W105" s="158"/>
      <c r="X105" s="158" t="s">
        <v>258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259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>
      <c r="A106" s="163" t="s">
        <v>189</v>
      </c>
      <c r="B106" s="164" t="s">
        <v>132</v>
      </c>
      <c r="C106" s="186" t="s">
        <v>133</v>
      </c>
      <c r="D106" s="165"/>
      <c r="E106" s="166"/>
      <c r="F106" s="167"/>
      <c r="G106" s="167">
        <f>SUMIF(AG107:AG107,"&lt;&gt;NOR",G107:G107)</f>
        <v>0</v>
      </c>
      <c r="H106" s="167"/>
      <c r="I106" s="167">
        <f>SUM(I107:I107)</f>
        <v>0</v>
      </c>
      <c r="J106" s="167"/>
      <c r="K106" s="167">
        <f>SUM(K107:K107)</f>
        <v>0</v>
      </c>
      <c r="L106" s="167"/>
      <c r="M106" s="167">
        <f>SUM(M107:M107)</f>
        <v>0</v>
      </c>
      <c r="N106" s="166"/>
      <c r="O106" s="166">
        <f>SUM(O107:O107)</f>
        <v>0</v>
      </c>
      <c r="P106" s="166"/>
      <c r="Q106" s="166">
        <f>SUM(Q107:Q107)</f>
        <v>0</v>
      </c>
      <c r="R106" s="167"/>
      <c r="S106" s="167"/>
      <c r="T106" s="168"/>
      <c r="U106" s="162"/>
      <c r="V106" s="162">
        <f>SUM(V107:V107)</f>
        <v>0.74</v>
      </c>
      <c r="W106" s="162"/>
      <c r="X106" s="162"/>
      <c r="Y106" s="162"/>
      <c r="AG106" t="s">
        <v>190</v>
      </c>
    </row>
    <row r="107" spans="1:60" outlineLevel="1">
      <c r="A107" s="177">
        <v>59</v>
      </c>
      <c r="B107" s="178" t="s">
        <v>636</v>
      </c>
      <c r="C107" s="189" t="s">
        <v>1230</v>
      </c>
      <c r="D107" s="179" t="s">
        <v>248</v>
      </c>
      <c r="E107" s="180">
        <v>3</v>
      </c>
      <c r="F107" s="181"/>
      <c r="G107" s="182">
        <f>ROUND(E107*F107,2)</f>
        <v>0</v>
      </c>
      <c r="H107" s="181"/>
      <c r="I107" s="182">
        <f>ROUND(E107*H107,2)</f>
        <v>0</v>
      </c>
      <c r="J107" s="181"/>
      <c r="K107" s="182">
        <f>ROUND(E107*J107,2)</f>
        <v>0</v>
      </c>
      <c r="L107" s="182">
        <v>21</v>
      </c>
      <c r="M107" s="182">
        <f>G107*(1+L107/100)</f>
        <v>0</v>
      </c>
      <c r="N107" s="180">
        <v>3.4000000000000002E-4</v>
      </c>
      <c r="O107" s="180">
        <f>ROUND(E107*N107,2)</f>
        <v>0</v>
      </c>
      <c r="P107" s="180">
        <v>0</v>
      </c>
      <c r="Q107" s="180">
        <f>ROUND(E107*P107,2)</f>
        <v>0</v>
      </c>
      <c r="R107" s="182"/>
      <c r="S107" s="182" t="s">
        <v>194</v>
      </c>
      <c r="T107" s="183" t="s">
        <v>195</v>
      </c>
      <c r="U107" s="158">
        <v>0.247</v>
      </c>
      <c r="V107" s="158">
        <f>ROUND(E107*U107,2)</f>
        <v>0.74</v>
      </c>
      <c r="W107" s="158"/>
      <c r="X107" s="158" t="s">
        <v>196</v>
      </c>
      <c r="Y107" s="158" t="s">
        <v>197</v>
      </c>
      <c r="Z107" s="147"/>
      <c r="AA107" s="147"/>
      <c r="AB107" s="147"/>
      <c r="AC107" s="147"/>
      <c r="AD107" s="147"/>
      <c r="AE107" s="147"/>
      <c r="AF107" s="147"/>
      <c r="AG107" s="147" t="s">
        <v>198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>
      <c r="A108" s="163" t="s">
        <v>189</v>
      </c>
      <c r="B108" s="164" t="s">
        <v>134</v>
      </c>
      <c r="C108" s="186" t="s">
        <v>135</v>
      </c>
      <c r="D108" s="165"/>
      <c r="E108" s="166"/>
      <c r="F108" s="167"/>
      <c r="G108" s="167">
        <f>SUMIF(AG109:AG115,"&lt;&gt;NOR",G109:G115)</f>
        <v>0</v>
      </c>
      <c r="H108" s="167"/>
      <c r="I108" s="167">
        <f>SUM(I109:I115)</f>
        <v>0</v>
      </c>
      <c r="J108" s="167"/>
      <c r="K108" s="167">
        <f>SUM(K109:K115)</f>
        <v>0</v>
      </c>
      <c r="L108" s="167"/>
      <c r="M108" s="167">
        <f>SUM(M109:M115)</f>
        <v>0</v>
      </c>
      <c r="N108" s="166"/>
      <c r="O108" s="166">
        <f>SUM(O109:O115)</f>
        <v>0.2</v>
      </c>
      <c r="P108" s="166"/>
      <c r="Q108" s="166">
        <f>SUM(Q109:Q115)</f>
        <v>0.03</v>
      </c>
      <c r="R108" s="167"/>
      <c r="S108" s="167"/>
      <c r="T108" s="168"/>
      <c r="U108" s="162"/>
      <c r="V108" s="162">
        <f>SUM(V109:V115)</f>
        <v>4.42</v>
      </c>
      <c r="W108" s="162"/>
      <c r="X108" s="162"/>
      <c r="Y108" s="162"/>
      <c r="AG108" t="s">
        <v>190</v>
      </c>
    </row>
    <row r="109" spans="1:60" outlineLevel="1">
      <c r="A109" s="170">
        <v>60</v>
      </c>
      <c r="B109" s="171" t="s">
        <v>644</v>
      </c>
      <c r="C109" s="187" t="s">
        <v>645</v>
      </c>
      <c r="D109" s="172" t="s">
        <v>193</v>
      </c>
      <c r="E109" s="173">
        <v>2.94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1.057E-2</v>
      </c>
      <c r="Q109" s="173">
        <f>ROUND(E109*P109,2)</f>
        <v>0.03</v>
      </c>
      <c r="R109" s="175"/>
      <c r="S109" s="175" t="s">
        <v>194</v>
      </c>
      <c r="T109" s="176" t="s">
        <v>195</v>
      </c>
      <c r="U109" s="158">
        <v>8.2000000000000003E-2</v>
      </c>
      <c r="V109" s="158">
        <f>ROUND(E109*U109,2)</f>
        <v>0.24</v>
      </c>
      <c r="W109" s="158"/>
      <c r="X109" s="158" t="s">
        <v>196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198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88" t="s">
        <v>646</v>
      </c>
      <c r="D110" s="160"/>
      <c r="E110" s="161">
        <v>2.94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7">
        <v>61</v>
      </c>
      <c r="B111" s="178" t="s">
        <v>637</v>
      </c>
      <c r="C111" s="189" t="s">
        <v>638</v>
      </c>
      <c r="D111" s="179" t="s">
        <v>193</v>
      </c>
      <c r="E111" s="180">
        <v>2.94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2"/>
      <c r="S111" s="182" t="s">
        <v>194</v>
      </c>
      <c r="T111" s="183" t="s">
        <v>639</v>
      </c>
      <c r="U111" s="158">
        <v>5.1999999999999998E-2</v>
      </c>
      <c r="V111" s="158">
        <f>ROUND(E111*U111,2)</f>
        <v>0.15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7">
        <v>62</v>
      </c>
      <c r="B112" s="178" t="s">
        <v>640</v>
      </c>
      <c r="C112" s="189" t="s">
        <v>641</v>
      </c>
      <c r="D112" s="179" t="s">
        <v>193</v>
      </c>
      <c r="E112" s="180">
        <v>2.94</v>
      </c>
      <c r="F112" s="181"/>
      <c r="G112" s="182">
        <f>ROUND(E112*F112,2)</f>
        <v>0</v>
      </c>
      <c r="H112" s="181"/>
      <c r="I112" s="182">
        <f>ROUND(E112*H112,2)</f>
        <v>0</v>
      </c>
      <c r="J112" s="181"/>
      <c r="K112" s="182">
        <f>ROUND(E112*J112,2)</f>
        <v>0</v>
      </c>
      <c r="L112" s="182">
        <v>21</v>
      </c>
      <c r="M112" s="182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2"/>
      <c r="S112" s="182" t="s">
        <v>194</v>
      </c>
      <c r="T112" s="183" t="s">
        <v>639</v>
      </c>
      <c r="U112" s="158">
        <v>3.1E-2</v>
      </c>
      <c r="V112" s="158">
        <f>ROUND(E112*U112,2)</f>
        <v>0.09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7">
        <v>63</v>
      </c>
      <c r="B113" s="178" t="s">
        <v>642</v>
      </c>
      <c r="C113" s="189" t="s">
        <v>643</v>
      </c>
      <c r="D113" s="179" t="s">
        <v>193</v>
      </c>
      <c r="E113" s="180">
        <v>2.94</v>
      </c>
      <c r="F113" s="181"/>
      <c r="G113" s="182">
        <f>ROUND(E113*F113,2)</f>
        <v>0</v>
      </c>
      <c r="H113" s="181"/>
      <c r="I113" s="182">
        <f>ROUND(E113*H113,2)</f>
        <v>0</v>
      </c>
      <c r="J113" s="181"/>
      <c r="K113" s="182">
        <f>ROUND(E113*J113,2)</f>
        <v>0</v>
      </c>
      <c r="L113" s="182">
        <v>21</v>
      </c>
      <c r="M113" s="182">
        <f>G113*(1+L113/100)</f>
        <v>0</v>
      </c>
      <c r="N113" s="180">
        <v>0</v>
      </c>
      <c r="O113" s="180">
        <f>ROUND(E113*N113,2)</f>
        <v>0</v>
      </c>
      <c r="P113" s="180">
        <v>0</v>
      </c>
      <c r="Q113" s="180">
        <f>ROUND(E113*P113,2)</f>
        <v>0</v>
      </c>
      <c r="R113" s="182"/>
      <c r="S113" s="182" t="s">
        <v>194</v>
      </c>
      <c r="T113" s="183" t="s">
        <v>639</v>
      </c>
      <c r="U113" s="158">
        <v>0.13400000000000001</v>
      </c>
      <c r="V113" s="158">
        <f>ROUND(E113*U113,2)</f>
        <v>0.39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>
      <c r="A114" s="170">
        <v>64</v>
      </c>
      <c r="B114" s="171" t="s">
        <v>647</v>
      </c>
      <c r="C114" s="187" t="s">
        <v>685</v>
      </c>
      <c r="D114" s="172" t="s">
        <v>248</v>
      </c>
      <c r="E114" s="173">
        <v>3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6.5339999999999995E-2</v>
      </c>
      <c r="O114" s="173">
        <f>ROUND(E114*N114,2)</f>
        <v>0.2</v>
      </c>
      <c r="P114" s="173">
        <v>0</v>
      </c>
      <c r="Q114" s="173">
        <f>ROUND(E114*P114,2)</f>
        <v>0</v>
      </c>
      <c r="R114" s="175"/>
      <c r="S114" s="175" t="s">
        <v>194</v>
      </c>
      <c r="T114" s="176" t="s">
        <v>195</v>
      </c>
      <c r="U114" s="158">
        <v>1.1835</v>
      </c>
      <c r="V114" s="158">
        <f>ROUND(E114*U114,2)</f>
        <v>3.55</v>
      </c>
      <c r="W114" s="158"/>
      <c r="X114" s="158" t="s">
        <v>196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198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>
        <v>65</v>
      </c>
      <c r="B115" s="155" t="s">
        <v>649</v>
      </c>
      <c r="C115" s="190" t="s">
        <v>650</v>
      </c>
      <c r="D115" s="156" t="s">
        <v>0</v>
      </c>
      <c r="E115" s="184"/>
      <c r="F115" s="159"/>
      <c r="G115" s="158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194</v>
      </c>
      <c r="T115" s="158" t="s">
        <v>195</v>
      </c>
      <c r="U115" s="158">
        <v>0</v>
      </c>
      <c r="V115" s="158">
        <f>ROUND(E115*U115,2)</f>
        <v>0</v>
      </c>
      <c r="W115" s="158"/>
      <c r="X115" s="158" t="s">
        <v>258</v>
      </c>
      <c r="Y115" s="158" t="s">
        <v>197</v>
      </c>
      <c r="Z115" s="147"/>
      <c r="AA115" s="147"/>
      <c r="AB115" s="147"/>
      <c r="AC115" s="147"/>
      <c r="AD115" s="147"/>
      <c r="AE115" s="147"/>
      <c r="AF115" s="147"/>
      <c r="AG115" s="147" t="s">
        <v>259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>
      <c r="A116" s="163" t="s">
        <v>189</v>
      </c>
      <c r="B116" s="164" t="s">
        <v>136</v>
      </c>
      <c r="C116" s="186" t="s">
        <v>137</v>
      </c>
      <c r="D116" s="165"/>
      <c r="E116" s="166"/>
      <c r="F116" s="167"/>
      <c r="G116" s="167">
        <f>SUMIF(AG117:AG122,"&lt;&gt;NOR",G117:G122)</f>
        <v>0</v>
      </c>
      <c r="H116" s="167"/>
      <c r="I116" s="167">
        <f>SUM(I117:I122)</f>
        <v>0</v>
      </c>
      <c r="J116" s="167"/>
      <c r="K116" s="167">
        <f>SUM(K117:K122)</f>
        <v>0</v>
      </c>
      <c r="L116" s="167"/>
      <c r="M116" s="167">
        <f>SUM(M117:M122)</f>
        <v>0</v>
      </c>
      <c r="N116" s="166"/>
      <c r="O116" s="166">
        <f>SUM(O117:O122)</f>
        <v>0.02</v>
      </c>
      <c r="P116" s="166"/>
      <c r="Q116" s="166">
        <f>SUM(Q117:Q122)</f>
        <v>0.22</v>
      </c>
      <c r="R116" s="167"/>
      <c r="S116" s="167"/>
      <c r="T116" s="168"/>
      <c r="U116" s="162"/>
      <c r="V116" s="162">
        <f>SUM(V117:V122)</f>
        <v>3.2</v>
      </c>
      <c r="W116" s="162"/>
      <c r="X116" s="162"/>
      <c r="Y116" s="162"/>
      <c r="AG116" t="s">
        <v>190</v>
      </c>
    </row>
    <row r="117" spans="1:60" outlineLevel="1">
      <c r="A117" s="177">
        <v>66</v>
      </c>
      <c r="B117" s="178" t="s">
        <v>330</v>
      </c>
      <c r="C117" s="189" t="s">
        <v>331</v>
      </c>
      <c r="D117" s="179" t="s">
        <v>248</v>
      </c>
      <c r="E117" s="180">
        <v>1</v>
      </c>
      <c r="F117" s="181"/>
      <c r="G117" s="182">
        <f t="shared" ref="G117:G122" si="21">ROUND(E117*F117,2)</f>
        <v>0</v>
      </c>
      <c r="H117" s="181"/>
      <c r="I117" s="182">
        <f t="shared" ref="I117:I122" si="22">ROUND(E117*H117,2)</f>
        <v>0</v>
      </c>
      <c r="J117" s="181"/>
      <c r="K117" s="182">
        <f t="shared" ref="K117:K122" si="23">ROUND(E117*J117,2)</f>
        <v>0</v>
      </c>
      <c r="L117" s="182">
        <v>21</v>
      </c>
      <c r="M117" s="182">
        <f t="shared" ref="M117:M122" si="24">G117*(1+L117/100)</f>
        <v>0</v>
      </c>
      <c r="N117" s="180">
        <v>0</v>
      </c>
      <c r="O117" s="180">
        <f t="shared" ref="O117:O122" si="25">ROUND(E117*N117,2)</f>
        <v>0</v>
      </c>
      <c r="P117" s="180">
        <v>0</v>
      </c>
      <c r="Q117" s="180">
        <f t="shared" ref="Q117:Q122" si="26">ROUND(E117*P117,2)</f>
        <v>0</v>
      </c>
      <c r="R117" s="182"/>
      <c r="S117" s="182" t="s">
        <v>194</v>
      </c>
      <c r="T117" s="183" t="s">
        <v>195</v>
      </c>
      <c r="U117" s="158">
        <v>1.5</v>
      </c>
      <c r="V117" s="158">
        <f t="shared" ref="V117:V122" si="27">ROUND(E117*U117,2)</f>
        <v>1.5</v>
      </c>
      <c r="W117" s="158"/>
      <c r="X117" s="158" t="s">
        <v>196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>
      <c r="A118" s="177">
        <v>67</v>
      </c>
      <c r="B118" s="178" t="s">
        <v>332</v>
      </c>
      <c r="C118" s="189" t="s">
        <v>333</v>
      </c>
      <c r="D118" s="179" t="s">
        <v>248</v>
      </c>
      <c r="E118" s="180">
        <v>1</v>
      </c>
      <c r="F118" s="181"/>
      <c r="G118" s="182">
        <f t="shared" si="21"/>
        <v>0</v>
      </c>
      <c r="H118" s="181"/>
      <c r="I118" s="182">
        <f t="shared" si="22"/>
        <v>0</v>
      </c>
      <c r="J118" s="181"/>
      <c r="K118" s="182">
        <f t="shared" si="23"/>
        <v>0</v>
      </c>
      <c r="L118" s="182">
        <v>21</v>
      </c>
      <c r="M118" s="182">
        <f t="shared" si="24"/>
        <v>0</v>
      </c>
      <c r="N118" s="180">
        <v>2.1999999999999999E-2</v>
      </c>
      <c r="O118" s="180">
        <f t="shared" si="25"/>
        <v>0.02</v>
      </c>
      <c r="P118" s="180">
        <v>0</v>
      </c>
      <c r="Q118" s="180">
        <f t="shared" si="26"/>
        <v>0</v>
      </c>
      <c r="R118" s="182" t="s">
        <v>334</v>
      </c>
      <c r="S118" s="182" t="s">
        <v>194</v>
      </c>
      <c r="T118" s="183" t="s">
        <v>195</v>
      </c>
      <c r="U118" s="158">
        <v>0</v>
      </c>
      <c r="V118" s="158">
        <f t="shared" si="27"/>
        <v>0</v>
      </c>
      <c r="W118" s="158"/>
      <c r="X118" s="158" t="s">
        <v>335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336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7">
        <v>68</v>
      </c>
      <c r="B119" s="178" t="s">
        <v>337</v>
      </c>
      <c r="C119" s="189" t="s">
        <v>338</v>
      </c>
      <c r="D119" s="179" t="s">
        <v>248</v>
      </c>
      <c r="E119" s="180">
        <v>1</v>
      </c>
      <c r="F119" s="181"/>
      <c r="G119" s="182">
        <f t="shared" si="21"/>
        <v>0</v>
      </c>
      <c r="H119" s="181"/>
      <c r="I119" s="182">
        <f t="shared" si="22"/>
        <v>0</v>
      </c>
      <c r="J119" s="181"/>
      <c r="K119" s="182">
        <f t="shared" si="23"/>
        <v>0</v>
      </c>
      <c r="L119" s="182">
        <v>21</v>
      </c>
      <c r="M119" s="182">
        <f t="shared" si="24"/>
        <v>0</v>
      </c>
      <c r="N119" s="180">
        <v>0</v>
      </c>
      <c r="O119" s="180">
        <f t="shared" si="25"/>
        <v>0</v>
      </c>
      <c r="P119" s="180">
        <v>0</v>
      </c>
      <c r="Q119" s="180">
        <f t="shared" si="26"/>
        <v>0</v>
      </c>
      <c r="R119" s="182"/>
      <c r="S119" s="182" t="s">
        <v>194</v>
      </c>
      <c r="T119" s="183" t="s">
        <v>195</v>
      </c>
      <c r="U119" s="158">
        <v>0.77500000000000002</v>
      </c>
      <c r="V119" s="158">
        <f t="shared" si="27"/>
        <v>0.78</v>
      </c>
      <c r="W119" s="158"/>
      <c r="X119" s="158" t="s">
        <v>196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198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7">
        <v>69</v>
      </c>
      <c r="B120" s="178" t="s">
        <v>339</v>
      </c>
      <c r="C120" s="189" t="s">
        <v>340</v>
      </c>
      <c r="D120" s="179" t="s">
        <v>248</v>
      </c>
      <c r="E120" s="180">
        <v>1</v>
      </c>
      <c r="F120" s="181"/>
      <c r="G120" s="182">
        <f t="shared" si="21"/>
        <v>0</v>
      </c>
      <c r="H120" s="181"/>
      <c r="I120" s="182">
        <f t="shared" si="22"/>
        <v>0</v>
      </c>
      <c r="J120" s="181"/>
      <c r="K120" s="182">
        <f t="shared" si="23"/>
        <v>0</v>
      </c>
      <c r="L120" s="182">
        <v>21</v>
      </c>
      <c r="M120" s="182">
        <f t="shared" si="24"/>
        <v>0</v>
      </c>
      <c r="N120" s="180">
        <v>8.0000000000000004E-4</v>
      </c>
      <c r="O120" s="180">
        <f t="shared" si="25"/>
        <v>0</v>
      </c>
      <c r="P120" s="180">
        <v>0</v>
      </c>
      <c r="Q120" s="180">
        <f t="shared" si="26"/>
        <v>0</v>
      </c>
      <c r="R120" s="182" t="s">
        <v>334</v>
      </c>
      <c r="S120" s="182" t="s">
        <v>194</v>
      </c>
      <c r="T120" s="183" t="s">
        <v>195</v>
      </c>
      <c r="U120" s="158">
        <v>0</v>
      </c>
      <c r="V120" s="158">
        <f t="shared" si="27"/>
        <v>0</v>
      </c>
      <c r="W120" s="158"/>
      <c r="X120" s="158" t="s">
        <v>335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336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0">
        <v>70</v>
      </c>
      <c r="B121" s="171" t="s">
        <v>651</v>
      </c>
      <c r="C121" s="187" t="s">
        <v>652</v>
      </c>
      <c r="D121" s="172" t="s">
        <v>248</v>
      </c>
      <c r="E121" s="173">
        <v>2</v>
      </c>
      <c r="F121" s="174"/>
      <c r="G121" s="175">
        <f t="shared" si="21"/>
        <v>0</v>
      </c>
      <c r="H121" s="174"/>
      <c r="I121" s="175">
        <f t="shared" si="22"/>
        <v>0</v>
      </c>
      <c r="J121" s="174"/>
      <c r="K121" s="175">
        <f t="shared" si="23"/>
        <v>0</v>
      </c>
      <c r="L121" s="175">
        <v>21</v>
      </c>
      <c r="M121" s="175">
        <f t="shared" si="24"/>
        <v>0</v>
      </c>
      <c r="N121" s="173">
        <v>0</v>
      </c>
      <c r="O121" s="173">
        <f t="shared" si="25"/>
        <v>0</v>
      </c>
      <c r="P121" s="173">
        <v>0.1104</v>
      </c>
      <c r="Q121" s="173">
        <f t="shared" si="26"/>
        <v>0.22</v>
      </c>
      <c r="R121" s="175"/>
      <c r="S121" s="175" t="s">
        <v>194</v>
      </c>
      <c r="T121" s="176" t="s">
        <v>195</v>
      </c>
      <c r="U121" s="158">
        <v>0.46</v>
      </c>
      <c r="V121" s="158">
        <f t="shared" si="27"/>
        <v>0.92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>
        <v>71</v>
      </c>
      <c r="B122" s="155" t="s">
        <v>347</v>
      </c>
      <c r="C122" s="190" t="s">
        <v>348</v>
      </c>
      <c r="D122" s="156" t="s">
        <v>0</v>
      </c>
      <c r="E122" s="184"/>
      <c r="F122" s="159"/>
      <c r="G122" s="158">
        <f t="shared" si="21"/>
        <v>0</v>
      </c>
      <c r="H122" s="159"/>
      <c r="I122" s="158">
        <f t="shared" si="22"/>
        <v>0</v>
      </c>
      <c r="J122" s="159"/>
      <c r="K122" s="158">
        <f t="shared" si="23"/>
        <v>0</v>
      </c>
      <c r="L122" s="158">
        <v>21</v>
      </c>
      <c r="M122" s="158">
        <f t="shared" si="24"/>
        <v>0</v>
      </c>
      <c r="N122" s="157">
        <v>0</v>
      </c>
      <c r="O122" s="157">
        <f t="shared" si="25"/>
        <v>0</v>
      </c>
      <c r="P122" s="157">
        <v>0</v>
      </c>
      <c r="Q122" s="157">
        <f t="shared" si="26"/>
        <v>0</v>
      </c>
      <c r="R122" s="158"/>
      <c r="S122" s="158" t="s">
        <v>194</v>
      </c>
      <c r="T122" s="158" t="s">
        <v>195</v>
      </c>
      <c r="U122" s="158">
        <v>0</v>
      </c>
      <c r="V122" s="158">
        <f t="shared" si="27"/>
        <v>0</v>
      </c>
      <c r="W122" s="158"/>
      <c r="X122" s="158" t="s">
        <v>258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259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>
      <c r="A123" s="163" t="s">
        <v>189</v>
      </c>
      <c r="B123" s="164" t="s">
        <v>138</v>
      </c>
      <c r="C123" s="186" t="s">
        <v>139</v>
      </c>
      <c r="D123" s="165"/>
      <c r="E123" s="166"/>
      <c r="F123" s="167"/>
      <c r="G123" s="167">
        <f>SUMIF(AG124:AG126,"&lt;&gt;NOR",G124:G126)</f>
        <v>0</v>
      </c>
      <c r="H123" s="167"/>
      <c r="I123" s="167">
        <f>SUM(I124:I126)</f>
        <v>0</v>
      </c>
      <c r="J123" s="167"/>
      <c r="K123" s="167">
        <f>SUM(K124:K126)</f>
        <v>0</v>
      </c>
      <c r="L123" s="167"/>
      <c r="M123" s="167">
        <f>SUM(M124:M126)</f>
        <v>0</v>
      </c>
      <c r="N123" s="166"/>
      <c r="O123" s="166">
        <f>SUM(O124:O126)</f>
        <v>0.27</v>
      </c>
      <c r="P123" s="166"/>
      <c r="Q123" s="166">
        <f>SUM(Q124:Q126)</f>
        <v>0</v>
      </c>
      <c r="R123" s="167"/>
      <c r="S123" s="167"/>
      <c r="T123" s="168"/>
      <c r="U123" s="162"/>
      <c r="V123" s="162">
        <f>SUM(V124:V126)</f>
        <v>27.61</v>
      </c>
      <c r="W123" s="162"/>
      <c r="X123" s="162"/>
      <c r="Y123" s="162"/>
      <c r="AG123" t="s">
        <v>190</v>
      </c>
    </row>
    <row r="124" spans="1:60" ht="20.399999999999999" outlineLevel="1">
      <c r="A124" s="177">
        <v>72</v>
      </c>
      <c r="B124" s="178" t="s">
        <v>653</v>
      </c>
      <c r="C124" s="189" t="s">
        <v>654</v>
      </c>
      <c r="D124" s="179" t="s">
        <v>193</v>
      </c>
      <c r="E124" s="180">
        <v>55.08</v>
      </c>
      <c r="F124" s="181"/>
      <c r="G124" s="182">
        <f>ROUND(E124*F124,2)</f>
        <v>0</v>
      </c>
      <c r="H124" s="181"/>
      <c r="I124" s="182">
        <f>ROUND(E124*H124,2)</f>
        <v>0</v>
      </c>
      <c r="J124" s="181"/>
      <c r="K124" s="182">
        <f>ROUND(E124*J124,2)</f>
        <v>0</v>
      </c>
      <c r="L124" s="182">
        <v>21</v>
      </c>
      <c r="M124" s="182">
        <f>G124*(1+L124/100)</f>
        <v>0</v>
      </c>
      <c r="N124" s="180">
        <v>4.8300000000000001E-3</v>
      </c>
      <c r="O124" s="180">
        <f>ROUND(E124*N124,2)</f>
        <v>0.27</v>
      </c>
      <c r="P124" s="180">
        <v>0</v>
      </c>
      <c r="Q124" s="180">
        <f>ROUND(E124*P124,2)</f>
        <v>0</v>
      </c>
      <c r="R124" s="182"/>
      <c r="S124" s="182" t="s">
        <v>228</v>
      </c>
      <c r="T124" s="183" t="s">
        <v>195</v>
      </c>
      <c r="U124" s="158">
        <v>0.48499999999999999</v>
      </c>
      <c r="V124" s="158">
        <f>ROUND(E124*U124,2)</f>
        <v>26.71</v>
      </c>
      <c r="W124" s="158"/>
      <c r="X124" s="158" t="s">
        <v>196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198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70">
        <v>73</v>
      </c>
      <c r="B125" s="171" t="s">
        <v>655</v>
      </c>
      <c r="C125" s="187" t="s">
        <v>656</v>
      </c>
      <c r="D125" s="172" t="s">
        <v>236</v>
      </c>
      <c r="E125" s="173">
        <v>78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194</v>
      </c>
      <c r="T125" s="176" t="s">
        <v>195</v>
      </c>
      <c r="U125" s="158">
        <v>1.15E-2</v>
      </c>
      <c r="V125" s="158">
        <f>ROUND(E125*U125,2)</f>
        <v>0.9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>
        <v>74</v>
      </c>
      <c r="B126" s="155" t="s">
        <v>353</v>
      </c>
      <c r="C126" s="190" t="s">
        <v>354</v>
      </c>
      <c r="D126" s="156" t="s">
        <v>0</v>
      </c>
      <c r="E126" s="184"/>
      <c r="F126" s="159"/>
      <c r="G126" s="158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194</v>
      </c>
      <c r="T126" s="158" t="s">
        <v>195</v>
      </c>
      <c r="U126" s="158">
        <v>0</v>
      </c>
      <c r="V126" s="158">
        <f>ROUND(E126*U126,2)</f>
        <v>0</v>
      </c>
      <c r="W126" s="158"/>
      <c r="X126" s="158" t="s">
        <v>258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259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>
      <c r="A127" s="163" t="s">
        <v>189</v>
      </c>
      <c r="B127" s="164" t="s">
        <v>144</v>
      </c>
      <c r="C127" s="186" t="s">
        <v>145</v>
      </c>
      <c r="D127" s="165"/>
      <c r="E127" s="166"/>
      <c r="F127" s="167"/>
      <c r="G127" s="167">
        <f>SUMIF(AG128:AG148,"&lt;&gt;NOR",G128:G148)</f>
        <v>0</v>
      </c>
      <c r="H127" s="167"/>
      <c r="I127" s="167">
        <f>SUM(I128:I148)</f>
        <v>0</v>
      </c>
      <c r="J127" s="167"/>
      <c r="K127" s="167">
        <f>SUM(K128:K148)</f>
        <v>0</v>
      </c>
      <c r="L127" s="167"/>
      <c r="M127" s="167">
        <f>SUM(M128:M148)</f>
        <v>0</v>
      </c>
      <c r="N127" s="166"/>
      <c r="O127" s="166">
        <f>SUM(O128:O148)</f>
        <v>0.25</v>
      </c>
      <c r="P127" s="166"/>
      <c r="Q127" s="166">
        <f>SUM(Q128:Q148)</f>
        <v>0.06</v>
      </c>
      <c r="R127" s="167"/>
      <c r="S127" s="167"/>
      <c r="T127" s="168"/>
      <c r="U127" s="162"/>
      <c r="V127" s="162">
        <f>SUM(V128:V148)</f>
        <v>43.34</v>
      </c>
      <c r="W127" s="162"/>
      <c r="X127" s="162"/>
      <c r="Y127" s="162"/>
      <c r="AG127" t="s">
        <v>190</v>
      </c>
    </row>
    <row r="128" spans="1:60" outlineLevel="1">
      <c r="A128" s="170">
        <v>75</v>
      </c>
      <c r="B128" s="171" t="s">
        <v>492</v>
      </c>
      <c r="C128" s="187" t="s">
        <v>493</v>
      </c>
      <c r="D128" s="172" t="s">
        <v>236</v>
      </c>
      <c r="E128" s="173">
        <v>29.9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8.0000000000000007E-5</v>
      </c>
      <c r="Q128" s="173">
        <f>ROUND(E128*P128,2)</f>
        <v>0</v>
      </c>
      <c r="R128" s="175"/>
      <c r="S128" s="175" t="s">
        <v>194</v>
      </c>
      <c r="T128" s="176" t="s">
        <v>195</v>
      </c>
      <c r="U128" s="158">
        <v>3.5000000000000003E-2</v>
      </c>
      <c r="V128" s="158">
        <f>ROUND(E128*U128,2)</f>
        <v>1.05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657</v>
      </c>
      <c r="D129" s="160"/>
      <c r="E129" s="161">
        <v>29.9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0">
        <v>76</v>
      </c>
      <c r="B130" s="171" t="s">
        <v>495</v>
      </c>
      <c r="C130" s="187" t="s">
        <v>496</v>
      </c>
      <c r="D130" s="172" t="s">
        <v>193</v>
      </c>
      <c r="E130" s="173">
        <v>58.45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1E-3</v>
      </c>
      <c r="Q130" s="173">
        <f>ROUND(E130*P130,2)</f>
        <v>0.06</v>
      </c>
      <c r="R130" s="175"/>
      <c r="S130" s="175" t="s">
        <v>194</v>
      </c>
      <c r="T130" s="176" t="s">
        <v>195</v>
      </c>
      <c r="U130" s="158">
        <v>0.105</v>
      </c>
      <c r="V130" s="158">
        <f>ROUND(E130*U130,2)</f>
        <v>6.14</v>
      </c>
      <c r="W130" s="158"/>
      <c r="X130" s="158" t="s">
        <v>196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>
      <c r="A131" s="154"/>
      <c r="B131" s="155"/>
      <c r="C131" s="188" t="s">
        <v>658</v>
      </c>
      <c r="D131" s="160"/>
      <c r="E131" s="161">
        <v>58.45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0">
        <v>77</v>
      </c>
      <c r="B132" s="171" t="s">
        <v>497</v>
      </c>
      <c r="C132" s="187" t="s">
        <v>498</v>
      </c>
      <c r="D132" s="172" t="s">
        <v>193</v>
      </c>
      <c r="E132" s="173">
        <v>58.45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0.02</v>
      </c>
      <c r="V132" s="158">
        <f>ROUND(E132*U132,2)</f>
        <v>1.17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188" t="s">
        <v>686</v>
      </c>
      <c r="D133" s="160"/>
      <c r="E133" s="161">
        <v>58.45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0">
        <v>78</v>
      </c>
      <c r="B134" s="171" t="s">
        <v>500</v>
      </c>
      <c r="C134" s="187" t="s">
        <v>501</v>
      </c>
      <c r="D134" s="172" t="s">
        <v>193</v>
      </c>
      <c r="E134" s="173">
        <v>58.45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5"/>
      <c r="S134" s="175" t="s">
        <v>194</v>
      </c>
      <c r="T134" s="176" t="s">
        <v>195</v>
      </c>
      <c r="U134" s="158">
        <v>0.05</v>
      </c>
      <c r="V134" s="158">
        <f>ROUND(E134*U134,2)</f>
        <v>2.92</v>
      </c>
      <c r="W134" s="158"/>
      <c r="X134" s="158" t="s">
        <v>196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198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188" t="s">
        <v>659</v>
      </c>
      <c r="D135" s="160"/>
      <c r="E135" s="161">
        <v>58.45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202</v>
      </c>
      <c r="AH135" s="147">
        <v>5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>
      <c r="A136" s="170">
        <v>79</v>
      </c>
      <c r="B136" s="171" t="s">
        <v>502</v>
      </c>
      <c r="C136" s="187" t="s">
        <v>687</v>
      </c>
      <c r="D136" s="172" t="s">
        <v>193</v>
      </c>
      <c r="E136" s="173">
        <v>58.45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2.5000000000000001E-4</v>
      </c>
      <c r="O136" s="173">
        <f>ROUND(E136*N136,2)</f>
        <v>0.01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0.38</v>
      </c>
      <c r="V136" s="158">
        <f>ROUND(E136*U136,2)</f>
        <v>22.21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188" t="s">
        <v>660</v>
      </c>
      <c r="D137" s="160"/>
      <c r="E137" s="161">
        <v>58.45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202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0">
        <v>80</v>
      </c>
      <c r="B138" s="171" t="s">
        <v>504</v>
      </c>
      <c r="C138" s="187" t="s">
        <v>505</v>
      </c>
      <c r="D138" s="172" t="s">
        <v>193</v>
      </c>
      <c r="E138" s="173">
        <v>64.295000000000002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3.15E-3</v>
      </c>
      <c r="O138" s="173">
        <f>ROUND(E138*N138,2)</f>
        <v>0.2</v>
      </c>
      <c r="P138" s="173">
        <v>0</v>
      </c>
      <c r="Q138" s="173">
        <f>ROUND(E138*P138,2)</f>
        <v>0</v>
      </c>
      <c r="R138" s="175" t="s">
        <v>334</v>
      </c>
      <c r="S138" s="175" t="s">
        <v>194</v>
      </c>
      <c r="T138" s="176" t="s">
        <v>195</v>
      </c>
      <c r="U138" s="158">
        <v>0</v>
      </c>
      <c r="V138" s="158">
        <f>ROUND(E138*U138,2)</f>
        <v>0</v>
      </c>
      <c r="W138" s="158"/>
      <c r="X138" s="158" t="s">
        <v>335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336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>
      <c r="A139" s="154"/>
      <c r="B139" s="155"/>
      <c r="C139" s="188" t="s">
        <v>688</v>
      </c>
      <c r="D139" s="160"/>
      <c r="E139" s="161">
        <v>64.295000000000002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0.399999999999999" outlineLevel="1">
      <c r="A140" s="170">
        <v>81</v>
      </c>
      <c r="B140" s="171" t="s">
        <v>507</v>
      </c>
      <c r="C140" s="187" t="s">
        <v>508</v>
      </c>
      <c r="D140" s="172" t="s">
        <v>236</v>
      </c>
      <c r="E140" s="173">
        <v>29.9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8.0000000000000007E-5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194</v>
      </c>
      <c r="T140" s="176" t="s">
        <v>195</v>
      </c>
      <c r="U140" s="158">
        <v>0.13719999999999999</v>
      </c>
      <c r="V140" s="158">
        <f>ROUND(E140*U140,2)</f>
        <v>4.0999999999999996</v>
      </c>
      <c r="W140" s="158"/>
      <c r="X140" s="158" t="s">
        <v>196</v>
      </c>
      <c r="Y140" s="158" t="s">
        <v>197</v>
      </c>
      <c r="Z140" s="147"/>
      <c r="AA140" s="147"/>
      <c r="AB140" s="147"/>
      <c r="AC140" s="147"/>
      <c r="AD140" s="147"/>
      <c r="AE140" s="147"/>
      <c r="AF140" s="147"/>
      <c r="AG140" s="147" t="s">
        <v>198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>
      <c r="A141" s="154"/>
      <c r="B141" s="155"/>
      <c r="C141" s="188" t="s">
        <v>689</v>
      </c>
      <c r="D141" s="160"/>
      <c r="E141" s="161">
        <v>29.9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202</v>
      </c>
      <c r="AH141" s="147">
        <v>5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70">
        <v>82</v>
      </c>
      <c r="B142" s="171" t="s">
        <v>510</v>
      </c>
      <c r="C142" s="187" t="s">
        <v>511</v>
      </c>
      <c r="D142" s="172" t="s">
        <v>236</v>
      </c>
      <c r="E142" s="173">
        <v>0.8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3">
        <v>0</v>
      </c>
      <c r="O142" s="173">
        <f>ROUND(E142*N142,2)</f>
        <v>0</v>
      </c>
      <c r="P142" s="173">
        <v>0</v>
      </c>
      <c r="Q142" s="173">
        <f>ROUND(E142*P142,2)</f>
        <v>0</v>
      </c>
      <c r="R142" s="175"/>
      <c r="S142" s="175" t="s">
        <v>194</v>
      </c>
      <c r="T142" s="176" t="s">
        <v>195</v>
      </c>
      <c r="U142" s="158">
        <v>0.28000000000000003</v>
      </c>
      <c r="V142" s="158">
        <f>ROUND(E142*U142,2)</f>
        <v>0.22</v>
      </c>
      <c r="W142" s="158"/>
      <c r="X142" s="158" t="s">
        <v>196</v>
      </c>
      <c r="Y142" s="158" t="s">
        <v>197</v>
      </c>
      <c r="Z142" s="147"/>
      <c r="AA142" s="147"/>
      <c r="AB142" s="147"/>
      <c r="AC142" s="147"/>
      <c r="AD142" s="147"/>
      <c r="AE142" s="147"/>
      <c r="AF142" s="147"/>
      <c r="AG142" s="147" t="s">
        <v>198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>
      <c r="A143" s="154"/>
      <c r="B143" s="155"/>
      <c r="C143" s="294" t="s">
        <v>512</v>
      </c>
      <c r="D143" s="295"/>
      <c r="E143" s="295"/>
      <c r="F143" s="295"/>
      <c r="G143" s="295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200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>
      <c r="A144" s="177">
        <v>83</v>
      </c>
      <c r="B144" s="178" t="s">
        <v>514</v>
      </c>
      <c r="C144" s="189" t="s">
        <v>515</v>
      </c>
      <c r="D144" s="179" t="s">
        <v>248</v>
      </c>
      <c r="E144" s="180">
        <v>1</v>
      </c>
      <c r="F144" s="181"/>
      <c r="G144" s="182">
        <f>ROUND(E144*F144,2)</f>
        <v>0</v>
      </c>
      <c r="H144" s="181"/>
      <c r="I144" s="182">
        <f>ROUND(E144*H144,2)</f>
        <v>0</v>
      </c>
      <c r="J144" s="181"/>
      <c r="K144" s="182">
        <f>ROUND(E144*J144,2)</f>
        <v>0</v>
      </c>
      <c r="L144" s="182">
        <v>21</v>
      </c>
      <c r="M144" s="182">
        <f>G144*(1+L144/100)</f>
        <v>0</v>
      </c>
      <c r="N144" s="180">
        <v>1.7000000000000001E-4</v>
      </c>
      <c r="O144" s="180">
        <f>ROUND(E144*N144,2)</f>
        <v>0</v>
      </c>
      <c r="P144" s="180">
        <v>0</v>
      </c>
      <c r="Q144" s="180">
        <f>ROUND(E144*P144,2)</f>
        <v>0</v>
      </c>
      <c r="R144" s="182" t="s">
        <v>334</v>
      </c>
      <c r="S144" s="182" t="s">
        <v>194</v>
      </c>
      <c r="T144" s="183" t="s">
        <v>195</v>
      </c>
      <c r="U144" s="158">
        <v>0</v>
      </c>
      <c r="V144" s="158">
        <f>ROUND(E144*U144,2)</f>
        <v>0</v>
      </c>
      <c r="W144" s="158"/>
      <c r="X144" s="158" t="s">
        <v>335</v>
      </c>
      <c r="Y144" s="158" t="s">
        <v>197</v>
      </c>
      <c r="Z144" s="147"/>
      <c r="AA144" s="147"/>
      <c r="AB144" s="147"/>
      <c r="AC144" s="147"/>
      <c r="AD144" s="147"/>
      <c r="AE144" s="147"/>
      <c r="AF144" s="147"/>
      <c r="AG144" s="147" t="s">
        <v>336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>
      <c r="A145" s="170">
        <v>84</v>
      </c>
      <c r="B145" s="171" t="s">
        <v>370</v>
      </c>
      <c r="C145" s="187" t="s">
        <v>371</v>
      </c>
      <c r="D145" s="172" t="s">
        <v>193</v>
      </c>
      <c r="E145" s="173">
        <v>33.5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2.0000000000000002E-5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194</v>
      </c>
      <c r="T145" s="176" t="s">
        <v>195</v>
      </c>
      <c r="U145" s="158">
        <v>0.16500000000000001</v>
      </c>
      <c r="V145" s="158">
        <f>ROUND(E145*U145,2)</f>
        <v>5.53</v>
      </c>
      <c r="W145" s="158"/>
      <c r="X145" s="158" t="s">
        <v>196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198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>
      <c r="A146" s="154"/>
      <c r="B146" s="155"/>
      <c r="C146" s="188" t="s">
        <v>664</v>
      </c>
      <c r="D146" s="160"/>
      <c r="E146" s="161">
        <v>33.5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202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70">
        <v>85</v>
      </c>
      <c r="B147" s="171" t="s">
        <v>373</v>
      </c>
      <c r="C147" s="187" t="s">
        <v>374</v>
      </c>
      <c r="D147" s="172" t="s">
        <v>193</v>
      </c>
      <c r="E147" s="173">
        <v>35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1.0399999999999999E-3</v>
      </c>
      <c r="O147" s="173">
        <f>ROUND(E147*N147,2)</f>
        <v>0.04</v>
      </c>
      <c r="P147" s="173">
        <v>0</v>
      </c>
      <c r="Q147" s="173">
        <f>ROUND(E147*P147,2)</f>
        <v>0</v>
      </c>
      <c r="R147" s="175" t="s">
        <v>334</v>
      </c>
      <c r="S147" s="175" t="s">
        <v>240</v>
      </c>
      <c r="T147" s="176" t="s">
        <v>195</v>
      </c>
      <c r="U147" s="158">
        <v>0</v>
      </c>
      <c r="V147" s="158">
        <f>ROUND(E147*U147,2)</f>
        <v>0</v>
      </c>
      <c r="W147" s="158"/>
      <c r="X147" s="158" t="s">
        <v>335</v>
      </c>
      <c r="Y147" s="158" t="s">
        <v>197</v>
      </c>
      <c r="Z147" s="147"/>
      <c r="AA147" s="147"/>
      <c r="AB147" s="147"/>
      <c r="AC147" s="147"/>
      <c r="AD147" s="147"/>
      <c r="AE147" s="147"/>
      <c r="AF147" s="147"/>
      <c r="AG147" s="147" t="s">
        <v>336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>
        <v>86</v>
      </c>
      <c r="B148" s="155" t="s">
        <v>517</v>
      </c>
      <c r="C148" s="190" t="s">
        <v>518</v>
      </c>
      <c r="D148" s="156" t="s">
        <v>0</v>
      </c>
      <c r="E148" s="184"/>
      <c r="F148" s="159"/>
      <c r="G148" s="158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0</v>
      </c>
      <c r="O148" s="157">
        <f>ROUND(E148*N148,2)</f>
        <v>0</v>
      </c>
      <c r="P148" s="157">
        <v>0</v>
      </c>
      <c r="Q148" s="157">
        <f>ROUND(E148*P148,2)</f>
        <v>0</v>
      </c>
      <c r="R148" s="158"/>
      <c r="S148" s="158" t="s">
        <v>194</v>
      </c>
      <c r="T148" s="158" t="s">
        <v>195</v>
      </c>
      <c r="U148" s="158">
        <v>0</v>
      </c>
      <c r="V148" s="158">
        <f>ROUND(E148*U148,2)</f>
        <v>0</v>
      </c>
      <c r="W148" s="158"/>
      <c r="X148" s="158" t="s">
        <v>258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259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>
      <c r="A149" s="163" t="s">
        <v>189</v>
      </c>
      <c r="B149" s="164" t="s">
        <v>146</v>
      </c>
      <c r="C149" s="186" t="s">
        <v>147</v>
      </c>
      <c r="D149" s="165"/>
      <c r="E149" s="166"/>
      <c r="F149" s="167"/>
      <c r="G149" s="167">
        <f>SUMIF(AG150:AG159,"&lt;&gt;NOR",G150:G159)</f>
        <v>0</v>
      </c>
      <c r="H149" s="167"/>
      <c r="I149" s="167">
        <f>SUM(I150:I159)</f>
        <v>0</v>
      </c>
      <c r="J149" s="167"/>
      <c r="K149" s="167">
        <f>SUM(K150:K159)</f>
        <v>0</v>
      </c>
      <c r="L149" s="167"/>
      <c r="M149" s="167">
        <f>SUM(M150:M159)</f>
        <v>0</v>
      </c>
      <c r="N149" s="166"/>
      <c r="O149" s="166">
        <f>SUM(O150:O159)</f>
        <v>0.08</v>
      </c>
      <c r="P149" s="166"/>
      <c r="Q149" s="166">
        <f>SUM(Q150:Q159)</f>
        <v>0</v>
      </c>
      <c r="R149" s="167"/>
      <c r="S149" s="167"/>
      <c r="T149" s="168"/>
      <c r="U149" s="162"/>
      <c r="V149" s="162">
        <f>SUM(V150:V159)</f>
        <v>5.1899999999999995</v>
      </c>
      <c r="W149" s="162"/>
      <c r="X149" s="162"/>
      <c r="Y149" s="162"/>
      <c r="AG149" t="s">
        <v>190</v>
      </c>
    </row>
    <row r="150" spans="1:60" outlineLevel="1">
      <c r="A150" s="170">
        <v>87</v>
      </c>
      <c r="B150" s="171" t="s">
        <v>376</v>
      </c>
      <c r="C150" s="187" t="s">
        <v>377</v>
      </c>
      <c r="D150" s="172" t="s">
        <v>193</v>
      </c>
      <c r="E150" s="173">
        <v>2.7749999999999999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2.1000000000000001E-4</v>
      </c>
      <c r="O150" s="173">
        <f>ROUND(E150*N150,2)</f>
        <v>0</v>
      </c>
      <c r="P150" s="173">
        <v>0</v>
      </c>
      <c r="Q150" s="173">
        <f>ROUND(E150*P150,2)</f>
        <v>0</v>
      </c>
      <c r="R150" s="175"/>
      <c r="S150" s="175" t="s">
        <v>194</v>
      </c>
      <c r="T150" s="176" t="s">
        <v>195</v>
      </c>
      <c r="U150" s="158">
        <v>0.05</v>
      </c>
      <c r="V150" s="158">
        <f>ROUND(E150*U150,2)</f>
        <v>0.14000000000000001</v>
      </c>
      <c r="W150" s="158"/>
      <c r="X150" s="158" t="s">
        <v>196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>
      <c r="A151" s="154"/>
      <c r="B151" s="155"/>
      <c r="C151" s="294" t="s">
        <v>378</v>
      </c>
      <c r="D151" s="295"/>
      <c r="E151" s="295"/>
      <c r="F151" s="295"/>
      <c r="G151" s="295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88" t="s">
        <v>665</v>
      </c>
      <c r="D152" s="160"/>
      <c r="E152" s="161">
        <v>2.7749999999999999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0">
        <v>88</v>
      </c>
      <c r="B153" s="171" t="s">
        <v>380</v>
      </c>
      <c r="C153" s="187" t="s">
        <v>381</v>
      </c>
      <c r="D153" s="172" t="s">
        <v>193</v>
      </c>
      <c r="E153" s="173">
        <v>2.7749999999999999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194</v>
      </c>
      <c r="T153" s="176" t="s">
        <v>195</v>
      </c>
      <c r="U153" s="158">
        <v>0.24</v>
      </c>
      <c r="V153" s="158">
        <f>ROUND(E153*U153,2)</f>
        <v>0.67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>
      <c r="A154" s="154"/>
      <c r="B154" s="155"/>
      <c r="C154" s="188" t="s">
        <v>690</v>
      </c>
      <c r="D154" s="160"/>
      <c r="E154" s="161">
        <v>2.7749999999999999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202</v>
      </c>
      <c r="AH154" s="147">
        <v>5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0">
        <v>89</v>
      </c>
      <c r="B155" s="171" t="s">
        <v>383</v>
      </c>
      <c r="C155" s="187" t="s">
        <v>384</v>
      </c>
      <c r="D155" s="172" t="s">
        <v>193</v>
      </c>
      <c r="E155" s="173">
        <v>2.7749999999999999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2.8400000000000001E-3</v>
      </c>
      <c r="O155" s="173">
        <f>ROUND(E155*N155,2)</f>
        <v>0.01</v>
      </c>
      <c r="P155" s="173">
        <v>0</v>
      </c>
      <c r="Q155" s="173">
        <f>ROUND(E155*P155,2)</f>
        <v>0</v>
      </c>
      <c r="R155" s="175"/>
      <c r="S155" s="175" t="s">
        <v>194</v>
      </c>
      <c r="T155" s="176" t="s">
        <v>195</v>
      </c>
      <c r="U155" s="158">
        <v>1.5780000000000001</v>
      </c>
      <c r="V155" s="158">
        <f>ROUND(E155*U155,2)</f>
        <v>4.38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666</v>
      </c>
      <c r="D156" s="160"/>
      <c r="E156" s="161">
        <v>2.7749999999999999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0">
        <v>90</v>
      </c>
      <c r="B157" s="171" t="s">
        <v>385</v>
      </c>
      <c r="C157" s="187" t="s">
        <v>386</v>
      </c>
      <c r="D157" s="172" t="s">
        <v>193</v>
      </c>
      <c r="E157" s="173">
        <v>3.33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2.188E-2</v>
      </c>
      <c r="O157" s="173">
        <f>ROUND(E157*N157,2)</f>
        <v>7.0000000000000007E-2</v>
      </c>
      <c r="P157" s="173">
        <v>0</v>
      </c>
      <c r="Q157" s="173">
        <f>ROUND(E157*P157,2)</f>
        <v>0</v>
      </c>
      <c r="R157" s="175" t="s">
        <v>334</v>
      </c>
      <c r="S157" s="175" t="s">
        <v>194</v>
      </c>
      <c r="T157" s="176" t="s">
        <v>195</v>
      </c>
      <c r="U157" s="158">
        <v>0</v>
      </c>
      <c r="V157" s="158">
        <f>ROUND(E157*U157,2)</f>
        <v>0</v>
      </c>
      <c r="W157" s="158"/>
      <c r="X157" s="158" t="s">
        <v>335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336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188" t="s">
        <v>691</v>
      </c>
      <c r="D158" s="160"/>
      <c r="E158" s="161">
        <v>3.33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202</v>
      </c>
      <c r="AH158" s="147">
        <v>5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54">
        <v>91</v>
      </c>
      <c r="B159" s="155" t="s">
        <v>388</v>
      </c>
      <c r="C159" s="190" t="s">
        <v>389</v>
      </c>
      <c r="D159" s="156" t="s">
        <v>0</v>
      </c>
      <c r="E159" s="184"/>
      <c r="F159" s="159"/>
      <c r="G159" s="158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0</v>
      </c>
      <c r="O159" s="157">
        <f>ROUND(E159*N159,2)</f>
        <v>0</v>
      </c>
      <c r="P159" s="157">
        <v>0</v>
      </c>
      <c r="Q159" s="157">
        <f>ROUND(E159*P159,2)</f>
        <v>0</v>
      </c>
      <c r="R159" s="158"/>
      <c r="S159" s="158" t="s">
        <v>194</v>
      </c>
      <c r="T159" s="158" t="s">
        <v>195</v>
      </c>
      <c r="U159" s="158">
        <v>0</v>
      </c>
      <c r="V159" s="158">
        <f>ROUND(E159*U159,2)</f>
        <v>0</v>
      </c>
      <c r="W159" s="158"/>
      <c r="X159" s="158" t="s">
        <v>258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259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>
      <c r="A160" s="163" t="s">
        <v>189</v>
      </c>
      <c r="B160" s="164" t="s">
        <v>148</v>
      </c>
      <c r="C160" s="186" t="s">
        <v>149</v>
      </c>
      <c r="D160" s="165"/>
      <c r="E160" s="166"/>
      <c r="F160" s="167"/>
      <c r="G160" s="167">
        <f>SUMIF(AG161:AG169,"&lt;&gt;NOR",G161:G169)</f>
        <v>0</v>
      </c>
      <c r="H160" s="167"/>
      <c r="I160" s="167">
        <f>SUM(I161:I169)</f>
        <v>0</v>
      </c>
      <c r="J160" s="167"/>
      <c r="K160" s="167">
        <f>SUM(K161:K169)</f>
        <v>0</v>
      </c>
      <c r="L160" s="167"/>
      <c r="M160" s="167">
        <f>SUM(M161:M169)</f>
        <v>0</v>
      </c>
      <c r="N160" s="166"/>
      <c r="O160" s="166">
        <f>SUM(O161:O169)</f>
        <v>0</v>
      </c>
      <c r="P160" s="166"/>
      <c r="Q160" s="166">
        <f>SUM(Q161:Q169)</f>
        <v>0</v>
      </c>
      <c r="R160" s="167"/>
      <c r="S160" s="167"/>
      <c r="T160" s="168"/>
      <c r="U160" s="162"/>
      <c r="V160" s="162">
        <f>SUM(V161:V169)</f>
        <v>2.4699999999999998</v>
      </c>
      <c r="W160" s="162"/>
      <c r="X160" s="162"/>
      <c r="Y160" s="162"/>
      <c r="AG160" t="s">
        <v>190</v>
      </c>
    </row>
    <row r="161" spans="1:60" outlineLevel="1">
      <c r="A161" s="177">
        <v>92</v>
      </c>
      <c r="B161" s="178" t="s">
        <v>393</v>
      </c>
      <c r="C161" s="189" t="s">
        <v>394</v>
      </c>
      <c r="D161" s="179" t="s">
        <v>236</v>
      </c>
      <c r="E161" s="180">
        <v>16</v>
      </c>
      <c r="F161" s="181"/>
      <c r="G161" s="182">
        <f>ROUND(E161*F161,2)</f>
        <v>0</v>
      </c>
      <c r="H161" s="181"/>
      <c r="I161" s="182">
        <f>ROUND(E161*H161,2)</f>
        <v>0</v>
      </c>
      <c r="J161" s="181"/>
      <c r="K161" s="182">
        <f>ROUND(E161*J161,2)</f>
        <v>0</v>
      </c>
      <c r="L161" s="182">
        <v>21</v>
      </c>
      <c r="M161" s="182">
        <f>G161*(1+L161/100)</f>
        <v>0</v>
      </c>
      <c r="N161" s="180">
        <v>6.9999999999999994E-5</v>
      </c>
      <c r="O161" s="180">
        <f>ROUND(E161*N161,2)</f>
        <v>0</v>
      </c>
      <c r="P161" s="180">
        <v>0</v>
      </c>
      <c r="Q161" s="180">
        <f>ROUND(E161*P161,2)</f>
        <v>0</v>
      </c>
      <c r="R161" s="182"/>
      <c r="S161" s="182" t="s">
        <v>194</v>
      </c>
      <c r="T161" s="183" t="s">
        <v>195</v>
      </c>
      <c r="U161" s="158">
        <v>8.8999999999999996E-2</v>
      </c>
      <c r="V161" s="158">
        <f>ROUND(E161*U161,2)</f>
        <v>1.42</v>
      </c>
      <c r="W161" s="158"/>
      <c r="X161" s="158" t="s">
        <v>196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7">
        <v>93</v>
      </c>
      <c r="B162" s="178" t="s">
        <v>395</v>
      </c>
      <c r="C162" s="189" t="s">
        <v>396</v>
      </c>
      <c r="D162" s="179" t="s">
        <v>236</v>
      </c>
      <c r="E162" s="180">
        <v>16</v>
      </c>
      <c r="F162" s="181"/>
      <c r="G162" s="182">
        <f>ROUND(E162*F162,2)</f>
        <v>0</v>
      </c>
      <c r="H162" s="181"/>
      <c r="I162" s="182">
        <f>ROUND(E162*H162,2)</f>
        <v>0</v>
      </c>
      <c r="J162" s="181"/>
      <c r="K162" s="182">
        <f>ROUND(E162*J162,2)</f>
        <v>0</v>
      </c>
      <c r="L162" s="182">
        <v>21</v>
      </c>
      <c r="M162" s="182">
        <f>G162*(1+L162/100)</f>
        <v>0</v>
      </c>
      <c r="N162" s="180">
        <v>0</v>
      </c>
      <c r="O162" s="180">
        <f>ROUND(E162*N162,2)</f>
        <v>0</v>
      </c>
      <c r="P162" s="180">
        <v>0</v>
      </c>
      <c r="Q162" s="180">
        <f>ROUND(E162*P162,2)</f>
        <v>0</v>
      </c>
      <c r="R162" s="182"/>
      <c r="S162" s="182" t="s">
        <v>194</v>
      </c>
      <c r="T162" s="183" t="s">
        <v>195</v>
      </c>
      <c r="U162" s="158">
        <v>8.9999999999999993E-3</v>
      </c>
      <c r="V162" s="158">
        <f>ROUND(E162*U162,2)</f>
        <v>0.14000000000000001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77">
        <v>94</v>
      </c>
      <c r="B163" s="178" t="s">
        <v>397</v>
      </c>
      <c r="C163" s="189" t="s">
        <v>398</v>
      </c>
      <c r="D163" s="179" t="s">
        <v>193</v>
      </c>
      <c r="E163" s="180">
        <v>0.98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5.0000000000000002E-5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194</v>
      </c>
      <c r="T163" s="183" t="s">
        <v>195</v>
      </c>
      <c r="U163" s="158">
        <v>6.3E-2</v>
      </c>
      <c r="V163" s="158">
        <f>ROUND(E163*U163,2)</f>
        <v>0.06</v>
      </c>
      <c r="W163" s="158"/>
      <c r="X163" s="158" t="s">
        <v>196</v>
      </c>
      <c r="Y163" s="158" t="s">
        <v>197</v>
      </c>
      <c r="Z163" s="147"/>
      <c r="AA163" s="147"/>
      <c r="AB163" s="147"/>
      <c r="AC163" s="147"/>
      <c r="AD163" s="147"/>
      <c r="AE163" s="147"/>
      <c r="AF163" s="147"/>
      <c r="AG163" s="147" t="s">
        <v>198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0">
        <v>95</v>
      </c>
      <c r="B164" s="171" t="s">
        <v>526</v>
      </c>
      <c r="C164" s="187" t="s">
        <v>527</v>
      </c>
      <c r="D164" s="172" t="s">
        <v>193</v>
      </c>
      <c r="E164" s="173">
        <v>0.98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8.0000000000000007E-5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194</v>
      </c>
      <c r="T164" s="176" t="s">
        <v>195</v>
      </c>
      <c r="U164" s="158">
        <v>0.156</v>
      </c>
      <c r="V164" s="158">
        <f>ROUND(E164*U164,2)</f>
        <v>0.15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188" t="s">
        <v>559</v>
      </c>
      <c r="D165" s="160"/>
      <c r="E165" s="161">
        <v>0.98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0">
        <v>96</v>
      </c>
      <c r="B166" s="171" t="s">
        <v>529</v>
      </c>
      <c r="C166" s="187" t="s">
        <v>530</v>
      </c>
      <c r="D166" s="172" t="s">
        <v>193</v>
      </c>
      <c r="E166" s="173">
        <v>0.98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2.7999999999999998E-4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195</v>
      </c>
      <c r="U166" s="158">
        <v>0.307</v>
      </c>
      <c r="V166" s="158">
        <f>ROUND(E166*U166,2)</f>
        <v>0.3</v>
      </c>
      <c r="W166" s="158"/>
      <c r="X166" s="158" t="s">
        <v>196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294" t="s">
        <v>531</v>
      </c>
      <c r="D167" s="295"/>
      <c r="E167" s="295"/>
      <c r="F167" s="295"/>
      <c r="G167" s="295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>
      <c r="A168" s="154"/>
      <c r="B168" s="155"/>
      <c r="C168" s="188" t="s">
        <v>692</v>
      </c>
      <c r="D168" s="160"/>
      <c r="E168" s="161">
        <v>0.98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202</v>
      </c>
      <c r="AH168" s="147">
        <v>5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77">
        <v>97</v>
      </c>
      <c r="B169" s="178" t="s">
        <v>533</v>
      </c>
      <c r="C169" s="189" t="s">
        <v>534</v>
      </c>
      <c r="D169" s="179" t="s">
        <v>193</v>
      </c>
      <c r="E169" s="180">
        <v>0.98</v>
      </c>
      <c r="F169" s="181"/>
      <c r="G169" s="182">
        <f>ROUND(E169*F169,2)</f>
        <v>0</v>
      </c>
      <c r="H169" s="181"/>
      <c r="I169" s="182">
        <f>ROUND(E169*H169,2)</f>
        <v>0</v>
      </c>
      <c r="J169" s="181"/>
      <c r="K169" s="182">
        <f>ROUND(E169*J169,2)</f>
        <v>0</v>
      </c>
      <c r="L169" s="182">
        <v>21</v>
      </c>
      <c r="M169" s="182">
        <f>G169*(1+L169/100)</f>
        <v>0</v>
      </c>
      <c r="N169" s="180">
        <v>3.1E-4</v>
      </c>
      <c r="O169" s="180">
        <f>ROUND(E169*N169,2)</f>
        <v>0</v>
      </c>
      <c r="P169" s="180">
        <v>0</v>
      </c>
      <c r="Q169" s="180">
        <f>ROUND(E169*P169,2)</f>
        <v>0</v>
      </c>
      <c r="R169" s="182"/>
      <c r="S169" s="182" t="s">
        <v>194</v>
      </c>
      <c r="T169" s="183" t="s">
        <v>195</v>
      </c>
      <c r="U169" s="158">
        <v>0.41199999999999998</v>
      </c>
      <c r="V169" s="158">
        <f>ROUND(E169*U169,2)</f>
        <v>0.4</v>
      </c>
      <c r="W169" s="158"/>
      <c r="X169" s="158" t="s">
        <v>196</v>
      </c>
      <c r="Y169" s="158" t="s">
        <v>197</v>
      </c>
      <c r="Z169" s="147"/>
      <c r="AA169" s="147"/>
      <c r="AB169" s="147"/>
      <c r="AC169" s="147"/>
      <c r="AD169" s="147"/>
      <c r="AE169" s="147"/>
      <c r="AF169" s="147"/>
      <c r="AG169" s="147" t="s">
        <v>198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>
      <c r="A170" s="163" t="s">
        <v>189</v>
      </c>
      <c r="B170" s="164" t="s">
        <v>150</v>
      </c>
      <c r="C170" s="186" t="s">
        <v>151</v>
      </c>
      <c r="D170" s="165"/>
      <c r="E170" s="166"/>
      <c r="F170" s="167"/>
      <c r="G170" s="167">
        <f>SUMIF(AG171:AG180,"&lt;&gt;NOR",G171:G180)</f>
        <v>0</v>
      </c>
      <c r="H170" s="167"/>
      <c r="I170" s="167">
        <f>SUM(I171:I180)</f>
        <v>0</v>
      </c>
      <c r="J170" s="167"/>
      <c r="K170" s="167">
        <f>SUM(K171:K180)</f>
        <v>0</v>
      </c>
      <c r="L170" s="167"/>
      <c r="M170" s="167">
        <f>SUM(M171:M180)</f>
        <v>0</v>
      </c>
      <c r="N170" s="166"/>
      <c r="O170" s="166">
        <f>SUM(O171:O180)</f>
        <v>0.1</v>
      </c>
      <c r="P170" s="166"/>
      <c r="Q170" s="166">
        <f>SUM(Q171:Q180)</f>
        <v>0</v>
      </c>
      <c r="R170" s="167"/>
      <c r="S170" s="167"/>
      <c r="T170" s="168"/>
      <c r="U170" s="162"/>
      <c r="V170" s="162">
        <f>SUM(V171:V180)</f>
        <v>30.91</v>
      </c>
      <c r="W170" s="162"/>
      <c r="X170" s="162"/>
      <c r="Y170" s="162"/>
      <c r="AG170" t="s">
        <v>190</v>
      </c>
    </row>
    <row r="171" spans="1:60" outlineLevel="1">
      <c r="A171" s="170">
        <v>98</v>
      </c>
      <c r="B171" s="171" t="s">
        <v>399</v>
      </c>
      <c r="C171" s="187" t="s">
        <v>400</v>
      </c>
      <c r="D171" s="172" t="s">
        <v>193</v>
      </c>
      <c r="E171" s="173">
        <v>141.01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194</v>
      </c>
      <c r="T171" s="176" t="s">
        <v>195</v>
      </c>
      <c r="U171" s="158">
        <v>6.9709999999999994E-2</v>
      </c>
      <c r="V171" s="158">
        <f>ROUND(E171*U171,2)</f>
        <v>9.83</v>
      </c>
      <c r="W171" s="158"/>
      <c r="X171" s="158" t="s">
        <v>196</v>
      </c>
      <c r="Y171" s="158" t="s">
        <v>197</v>
      </c>
      <c r="Z171" s="147"/>
      <c r="AA171" s="147"/>
      <c r="AB171" s="147"/>
      <c r="AC171" s="147"/>
      <c r="AD171" s="147"/>
      <c r="AE171" s="147"/>
      <c r="AF171" s="147"/>
      <c r="AG171" s="147" t="s">
        <v>198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>
      <c r="A172" s="154"/>
      <c r="B172" s="155"/>
      <c r="C172" s="188" t="s">
        <v>676</v>
      </c>
      <c r="D172" s="160"/>
      <c r="E172" s="161">
        <v>82.56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202</v>
      </c>
      <c r="AH172" s="147">
        <v>5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>
      <c r="A173" s="154"/>
      <c r="B173" s="155"/>
      <c r="C173" s="188" t="s">
        <v>677</v>
      </c>
      <c r="D173" s="160"/>
      <c r="E173" s="161">
        <v>58.45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0">
        <v>99</v>
      </c>
      <c r="B174" s="171" t="s">
        <v>401</v>
      </c>
      <c r="C174" s="187" t="s">
        <v>402</v>
      </c>
      <c r="D174" s="172" t="s">
        <v>193</v>
      </c>
      <c r="E174" s="173">
        <v>141.01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1.4999999999999999E-4</v>
      </c>
      <c r="O174" s="173">
        <f>ROUND(E174*N174,2)</f>
        <v>0.02</v>
      </c>
      <c r="P174" s="173">
        <v>0</v>
      </c>
      <c r="Q174" s="173">
        <f>ROUND(E174*P174,2)</f>
        <v>0</v>
      </c>
      <c r="R174" s="175"/>
      <c r="S174" s="175" t="s">
        <v>194</v>
      </c>
      <c r="T174" s="176" t="s">
        <v>195</v>
      </c>
      <c r="U174" s="158">
        <v>3.2480000000000002E-2</v>
      </c>
      <c r="V174" s="158">
        <f>ROUND(E174*U174,2)</f>
        <v>4.58</v>
      </c>
      <c r="W174" s="158"/>
      <c r="X174" s="158" t="s">
        <v>196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198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>
      <c r="A175" s="154"/>
      <c r="B175" s="155"/>
      <c r="C175" s="188" t="s">
        <v>693</v>
      </c>
      <c r="D175" s="160"/>
      <c r="E175" s="161">
        <v>141.01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202</v>
      </c>
      <c r="AH175" s="147">
        <v>5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70">
        <v>100</v>
      </c>
      <c r="B176" s="171" t="s">
        <v>404</v>
      </c>
      <c r="C176" s="187" t="s">
        <v>405</v>
      </c>
      <c r="D176" s="172" t="s">
        <v>193</v>
      </c>
      <c r="E176" s="173">
        <v>141.01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4.6000000000000001E-4</v>
      </c>
      <c r="O176" s="173">
        <f>ROUND(E176*N176,2)</f>
        <v>0.06</v>
      </c>
      <c r="P176" s="173">
        <v>0</v>
      </c>
      <c r="Q176" s="173">
        <f>ROUND(E176*P176,2)</f>
        <v>0</v>
      </c>
      <c r="R176" s="175"/>
      <c r="S176" s="175" t="s">
        <v>194</v>
      </c>
      <c r="T176" s="176" t="s">
        <v>195</v>
      </c>
      <c r="U176" s="158">
        <v>0.10191</v>
      </c>
      <c r="V176" s="158">
        <f>ROUND(E176*U176,2)</f>
        <v>14.37</v>
      </c>
      <c r="W176" s="158"/>
      <c r="X176" s="158" t="s">
        <v>196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198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188" t="s">
        <v>670</v>
      </c>
      <c r="D177" s="160"/>
      <c r="E177" s="161">
        <v>141.01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202</v>
      </c>
      <c r="AH177" s="147">
        <v>5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>
      <c r="A178" s="177">
        <v>101</v>
      </c>
      <c r="B178" s="178" t="s">
        <v>406</v>
      </c>
      <c r="C178" s="189" t="s">
        <v>407</v>
      </c>
      <c r="D178" s="179" t="s">
        <v>236</v>
      </c>
      <c r="E178" s="180">
        <v>50</v>
      </c>
      <c r="F178" s="181"/>
      <c r="G178" s="182">
        <f>ROUND(E178*F178,2)</f>
        <v>0</v>
      </c>
      <c r="H178" s="181"/>
      <c r="I178" s="182">
        <f>ROUND(E178*H178,2)</f>
        <v>0</v>
      </c>
      <c r="J178" s="181"/>
      <c r="K178" s="182">
        <f>ROUND(E178*J178,2)</f>
        <v>0</v>
      </c>
      <c r="L178" s="182">
        <v>21</v>
      </c>
      <c r="M178" s="182">
        <f>G178*(1+L178/100)</f>
        <v>0</v>
      </c>
      <c r="N178" s="180">
        <v>0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2" t="s">
        <v>194</v>
      </c>
      <c r="T178" s="183" t="s">
        <v>195</v>
      </c>
      <c r="U178" s="158">
        <v>2.375E-2</v>
      </c>
      <c r="V178" s="158">
        <f>ROUND(E178*U178,2)</f>
        <v>1.19</v>
      </c>
      <c r="W178" s="158"/>
      <c r="X178" s="158" t="s">
        <v>196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198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7">
        <v>102</v>
      </c>
      <c r="B179" s="178" t="s">
        <v>408</v>
      </c>
      <c r="C179" s="189" t="s">
        <v>409</v>
      </c>
      <c r="D179" s="179" t="s">
        <v>193</v>
      </c>
      <c r="E179" s="180">
        <v>58.45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80">
        <v>3.5E-4</v>
      </c>
      <c r="O179" s="180">
        <f>ROUND(E179*N179,2)</f>
        <v>0.02</v>
      </c>
      <c r="P179" s="180">
        <v>0</v>
      </c>
      <c r="Q179" s="180">
        <f>ROUND(E179*P179,2)</f>
        <v>0</v>
      </c>
      <c r="R179" s="182"/>
      <c r="S179" s="182" t="s">
        <v>194</v>
      </c>
      <c r="T179" s="183" t="s">
        <v>195</v>
      </c>
      <c r="U179" s="158">
        <v>1.35E-2</v>
      </c>
      <c r="V179" s="158">
        <f>ROUND(E179*U179,2)</f>
        <v>0.79</v>
      </c>
      <c r="W179" s="158"/>
      <c r="X179" s="158" t="s">
        <v>196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198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>
      <c r="A180" s="177">
        <v>103</v>
      </c>
      <c r="B180" s="178" t="s">
        <v>410</v>
      </c>
      <c r="C180" s="189" t="s">
        <v>411</v>
      </c>
      <c r="D180" s="179" t="s">
        <v>193</v>
      </c>
      <c r="E180" s="180">
        <v>5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0">
        <v>2.0000000000000002E-5</v>
      </c>
      <c r="O180" s="180">
        <f>ROUND(E180*N180,2)</f>
        <v>0</v>
      </c>
      <c r="P180" s="180">
        <v>0</v>
      </c>
      <c r="Q180" s="180">
        <f>ROUND(E180*P180,2)</f>
        <v>0</v>
      </c>
      <c r="R180" s="182"/>
      <c r="S180" s="182" t="s">
        <v>194</v>
      </c>
      <c r="T180" s="183" t="s">
        <v>195</v>
      </c>
      <c r="U180" s="158">
        <v>2.9000000000000001E-2</v>
      </c>
      <c r="V180" s="158">
        <f>ROUND(E180*U180,2)</f>
        <v>0.15</v>
      </c>
      <c r="W180" s="158"/>
      <c r="X180" s="158" t="s">
        <v>196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198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>
      <c r="A181" s="163" t="s">
        <v>189</v>
      </c>
      <c r="B181" s="164" t="s">
        <v>152</v>
      </c>
      <c r="C181" s="186" t="s">
        <v>153</v>
      </c>
      <c r="D181" s="165"/>
      <c r="E181" s="166"/>
      <c r="F181" s="167"/>
      <c r="G181" s="167">
        <f>SUMIF(AG182:AG183,"&lt;&gt;NOR",G182:G183)</f>
        <v>0</v>
      </c>
      <c r="H181" s="167"/>
      <c r="I181" s="167">
        <f>SUM(I182:I183)</f>
        <v>0</v>
      </c>
      <c r="J181" s="167"/>
      <c r="K181" s="167">
        <f>SUM(K182:K183)</f>
        <v>0</v>
      </c>
      <c r="L181" s="167"/>
      <c r="M181" s="167">
        <f>SUM(M182:M183)</f>
        <v>0</v>
      </c>
      <c r="N181" s="166"/>
      <c r="O181" s="166">
        <f>SUM(O182:O183)</f>
        <v>0.08</v>
      </c>
      <c r="P181" s="166"/>
      <c r="Q181" s="166">
        <f>SUM(Q182:Q183)</f>
        <v>0</v>
      </c>
      <c r="R181" s="167"/>
      <c r="S181" s="167"/>
      <c r="T181" s="168"/>
      <c r="U181" s="162"/>
      <c r="V181" s="162">
        <f>SUM(V182:V183)</f>
        <v>9.43</v>
      </c>
      <c r="W181" s="162"/>
      <c r="X181" s="162"/>
      <c r="Y181" s="162"/>
      <c r="AG181" t="s">
        <v>190</v>
      </c>
    </row>
    <row r="182" spans="1:60" outlineLevel="1">
      <c r="A182" s="170">
        <v>104</v>
      </c>
      <c r="B182" s="171" t="s">
        <v>672</v>
      </c>
      <c r="C182" s="187" t="s">
        <v>673</v>
      </c>
      <c r="D182" s="172" t="s">
        <v>193</v>
      </c>
      <c r="E182" s="173">
        <v>18.63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4.4400000000000004E-3</v>
      </c>
      <c r="O182" s="173">
        <f>ROUND(E182*N182,2)</f>
        <v>0.08</v>
      </c>
      <c r="P182" s="173">
        <v>0</v>
      </c>
      <c r="Q182" s="173">
        <f>ROUND(E182*P182,2)</f>
        <v>0</v>
      </c>
      <c r="R182" s="175"/>
      <c r="S182" s="175" t="s">
        <v>195</v>
      </c>
      <c r="T182" s="176" t="s">
        <v>229</v>
      </c>
      <c r="U182" s="158">
        <v>0.50600000000000001</v>
      </c>
      <c r="V182" s="158">
        <f>ROUND(E182*U182,2)</f>
        <v>9.43</v>
      </c>
      <c r="W182" s="158"/>
      <c r="X182" s="158" t="s">
        <v>196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198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>
      <c r="A183" s="154"/>
      <c r="B183" s="155"/>
      <c r="C183" s="188" t="s">
        <v>674</v>
      </c>
      <c r="D183" s="160"/>
      <c r="E183" s="161">
        <v>18.63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>
      <c r="A184" s="163" t="s">
        <v>189</v>
      </c>
      <c r="B184" s="164" t="s">
        <v>156</v>
      </c>
      <c r="C184" s="186" t="s">
        <v>157</v>
      </c>
      <c r="D184" s="165"/>
      <c r="E184" s="166"/>
      <c r="F184" s="167"/>
      <c r="G184" s="167">
        <f>SUMIF(AG185:AG186,"&lt;&gt;NOR",G185:G186)</f>
        <v>0</v>
      </c>
      <c r="H184" s="167"/>
      <c r="I184" s="167">
        <f>SUM(I185:I186)</f>
        <v>0</v>
      </c>
      <c r="J184" s="167"/>
      <c r="K184" s="167">
        <f>SUM(K185:K186)</f>
        <v>0</v>
      </c>
      <c r="L184" s="167"/>
      <c r="M184" s="167">
        <f>SUM(M185:M186)</f>
        <v>0</v>
      </c>
      <c r="N184" s="166"/>
      <c r="O184" s="166">
        <f>SUM(O185:O186)</f>
        <v>0</v>
      </c>
      <c r="P184" s="166"/>
      <c r="Q184" s="166">
        <f>SUM(Q185:Q186)</f>
        <v>0</v>
      </c>
      <c r="R184" s="167"/>
      <c r="S184" s="167"/>
      <c r="T184" s="168"/>
      <c r="U184" s="162"/>
      <c r="V184" s="162">
        <f>SUM(V185:V186)</f>
        <v>1.62</v>
      </c>
      <c r="W184" s="162"/>
      <c r="X184" s="162"/>
      <c r="Y184" s="162"/>
      <c r="AG184" t="s">
        <v>190</v>
      </c>
    </row>
    <row r="185" spans="1:60" outlineLevel="1">
      <c r="A185" s="177">
        <v>105</v>
      </c>
      <c r="B185" s="178" t="s">
        <v>412</v>
      </c>
      <c r="C185" s="189" t="s">
        <v>413</v>
      </c>
      <c r="D185" s="179" t="s">
        <v>227</v>
      </c>
      <c r="E185" s="180">
        <v>1</v>
      </c>
      <c r="F185" s="181">
        <f>'07.Rek.el.'!C24</f>
        <v>0</v>
      </c>
      <c r="G185" s="182">
        <f>ROUND(E185*F185,2)</f>
        <v>0</v>
      </c>
      <c r="H185" s="181"/>
      <c r="I185" s="182">
        <f>ROUND(E185*H185,2)</f>
        <v>0</v>
      </c>
      <c r="J185" s="181"/>
      <c r="K185" s="182">
        <f>ROUND(E185*J185,2)</f>
        <v>0</v>
      </c>
      <c r="L185" s="182">
        <v>21</v>
      </c>
      <c r="M185" s="182">
        <f>G185*(1+L185/100)</f>
        <v>0</v>
      </c>
      <c r="N185" s="180">
        <v>0</v>
      </c>
      <c r="O185" s="180">
        <f>ROUND(E185*N185,2)</f>
        <v>0</v>
      </c>
      <c r="P185" s="180">
        <v>0</v>
      </c>
      <c r="Q185" s="180">
        <f>ROUND(E185*P185,2)</f>
        <v>0</v>
      </c>
      <c r="R185" s="182"/>
      <c r="S185" s="182" t="s">
        <v>228</v>
      </c>
      <c r="T185" s="183" t="s">
        <v>229</v>
      </c>
      <c r="U185" s="158">
        <v>0</v>
      </c>
      <c r="V185" s="158">
        <f>ROUND(E185*U185,2)</f>
        <v>0</v>
      </c>
      <c r="W185" s="158"/>
      <c r="X185" s="158" t="s">
        <v>196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198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77">
        <v>106</v>
      </c>
      <c r="B186" s="178" t="s">
        <v>540</v>
      </c>
      <c r="C186" s="189" t="s">
        <v>541</v>
      </c>
      <c r="D186" s="179" t="s">
        <v>248</v>
      </c>
      <c r="E186" s="180">
        <v>6</v>
      </c>
      <c r="F186" s="181"/>
      <c r="G186" s="182">
        <f>ROUND(E186*F186,2)</f>
        <v>0</v>
      </c>
      <c r="H186" s="181"/>
      <c r="I186" s="182">
        <f>ROUND(E186*H186,2)</f>
        <v>0</v>
      </c>
      <c r="J186" s="181"/>
      <c r="K186" s="182">
        <f>ROUND(E186*J186,2)</f>
        <v>0</v>
      </c>
      <c r="L186" s="182">
        <v>21</v>
      </c>
      <c r="M186" s="182">
        <f>G186*(1+L186/100)</f>
        <v>0</v>
      </c>
      <c r="N186" s="180">
        <v>0</v>
      </c>
      <c r="O186" s="180">
        <f>ROUND(E186*N186,2)</f>
        <v>0</v>
      </c>
      <c r="P186" s="180">
        <v>0</v>
      </c>
      <c r="Q186" s="180">
        <f>ROUND(E186*P186,2)</f>
        <v>0</v>
      </c>
      <c r="R186" s="182"/>
      <c r="S186" s="182" t="s">
        <v>194</v>
      </c>
      <c r="T186" s="183" t="s">
        <v>195</v>
      </c>
      <c r="U186" s="158">
        <v>0.27</v>
      </c>
      <c r="V186" s="158">
        <f>ROUND(E186*U186,2)</f>
        <v>1.62</v>
      </c>
      <c r="W186" s="158"/>
      <c r="X186" s="158" t="s">
        <v>196</v>
      </c>
      <c r="Y186" s="158" t="s">
        <v>197</v>
      </c>
      <c r="Z186" s="147"/>
      <c r="AA186" s="147"/>
      <c r="AB186" s="147"/>
      <c r="AC186" s="147"/>
      <c r="AD186" s="147"/>
      <c r="AE186" s="147"/>
      <c r="AF186" s="147"/>
      <c r="AG186" s="147" t="s">
        <v>198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>
      <c r="A187" s="163" t="s">
        <v>189</v>
      </c>
      <c r="B187" s="164" t="s">
        <v>158</v>
      </c>
      <c r="C187" s="186" t="s">
        <v>159</v>
      </c>
      <c r="D187" s="165"/>
      <c r="E187" s="166"/>
      <c r="F187" s="167"/>
      <c r="G187" s="167">
        <f>SUMIF(AG188:AG194,"&lt;&gt;NOR",G188:G194)</f>
        <v>0</v>
      </c>
      <c r="H187" s="167"/>
      <c r="I187" s="167">
        <f>SUM(I188:I194)</f>
        <v>0</v>
      </c>
      <c r="J187" s="167"/>
      <c r="K187" s="167">
        <f>SUM(K188:K194)</f>
        <v>0</v>
      </c>
      <c r="L187" s="167"/>
      <c r="M187" s="167">
        <f>SUM(M188:M194)</f>
        <v>0</v>
      </c>
      <c r="N187" s="166"/>
      <c r="O187" s="166">
        <f>SUM(O188:O194)</f>
        <v>0</v>
      </c>
      <c r="P187" s="166"/>
      <c r="Q187" s="166">
        <f>SUM(Q188:Q194)</f>
        <v>0</v>
      </c>
      <c r="R187" s="167"/>
      <c r="S187" s="167"/>
      <c r="T187" s="168"/>
      <c r="U187" s="162"/>
      <c r="V187" s="162">
        <f>SUM(V188:V194)</f>
        <v>17.61</v>
      </c>
      <c r="W187" s="162"/>
      <c r="X187" s="162"/>
      <c r="Y187" s="162"/>
      <c r="AG187" t="s">
        <v>190</v>
      </c>
    </row>
    <row r="188" spans="1:60" outlineLevel="1">
      <c r="A188" s="177">
        <v>107</v>
      </c>
      <c r="B188" s="178" t="s">
        <v>414</v>
      </c>
      <c r="C188" s="189" t="s">
        <v>415</v>
      </c>
      <c r="D188" s="179" t="s">
        <v>257</v>
      </c>
      <c r="E188" s="180">
        <v>3.1967300000000001</v>
      </c>
      <c r="F188" s="181"/>
      <c r="G188" s="182">
        <f>ROUND(E188*F188,2)</f>
        <v>0</v>
      </c>
      <c r="H188" s="181"/>
      <c r="I188" s="182">
        <f>ROUND(E188*H188,2)</f>
        <v>0</v>
      </c>
      <c r="J188" s="181"/>
      <c r="K188" s="182">
        <f>ROUND(E188*J188,2)</f>
        <v>0</v>
      </c>
      <c r="L188" s="182">
        <v>21</v>
      </c>
      <c r="M188" s="182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2"/>
      <c r="S188" s="182" t="s">
        <v>194</v>
      </c>
      <c r="T188" s="183" t="s">
        <v>195</v>
      </c>
      <c r="U188" s="158">
        <v>2.0089999999999999</v>
      </c>
      <c r="V188" s="158">
        <f>ROUND(E188*U188,2)</f>
        <v>6.42</v>
      </c>
      <c r="W188" s="158"/>
      <c r="X188" s="158" t="s">
        <v>416</v>
      </c>
      <c r="Y188" s="158" t="s">
        <v>197</v>
      </c>
      <c r="Z188" s="147"/>
      <c r="AA188" s="147"/>
      <c r="AB188" s="147"/>
      <c r="AC188" s="147"/>
      <c r="AD188" s="147"/>
      <c r="AE188" s="147"/>
      <c r="AF188" s="147"/>
      <c r="AG188" s="147" t="s">
        <v>417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0">
        <v>108</v>
      </c>
      <c r="B189" s="171" t="s">
        <v>418</v>
      </c>
      <c r="C189" s="187" t="s">
        <v>419</v>
      </c>
      <c r="D189" s="172" t="s">
        <v>257</v>
      </c>
      <c r="E189" s="173">
        <v>3.1967300000000001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194</v>
      </c>
      <c r="T189" s="176" t="s">
        <v>195</v>
      </c>
      <c r="U189" s="158">
        <v>0.49</v>
      </c>
      <c r="V189" s="158">
        <f>ROUND(E189*U189,2)</f>
        <v>1.57</v>
      </c>
      <c r="W189" s="158"/>
      <c r="X189" s="158" t="s">
        <v>416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417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>
      <c r="A190" s="154"/>
      <c r="B190" s="155"/>
      <c r="C190" s="294" t="s">
        <v>420</v>
      </c>
      <c r="D190" s="295"/>
      <c r="E190" s="295"/>
      <c r="F190" s="295"/>
      <c r="G190" s="295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7">
        <v>109</v>
      </c>
      <c r="B191" s="178" t="s">
        <v>421</v>
      </c>
      <c r="C191" s="189" t="s">
        <v>422</v>
      </c>
      <c r="D191" s="179" t="s">
        <v>257</v>
      </c>
      <c r="E191" s="180">
        <v>9.5901800000000001</v>
      </c>
      <c r="F191" s="181"/>
      <c r="G191" s="182">
        <f>ROUND(E191*F191,2)</f>
        <v>0</v>
      </c>
      <c r="H191" s="181"/>
      <c r="I191" s="182">
        <f>ROUND(E191*H191,2)</f>
        <v>0</v>
      </c>
      <c r="J191" s="181"/>
      <c r="K191" s="182">
        <f>ROUND(E191*J191,2)</f>
        <v>0</v>
      </c>
      <c r="L191" s="182">
        <v>21</v>
      </c>
      <c r="M191" s="182">
        <f>G191*(1+L191/100)</f>
        <v>0</v>
      </c>
      <c r="N191" s="180">
        <v>0</v>
      </c>
      <c r="O191" s="180">
        <f>ROUND(E191*N191,2)</f>
        <v>0</v>
      </c>
      <c r="P191" s="180">
        <v>0</v>
      </c>
      <c r="Q191" s="180">
        <f>ROUND(E191*P191,2)</f>
        <v>0</v>
      </c>
      <c r="R191" s="182"/>
      <c r="S191" s="182" t="s">
        <v>194</v>
      </c>
      <c r="T191" s="183" t="s">
        <v>195</v>
      </c>
      <c r="U191" s="158">
        <v>0</v>
      </c>
      <c r="V191" s="158">
        <f>ROUND(E191*U191,2)</f>
        <v>0</v>
      </c>
      <c r="W191" s="158"/>
      <c r="X191" s="158" t="s">
        <v>416</v>
      </c>
      <c r="Y191" s="158" t="s">
        <v>197</v>
      </c>
      <c r="Z191" s="147"/>
      <c r="AA191" s="147"/>
      <c r="AB191" s="147"/>
      <c r="AC191" s="147"/>
      <c r="AD191" s="147"/>
      <c r="AE191" s="147"/>
      <c r="AF191" s="147"/>
      <c r="AG191" s="147" t="s">
        <v>417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70">
        <v>110</v>
      </c>
      <c r="B192" s="171" t="s">
        <v>423</v>
      </c>
      <c r="C192" s="187" t="s">
        <v>424</v>
      </c>
      <c r="D192" s="172" t="s">
        <v>257</v>
      </c>
      <c r="E192" s="173">
        <v>12.786910000000001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3">
        <v>0</v>
      </c>
      <c r="O192" s="173">
        <f>ROUND(E192*N192,2)</f>
        <v>0</v>
      </c>
      <c r="P192" s="173">
        <v>0</v>
      </c>
      <c r="Q192" s="173">
        <f>ROUND(E192*P192,2)</f>
        <v>0</v>
      </c>
      <c r="R192" s="175"/>
      <c r="S192" s="175" t="s">
        <v>194</v>
      </c>
      <c r="T192" s="176" t="s">
        <v>195</v>
      </c>
      <c r="U192" s="158">
        <v>0.752</v>
      </c>
      <c r="V192" s="158">
        <f>ROUND(E192*U192,2)</f>
        <v>9.6199999999999992</v>
      </c>
      <c r="W192" s="158"/>
      <c r="X192" s="158" t="s">
        <v>416</v>
      </c>
      <c r="Y192" s="158" t="s">
        <v>197</v>
      </c>
      <c r="Z192" s="147"/>
      <c r="AA192" s="147"/>
      <c r="AB192" s="147"/>
      <c r="AC192" s="147"/>
      <c r="AD192" s="147"/>
      <c r="AE192" s="147"/>
      <c r="AF192" s="147"/>
      <c r="AG192" s="147" t="s">
        <v>417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1" outlineLevel="2">
      <c r="A193" s="154"/>
      <c r="B193" s="155"/>
      <c r="C193" s="294" t="s">
        <v>425</v>
      </c>
      <c r="D193" s="295"/>
      <c r="E193" s="295"/>
      <c r="F193" s="295"/>
      <c r="G193" s="295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200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85" t="str">
        <f>C193</f>
        <v>S naložením suti nebo vybouraných hmot do dopravního prostředku a na jejich vyložením, popřípadě přeložením na normální dopravní prostředek.</v>
      </c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1">
      <c r="A194" s="177">
        <v>111</v>
      </c>
      <c r="B194" s="178" t="s">
        <v>426</v>
      </c>
      <c r="C194" s="189" t="s">
        <v>427</v>
      </c>
      <c r="D194" s="179" t="s">
        <v>257</v>
      </c>
      <c r="E194" s="180">
        <v>3.1967300000000001</v>
      </c>
      <c r="F194" s="181"/>
      <c r="G194" s="182">
        <f>ROUND(E194*F194,2)</f>
        <v>0</v>
      </c>
      <c r="H194" s="181"/>
      <c r="I194" s="182">
        <f>ROUND(E194*H194,2)</f>
        <v>0</v>
      </c>
      <c r="J194" s="181"/>
      <c r="K194" s="182">
        <f>ROUND(E194*J194,2)</f>
        <v>0</v>
      </c>
      <c r="L194" s="182">
        <v>21</v>
      </c>
      <c r="M194" s="182">
        <f>G194*(1+L194/100)</f>
        <v>0</v>
      </c>
      <c r="N194" s="180">
        <v>0</v>
      </c>
      <c r="O194" s="180">
        <f>ROUND(E194*N194,2)</f>
        <v>0</v>
      </c>
      <c r="P194" s="180">
        <v>0</v>
      </c>
      <c r="Q194" s="180">
        <f>ROUND(E194*P194,2)</f>
        <v>0</v>
      </c>
      <c r="R194" s="182"/>
      <c r="S194" s="182" t="s">
        <v>194</v>
      </c>
      <c r="T194" s="183" t="s">
        <v>195</v>
      </c>
      <c r="U194" s="158">
        <v>0</v>
      </c>
      <c r="V194" s="158">
        <f>ROUND(E194*U194,2)</f>
        <v>0</v>
      </c>
      <c r="W194" s="158"/>
      <c r="X194" s="158" t="s">
        <v>416</v>
      </c>
      <c r="Y194" s="158" t="s">
        <v>197</v>
      </c>
      <c r="Z194" s="147"/>
      <c r="AA194" s="147"/>
      <c r="AB194" s="147"/>
      <c r="AC194" s="147"/>
      <c r="AD194" s="147"/>
      <c r="AE194" s="147"/>
      <c r="AF194" s="147"/>
      <c r="AG194" s="147" t="s">
        <v>417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>
      <c r="A195" s="163" t="s">
        <v>189</v>
      </c>
      <c r="B195" s="164" t="s">
        <v>161</v>
      </c>
      <c r="C195" s="186" t="s">
        <v>29</v>
      </c>
      <c r="D195" s="165"/>
      <c r="E195" s="166"/>
      <c r="F195" s="167"/>
      <c r="G195" s="167">
        <f>SUMIF(AG196:AG199,"&lt;&gt;NOR",G196:G199)</f>
        <v>0</v>
      </c>
      <c r="H195" s="167"/>
      <c r="I195" s="167">
        <f>SUM(I196:I199)</f>
        <v>0</v>
      </c>
      <c r="J195" s="167"/>
      <c r="K195" s="167">
        <f>SUM(K196:K199)</f>
        <v>0</v>
      </c>
      <c r="L195" s="167"/>
      <c r="M195" s="167">
        <f>SUM(M196:M199)</f>
        <v>0</v>
      </c>
      <c r="N195" s="166"/>
      <c r="O195" s="166">
        <f>SUM(O196:O199)</f>
        <v>0</v>
      </c>
      <c r="P195" s="166"/>
      <c r="Q195" s="166">
        <f>SUM(Q196:Q199)</f>
        <v>0</v>
      </c>
      <c r="R195" s="167"/>
      <c r="S195" s="167"/>
      <c r="T195" s="168"/>
      <c r="U195" s="162"/>
      <c r="V195" s="162">
        <f>SUM(V196:V199)</f>
        <v>0</v>
      </c>
      <c r="W195" s="162"/>
      <c r="X195" s="162"/>
      <c r="Y195" s="162"/>
      <c r="AG195" t="s">
        <v>190</v>
      </c>
    </row>
    <row r="196" spans="1:60" outlineLevel="1">
      <c r="A196" s="170">
        <v>112</v>
      </c>
      <c r="B196" s="171" t="s">
        <v>428</v>
      </c>
      <c r="C196" s="187" t="s">
        <v>429</v>
      </c>
      <c r="D196" s="172" t="s">
        <v>430</v>
      </c>
      <c r="E196" s="173">
        <v>1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0</v>
      </c>
      <c r="O196" s="173">
        <f>ROUND(E196*N196,2)</f>
        <v>0</v>
      </c>
      <c r="P196" s="173">
        <v>0</v>
      </c>
      <c r="Q196" s="173">
        <f>ROUND(E196*P196,2)</f>
        <v>0</v>
      </c>
      <c r="R196" s="175"/>
      <c r="S196" s="175" t="s">
        <v>194</v>
      </c>
      <c r="T196" s="176" t="s">
        <v>229</v>
      </c>
      <c r="U196" s="158">
        <v>0</v>
      </c>
      <c r="V196" s="158">
        <f>ROUND(E196*U196,2)</f>
        <v>0</v>
      </c>
      <c r="W196" s="158"/>
      <c r="X196" s="158" t="s">
        <v>431</v>
      </c>
      <c r="Y196" s="158" t="s">
        <v>197</v>
      </c>
      <c r="Z196" s="147"/>
      <c r="AA196" s="147"/>
      <c r="AB196" s="147"/>
      <c r="AC196" s="147"/>
      <c r="AD196" s="147"/>
      <c r="AE196" s="147"/>
      <c r="AF196" s="147"/>
      <c r="AG196" s="147" t="s">
        <v>432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>
      <c r="A197" s="154"/>
      <c r="B197" s="155"/>
      <c r="C197" s="294" t="s">
        <v>433</v>
      </c>
      <c r="D197" s="295"/>
      <c r="E197" s="295"/>
      <c r="F197" s="295"/>
      <c r="G197" s="295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200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70">
        <v>113</v>
      </c>
      <c r="B198" s="171" t="s">
        <v>434</v>
      </c>
      <c r="C198" s="187" t="s">
        <v>435</v>
      </c>
      <c r="D198" s="172" t="s">
        <v>430</v>
      </c>
      <c r="E198" s="173">
        <v>1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/>
      <c r="S198" s="175" t="s">
        <v>194</v>
      </c>
      <c r="T198" s="176" t="s">
        <v>229</v>
      </c>
      <c r="U198" s="158">
        <v>0</v>
      </c>
      <c r="V198" s="158">
        <f>ROUND(E198*U198,2)</f>
        <v>0</v>
      </c>
      <c r="W198" s="158"/>
      <c r="X198" s="158" t="s">
        <v>431</v>
      </c>
      <c r="Y198" s="158" t="s">
        <v>197</v>
      </c>
      <c r="Z198" s="147"/>
      <c r="AA198" s="147"/>
      <c r="AB198" s="147"/>
      <c r="AC198" s="147"/>
      <c r="AD198" s="147"/>
      <c r="AE198" s="147"/>
      <c r="AF198" s="147"/>
      <c r="AG198" s="147" t="s">
        <v>432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31.2" outlineLevel="2">
      <c r="A199" s="154"/>
      <c r="B199" s="155"/>
      <c r="C199" s="294" t="s">
        <v>436</v>
      </c>
      <c r="D199" s="295"/>
      <c r="E199" s="295"/>
      <c r="F199" s="295"/>
      <c r="G199" s="295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200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85" t="str">
        <f>C199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99" s="147"/>
      <c r="BC199" s="147"/>
      <c r="BD199" s="147"/>
      <c r="BE199" s="147"/>
      <c r="BF199" s="147"/>
      <c r="BG199" s="147"/>
      <c r="BH199" s="147"/>
    </row>
    <row r="200" spans="1:60">
      <c r="A200" s="163" t="s">
        <v>189</v>
      </c>
      <c r="B200" s="164" t="s">
        <v>162</v>
      </c>
      <c r="C200" s="186" t="s">
        <v>30</v>
      </c>
      <c r="D200" s="165"/>
      <c r="E200" s="166"/>
      <c r="F200" s="167"/>
      <c r="G200" s="167">
        <f>SUMIF(AG201:AG204,"&lt;&gt;NOR",G201:G204)</f>
        <v>0</v>
      </c>
      <c r="H200" s="167"/>
      <c r="I200" s="167">
        <f>SUM(I201:I204)</f>
        <v>0</v>
      </c>
      <c r="J200" s="167"/>
      <c r="K200" s="167">
        <f>SUM(K201:K204)</f>
        <v>0</v>
      </c>
      <c r="L200" s="167"/>
      <c r="M200" s="167">
        <f>SUM(M201:M204)</f>
        <v>0</v>
      </c>
      <c r="N200" s="166"/>
      <c r="O200" s="166">
        <f>SUM(O201:O204)</f>
        <v>0</v>
      </c>
      <c r="P200" s="166"/>
      <c r="Q200" s="166">
        <f>SUM(Q201:Q204)</f>
        <v>0</v>
      </c>
      <c r="R200" s="167"/>
      <c r="S200" s="167"/>
      <c r="T200" s="168"/>
      <c r="U200" s="162"/>
      <c r="V200" s="162">
        <f>SUM(V201:V204)</f>
        <v>0</v>
      </c>
      <c r="W200" s="162"/>
      <c r="X200" s="162"/>
      <c r="Y200" s="162"/>
      <c r="AG200" t="s">
        <v>190</v>
      </c>
    </row>
    <row r="201" spans="1:60" ht="102" outlineLevel="1">
      <c r="A201" s="170">
        <v>114</v>
      </c>
      <c r="B201" s="171" t="s">
        <v>313</v>
      </c>
      <c r="C201" s="187" t="s">
        <v>1237</v>
      </c>
      <c r="D201" s="172" t="s">
        <v>430</v>
      </c>
      <c r="E201" s="173">
        <v>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194</v>
      </c>
      <c r="T201" s="176" t="s">
        <v>229</v>
      </c>
      <c r="U201" s="158">
        <v>0</v>
      </c>
      <c r="V201" s="158">
        <f>ROUND(E201*U201,2)</f>
        <v>0</v>
      </c>
      <c r="W201" s="158"/>
      <c r="X201" s="158" t="s">
        <v>431</v>
      </c>
      <c r="Y201" s="158" t="s">
        <v>197</v>
      </c>
      <c r="Z201" s="147"/>
      <c r="AA201" s="147"/>
      <c r="AB201" s="147"/>
      <c r="AC201" s="147"/>
      <c r="AD201" s="147"/>
      <c r="AE201" s="147"/>
      <c r="AF201" s="147"/>
      <c r="AG201" s="147" t="s">
        <v>432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>
      <c r="A202" s="154"/>
      <c r="B202" s="155"/>
      <c r="C202" s="294"/>
      <c r="D202" s="295"/>
      <c r="E202" s="295"/>
      <c r="F202" s="295"/>
      <c r="G202" s="295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200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85">
        <f>C202</f>
        <v>0</v>
      </c>
      <c r="BB202" s="147"/>
      <c r="BC202" s="147"/>
      <c r="BD202" s="147"/>
      <c r="BE202" s="147"/>
      <c r="BF202" s="147"/>
      <c r="BG202" s="147"/>
      <c r="BH202" s="147"/>
    </row>
    <row r="203" spans="1:60" outlineLevel="1">
      <c r="A203" s="170">
        <v>115</v>
      </c>
      <c r="B203" s="171" t="s">
        <v>437</v>
      </c>
      <c r="C203" s="187" t="s">
        <v>438</v>
      </c>
      <c r="D203" s="172" t="s">
        <v>430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194</v>
      </c>
      <c r="T203" s="176" t="s">
        <v>229</v>
      </c>
      <c r="U203" s="158">
        <v>0</v>
      </c>
      <c r="V203" s="158">
        <f>ROUND(E203*U203,2)</f>
        <v>0</v>
      </c>
      <c r="W203" s="158"/>
      <c r="X203" s="158" t="s">
        <v>431</v>
      </c>
      <c r="Y203" s="158" t="s">
        <v>197</v>
      </c>
      <c r="Z203" s="147"/>
      <c r="AA203" s="147"/>
      <c r="AB203" s="147"/>
      <c r="AC203" s="147"/>
      <c r="AD203" s="147"/>
      <c r="AE203" s="147"/>
      <c r="AF203" s="147"/>
      <c r="AG203" s="147" t="s">
        <v>432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1" outlineLevel="2">
      <c r="A204" s="154"/>
      <c r="B204" s="155"/>
      <c r="C204" s="294" t="s">
        <v>439</v>
      </c>
      <c r="D204" s="295"/>
      <c r="E204" s="295"/>
      <c r="F204" s="295"/>
      <c r="G204" s="295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200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85" t="str">
        <f>C204</f>
        <v>Náklady na vyhotovení dokumentace skutečného provedení stavby a její předání objednateli v požadované formě a požadovaném počtu.</v>
      </c>
      <c r="BB204" s="147"/>
      <c r="BC204" s="147"/>
      <c r="BD204" s="147"/>
      <c r="BE204" s="147"/>
      <c r="BF204" s="147"/>
      <c r="BG204" s="147"/>
      <c r="BH204" s="147"/>
    </row>
    <row r="205" spans="1:60">
      <c r="A205" s="3"/>
      <c r="B205" s="4"/>
      <c r="C205" s="191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v>15</v>
      </c>
      <c r="AF205">
        <v>21</v>
      </c>
      <c r="AG205" t="s">
        <v>175</v>
      </c>
    </row>
    <row r="206" spans="1:60">
      <c r="A206" s="150"/>
      <c r="B206" s="151" t="s">
        <v>31</v>
      </c>
      <c r="C206" s="192"/>
      <c r="D206" s="152"/>
      <c r="E206" s="153"/>
      <c r="F206" s="153"/>
      <c r="G206" s="169">
        <f>G8+G11+G25+G28+G32+G34+G41+G57+G59+G62+G72+G97+G106+G108+G116+G123+G127+G149+G160+G170+G181+G184+G187+G195+G200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440</v>
      </c>
    </row>
    <row r="207" spans="1:60">
      <c r="A207" s="3"/>
      <c r="B207" s="4"/>
      <c r="C207" s="191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>
      <c r="A208" s="3"/>
      <c r="B208" s="4"/>
      <c r="C208" s="19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292" t="s">
        <v>441</v>
      </c>
      <c r="B209" s="292"/>
      <c r="C209" s="29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298"/>
      <c r="B210" s="299"/>
      <c r="C210" s="300"/>
      <c r="D210" s="299"/>
      <c r="E210" s="299"/>
      <c r="F210" s="299"/>
      <c r="G210" s="30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G210" t="s">
        <v>442</v>
      </c>
    </row>
    <row r="211" spans="1:33">
      <c r="A211" s="302"/>
      <c r="B211" s="303"/>
      <c r="C211" s="304"/>
      <c r="D211" s="303"/>
      <c r="E211" s="303"/>
      <c r="F211" s="303"/>
      <c r="G211" s="30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>
      <c r="A212" s="302"/>
      <c r="B212" s="303"/>
      <c r="C212" s="304"/>
      <c r="D212" s="303"/>
      <c r="E212" s="303"/>
      <c r="F212" s="303"/>
      <c r="G212" s="30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302"/>
      <c r="B213" s="303"/>
      <c r="C213" s="304"/>
      <c r="D213" s="303"/>
      <c r="E213" s="303"/>
      <c r="F213" s="303"/>
      <c r="G213" s="30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306"/>
      <c r="B214" s="307"/>
      <c r="C214" s="308"/>
      <c r="D214" s="307"/>
      <c r="E214" s="307"/>
      <c r="F214" s="307"/>
      <c r="G214" s="309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3"/>
      <c r="B215" s="4"/>
      <c r="C215" s="191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C216" s="193"/>
      <c r="D216" s="10"/>
      <c r="AG216" t="s">
        <v>443</v>
      </c>
    </row>
    <row r="217" spans="1:33">
      <c r="D217" s="10"/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ztRAZHiSDnUe8lXmppZdPYNM3C6+cR7jorpfbxsWdluGx3ocFte61sFTCgOwvr626JGFoQ8KxuzhiQQpSYtMTQ==" saltValue="IKmtDLT10PX+AJ6wGMDpow==" spinCount="100000" sheet="1" formatRows="0"/>
  <mergeCells count="33">
    <mergeCell ref="A209:C209"/>
    <mergeCell ref="A210:G214"/>
    <mergeCell ref="C13:G13"/>
    <mergeCell ref="C16:G16"/>
    <mergeCell ref="C36:G36"/>
    <mergeCell ref="C37:G37"/>
    <mergeCell ref="C75:G75"/>
    <mergeCell ref="C39:G39"/>
    <mergeCell ref="C55:G55"/>
    <mergeCell ref="C67:G67"/>
    <mergeCell ref="C69:G69"/>
    <mergeCell ref="C190:G190"/>
    <mergeCell ref="C76:G76"/>
    <mergeCell ref="C78:G78"/>
    <mergeCell ref="C79:G79"/>
    <mergeCell ref="C81:G81"/>
    <mergeCell ref="A1:G1"/>
    <mergeCell ref="C2:G2"/>
    <mergeCell ref="C3:G3"/>
    <mergeCell ref="C4:G4"/>
    <mergeCell ref="C38:G38"/>
    <mergeCell ref="C83:G83"/>
    <mergeCell ref="C85:G85"/>
    <mergeCell ref="C87:G87"/>
    <mergeCell ref="C89:G89"/>
    <mergeCell ref="C143:G143"/>
    <mergeCell ref="C202:G202"/>
    <mergeCell ref="C204:G204"/>
    <mergeCell ref="C151:G151"/>
    <mergeCell ref="C167:G167"/>
    <mergeCell ref="C193:G193"/>
    <mergeCell ref="C197:G197"/>
    <mergeCell ref="C199:G19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'07.Par.el.'!B16 / 100</f>
        <v>0</v>
      </c>
      <c r="C4" s="201">
        <f>B3 * '07.Par.el.'!B17 / 100</f>
        <v>0</v>
      </c>
      <c r="D4" s="196"/>
    </row>
    <row r="5" spans="1:4">
      <c r="A5" s="200" t="s">
        <v>991</v>
      </c>
      <c r="B5" s="201"/>
      <c r="C5" s="201">
        <f>('07.Roz.el.'!F72) + 0</f>
        <v>0</v>
      </c>
      <c r="D5" s="196"/>
    </row>
    <row r="6" spans="1:4">
      <c r="A6" s="200" t="s">
        <v>992</v>
      </c>
      <c r="B6" s="201"/>
      <c r="C6" s="201">
        <f>0 + ('07.Roz.el.'!H72)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'07.Par.el.'!B18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('07.Roz.el.'!F91) + ('07.Roz.el.'!H91)</f>
        <v>0</v>
      </c>
      <c r="D10" s="196"/>
    </row>
    <row r="11" spans="1:4">
      <c r="A11" s="200" t="s">
        <v>996</v>
      </c>
      <c r="B11" s="201"/>
      <c r="C11" s="201">
        <f>(C9 + C10) * '07.Par.el.'!B19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'07.Par.el.'!B20 / 100</f>
        <v>0</v>
      </c>
      <c r="D13" s="196"/>
    </row>
    <row r="14" spans="1:4">
      <c r="A14" s="200" t="s">
        <v>999</v>
      </c>
      <c r="B14" s="201"/>
      <c r="C14" s="201">
        <f>(B12 + C12) * '07.Par.el.'!B21 / 100</f>
        <v>0</v>
      </c>
      <c r="D14" s="196"/>
    </row>
    <row r="15" spans="1:4">
      <c r="A15" s="200" t="s">
        <v>1000</v>
      </c>
      <c r="B15" s="201"/>
      <c r="C15" s="201">
        <f>(B7 + C7) * '07.Par.el.'!B22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'07.Par.el.'!B23 / 100</f>
        <v>0</v>
      </c>
      <c r="D19" s="196"/>
    </row>
    <row r="20" spans="1:4">
      <c r="A20" s="200" t="s">
        <v>1004</v>
      </c>
      <c r="B20" s="201"/>
      <c r="C20" s="201">
        <f>C12 * '07.Par.el.'!B24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'07.Par.el.'!B25 * '07.Par.el.'!B28 * (C16 * '07.Par.el.'!B27)^'07.Par.el.'!B26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(SUM('07.Roz.el.'!F8:F12,'07.Roz.el.'!F14:F69,'07.Roz.el.'!F71)+SUM('07.Roz.el.'!F78:F87)) + (SUM('07.Roz.el.'!H8:H12,'07.Roz.el.'!H14:H69)+SUM('07.Roz.el.'!H78:H87)) + B4 + C4 + C8 + C11 + C13 + C14 + C15 + C21 + C22</f>
        <v>0</v>
      </c>
      <c r="C25" s="201">
        <f>B25 * '07.Par.el.'!B31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'07.Par.el.'!B29 / 100</f>
        <v>0</v>
      </c>
      <c r="D28" s="196"/>
    </row>
    <row r="29" spans="1:4">
      <c r="A29" s="200" t="s">
        <v>1010</v>
      </c>
      <c r="B29" s="201"/>
      <c r="C29" s="201">
        <f>C24 * '07.Par.el.'!B30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('07.Roz.el.'!F72)</f>
        <v>0</v>
      </c>
      <c r="C31" s="201">
        <f>('07.Roz.el.'!H72)</f>
        <v>0</v>
      </c>
      <c r="D31" s="196"/>
    </row>
    <row r="32" spans="1:4">
      <c r="A32" s="200" t="s">
        <v>995</v>
      </c>
      <c r="B32" s="201">
        <f>('07.Roz.el.'!F91)</f>
        <v>0</v>
      </c>
      <c r="C32" s="201">
        <f>('07.Roz.el.'!H91)</f>
        <v>0</v>
      </c>
      <c r="D32" s="196"/>
    </row>
    <row r="33" spans="1:4">
      <c r="A33" s="200" t="s">
        <v>1014</v>
      </c>
      <c r="B33" s="201">
        <f>('07.Roz.el.'!F89)</f>
        <v>0</v>
      </c>
      <c r="C33" s="201">
        <f>('07.Roz.el.'!H89)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KRIWOhfx0AUlhu5wYPkAKVSH0MsXdM2GXG7G2WvT5pKVpMEXB0lEowwbN+OIjTxDo+Z4yy3czyuf99GjoyHlzw==" saltValue="Wl9tBX1CEzj+G2AriqxGuA==" spinCount="100000" sheet="1" objects="1" scenarios="1"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92"/>
  <sheetViews>
    <sheetView topLeftCell="A21" workbookViewId="0">
      <selection activeCell="H26" sqref="H26"/>
    </sheetView>
  </sheetViews>
  <sheetFormatPr defaultRowHeight="14.4"/>
  <cols>
    <col min="1" max="1" width="6.109375" style="207" bestFit="1" customWidth="1"/>
    <col min="2" max="2" width="85.21875" style="207" customWidth="1"/>
    <col min="3" max="3" width="4" style="207" bestFit="1" customWidth="1"/>
    <col min="4" max="4" width="6.44140625" style="208" bestFit="1" customWidth="1"/>
    <col min="5" max="5" width="10.44140625" style="208" customWidth="1"/>
    <col min="6" max="6" width="13.44140625" style="208" bestFit="1" customWidth="1"/>
    <col min="7" max="7" width="10.44140625" style="208" customWidth="1"/>
    <col min="8" max="8" width="12.5546875" style="208" bestFit="1" customWidth="1"/>
    <col min="9" max="9" width="10.4414062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07.Par.el.'!B33/100*F9+'07.Par.el.'!B33/100*F11+'07.Par.el.'!B33/100*F12+'07.Par.el.'!B33/100*F21+'07.Par.el.'!B33/100*F25+'07.Par.el.'!B33/100*F26+'07.Par.el.'!B33/100*F28+'07.Par.el.'!B33/100*F30+'07.Par.el.'!B33/100*F32+'07.Par.el.'!B33/100*F34+'07.Par.el.'!B33/100*F36+'07.Par.el.'!B33/100*F38+'07.Par.el.'!B33/100*F40+'07.Par.el.'!B33/100*F42+'07.Par.el.'!B33/100*F44+'07.Par.el.'!B33/100*F45+'07.Par.el.'!B33/100*F46+'07.Par.el.'!B33/100*F48+'07.Par.el.'!B33/100*F50+'07.Par.el.'!B33/100*F51+'07.Par.el.'!B33/100*F53+'07.Par.el.'!B33/100*F55+'07.Par.el.'!B33/100*F56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22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1002</v>
      </c>
      <c r="B7" s="200" t="s">
        <v>1002</v>
      </c>
      <c r="C7" s="200" t="s">
        <v>1002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1002</v>
      </c>
      <c r="B8" s="211" t="s">
        <v>1024</v>
      </c>
      <c r="C8" s="211" t="s">
        <v>1002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1025</v>
      </c>
      <c r="C9" s="200" t="s">
        <v>262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1002</v>
      </c>
      <c r="B10" s="211" t="s">
        <v>1026</v>
      </c>
      <c r="C10" s="211" t="s">
        <v>1002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1027</v>
      </c>
      <c r="B11" s="200" t="s">
        <v>1028</v>
      </c>
      <c r="C11" s="200" t="s">
        <v>262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ref="I11:J13" si="1">E11+G11</f>
        <v>0</v>
      </c>
      <c r="J11" s="201">
        <f t="shared" si="1"/>
        <v>0</v>
      </c>
      <c r="K11" s="196"/>
      <c r="L11" s="196"/>
    </row>
    <row r="12" spans="1:13">
      <c r="A12" s="200" t="s">
        <v>98</v>
      </c>
      <c r="B12" s="200" t="s">
        <v>1029</v>
      </c>
      <c r="C12" s="200" t="s">
        <v>262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00" t="s">
        <v>1002</v>
      </c>
      <c r="B13" s="200" t="s">
        <v>1002</v>
      </c>
      <c r="C13" s="200" t="s">
        <v>1002</v>
      </c>
      <c r="D13" s="217"/>
      <c r="E13" s="226"/>
      <c r="F13" s="217"/>
      <c r="G13" s="226"/>
      <c r="H13" s="217"/>
      <c r="I13" s="217">
        <f t="shared" si="1"/>
        <v>0</v>
      </c>
      <c r="J13" s="217">
        <f t="shared" si="1"/>
        <v>0</v>
      </c>
      <c r="K13" s="196"/>
      <c r="L13" s="196"/>
    </row>
    <row r="14" spans="1:13">
      <c r="A14" s="211" t="s">
        <v>1002</v>
      </c>
      <c r="B14" s="211" t="s">
        <v>1030</v>
      </c>
      <c r="C14" s="211" t="s">
        <v>1002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00" t="s">
        <v>1031</v>
      </c>
      <c r="B15" s="200" t="s">
        <v>1034</v>
      </c>
      <c r="C15" s="200" t="s">
        <v>262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00" t="s">
        <v>1033</v>
      </c>
      <c r="B16" s="200" t="s">
        <v>1032</v>
      </c>
      <c r="C16" s="200" t="s">
        <v>262</v>
      </c>
      <c r="D16" s="201">
        <v>1</v>
      </c>
      <c r="E16" s="221"/>
      <c r="F16" s="201">
        <f>D16*E16</f>
        <v>0</v>
      </c>
      <c r="G16" s="221"/>
      <c r="H16" s="201">
        <f>D16*G16</f>
        <v>0</v>
      </c>
      <c r="I16" s="201">
        <f>E16+G16</f>
        <v>0</v>
      </c>
      <c r="J16" s="201">
        <f>F16+H16</f>
        <v>0</v>
      </c>
      <c r="K16" s="196"/>
      <c r="L16" s="196"/>
    </row>
    <row r="17" spans="1:12">
      <c r="A17" s="211" t="s">
        <v>1002</v>
      </c>
      <c r="B17" s="211" t="s">
        <v>1035</v>
      </c>
      <c r="C17" s="211" t="s">
        <v>1002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1002</v>
      </c>
      <c r="B18" s="211" t="s">
        <v>1036</v>
      </c>
      <c r="C18" s="211" t="s">
        <v>1002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1002</v>
      </c>
      <c r="B19" s="211" t="s">
        <v>1037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11" t="s">
        <v>1002</v>
      </c>
      <c r="B20" s="211" t="s">
        <v>1038</v>
      </c>
      <c r="C20" s="211" t="s">
        <v>1002</v>
      </c>
      <c r="D20" s="212"/>
      <c r="E20" s="224"/>
      <c r="F20" s="212"/>
      <c r="G20" s="224"/>
      <c r="H20" s="212"/>
      <c r="I20" s="212"/>
      <c r="J20" s="212"/>
      <c r="K20" s="196"/>
      <c r="L20" s="196"/>
    </row>
    <row r="21" spans="1:12">
      <c r="A21" s="200" t="s">
        <v>1039</v>
      </c>
      <c r="B21" s="200" t="s">
        <v>1040</v>
      </c>
      <c r="C21" s="200" t="s">
        <v>227</v>
      </c>
      <c r="D21" s="201">
        <v>1</v>
      </c>
      <c r="E21" s="221"/>
      <c r="F21" s="201">
        <f>D21*E21</f>
        <v>0</v>
      </c>
      <c r="G21" s="221"/>
      <c r="H21" s="201">
        <f>D21*G21</f>
        <v>0</v>
      </c>
      <c r="I21" s="201">
        <f>E21+G21</f>
        <v>0</v>
      </c>
      <c r="J21" s="201">
        <f>F21+H21</f>
        <v>0</v>
      </c>
      <c r="K21" s="196"/>
      <c r="L21" s="196"/>
    </row>
    <row r="22" spans="1:12">
      <c r="A22" s="211" t="s">
        <v>1002</v>
      </c>
      <c r="B22" s="211" t="s">
        <v>1041</v>
      </c>
      <c r="C22" s="211" t="s">
        <v>1002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1042</v>
      </c>
      <c r="B23" s="200" t="s">
        <v>1043</v>
      </c>
      <c r="C23" s="200" t="s">
        <v>1044</v>
      </c>
      <c r="D23" s="201">
        <v>8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1002</v>
      </c>
      <c r="B24" s="211" t="s">
        <v>1045</v>
      </c>
      <c r="C24" s="211" t="s">
        <v>1002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1046</v>
      </c>
      <c r="B25" s="200" t="s">
        <v>1047</v>
      </c>
      <c r="C25" s="200" t="s">
        <v>236</v>
      </c>
      <c r="D25" s="201">
        <v>114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00" t="s">
        <v>1048</v>
      </c>
      <c r="B26" s="200" t="s">
        <v>1049</v>
      </c>
      <c r="C26" s="200" t="s">
        <v>236</v>
      </c>
      <c r="D26" s="201">
        <v>276</v>
      </c>
      <c r="E26" s="221"/>
      <c r="F26" s="201">
        <f>D26*E26</f>
        <v>0</v>
      </c>
      <c r="G26" s="221"/>
      <c r="H26" s="201">
        <f>D26*G26</f>
        <v>0</v>
      </c>
      <c r="I26" s="201">
        <f>E26+G26</f>
        <v>0</v>
      </c>
      <c r="J26" s="201">
        <f>F26+H26</f>
        <v>0</v>
      </c>
      <c r="K26" s="196"/>
      <c r="L26" s="196"/>
    </row>
    <row r="27" spans="1:12">
      <c r="A27" s="211" t="s">
        <v>1002</v>
      </c>
      <c r="B27" s="211" t="s">
        <v>1050</v>
      </c>
      <c r="C27" s="211" t="s">
        <v>1002</v>
      </c>
      <c r="D27" s="212"/>
      <c r="E27" s="224"/>
      <c r="F27" s="212"/>
      <c r="G27" s="224"/>
      <c r="H27" s="212"/>
      <c r="I27" s="212"/>
      <c r="J27" s="212"/>
      <c r="K27" s="196"/>
      <c r="L27" s="196"/>
    </row>
    <row r="28" spans="1:12">
      <c r="A28" s="200" t="s">
        <v>1051</v>
      </c>
      <c r="B28" s="200" t="s">
        <v>1052</v>
      </c>
      <c r="C28" s="200" t="s">
        <v>262</v>
      </c>
      <c r="D28" s="201">
        <v>54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11" t="s">
        <v>1002</v>
      </c>
      <c r="B29" s="211" t="s">
        <v>1053</v>
      </c>
      <c r="C29" s="211" t="s">
        <v>1002</v>
      </c>
      <c r="D29" s="212"/>
      <c r="E29" s="224"/>
      <c r="F29" s="212"/>
      <c r="G29" s="224"/>
      <c r="H29" s="212"/>
      <c r="I29" s="212"/>
      <c r="J29" s="212"/>
      <c r="K29" s="196"/>
      <c r="L29" s="196"/>
    </row>
    <row r="30" spans="1:12">
      <c r="A30" s="200" t="s">
        <v>1054</v>
      </c>
      <c r="B30" s="200" t="s">
        <v>1055</v>
      </c>
      <c r="C30" s="200" t="s">
        <v>262</v>
      </c>
      <c r="D30" s="201">
        <v>6</v>
      </c>
      <c r="E30" s="221"/>
      <c r="F30" s="201">
        <f>D30*E30</f>
        <v>0</v>
      </c>
      <c r="G30" s="221"/>
      <c r="H30" s="201">
        <f>D30*G30</f>
        <v>0</v>
      </c>
      <c r="I30" s="201">
        <f>E30+G30</f>
        <v>0</v>
      </c>
      <c r="J30" s="201">
        <f>F30+H30</f>
        <v>0</v>
      </c>
      <c r="K30" s="196"/>
      <c r="L30" s="196"/>
    </row>
    <row r="31" spans="1:12">
      <c r="A31" s="211" t="s">
        <v>1002</v>
      </c>
      <c r="B31" s="211" t="s">
        <v>1056</v>
      </c>
      <c r="C31" s="211" t="s">
        <v>1002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00" t="s">
        <v>1057</v>
      </c>
      <c r="B32" s="200" t="s">
        <v>1058</v>
      </c>
      <c r="C32" s="200" t="s">
        <v>236</v>
      </c>
      <c r="D32" s="201">
        <v>36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1002</v>
      </c>
      <c r="B33" s="211" t="s">
        <v>1059</v>
      </c>
      <c r="C33" s="211" t="s">
        <v>1002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1060</v>
      </c>
      <c r="B34" s="200" t="s">
        <v>1061</v>
      </c>
      <c r="C34" s="200" t="s">
        <v>236</v>
      </c>
      <c r="D34" s="201">
        <v>48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1002</v>
      </c>
      <c r="B35" s="211" t="s">
        <v>1062</v>
      </c>
      <c r="C35" s="211" t="s">
        <v>1002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1063</v>
      </c>
      <c r="B36" s="200" t="s">
        <v>1064</v>
      </c>
      <c r="C36" s="200" t="s">
        <v>262</v>
      </c>
      <c r="D36" s="201">
        <v>3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1002</v>
      </c>
      <c r="B37" s="211" t="s">
        <v>1065</v>
      </c>
      <c r="C37" s="211" t="s">
        <v>1002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1066</v>
      </c>
      <c r="B38" s="200" t="s">
        <v>1067</v>
      </c>
      <c r="C38" s="200" t="s">
        <v>262</v>
      </c>
      <c r="D38" s="201">
        <v>3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1002</v>
      </c>
      <c r="B39" s="211" t="s">
        <v>1068</v>
      </c>
      <c r="C39" s="211" t="s">
        <v>1002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1069</v>
      </c>
      <c r="B40" s="200" t="s">
        <v>1070</v>
      </c>
      <c r="C40" s="200" t="s">
        <v>262</v>
      </c>
      <c r="D40" s="201">
        <v>7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1002</v>
      </c>
      <c r="B41" s="211" t="s">
        <v>1071</v>
      </c>
      <c r="C41" s="211" t="s">
        <v>1002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 ht="24">
      <c r="A42" s="200" t="s">
        <v>1072</v>
      </c>
      <c r="B42" s="310" t="s">
        <v>1073</v>
      </c>
      <c r="C42" s="200" t="s">
        <v>262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1002</v>
      </c>
      <c r="B43" s="211" t="s">
        <v>1074</v>
      </c>
      <c r="C43" s="211" t="s">
        <v>1002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1075</v>
      </c>
      <c r="B44" s="200" t="s">
        <v>1076</v>
      </c>
      <c r="C44" s="200" t="s">
        <v>262</v>
      </c>
      <c r="D44" s="201">
        <v>2</v>
      </c>
      <c r="E44" s="221"/>
      <c r="F44" s="201">
        <f>D44*E44</f>
        <v>0</v>
      </c>
      <c r="G44" s="221"/>
      <c r="H44" s="201">
        <f>D44*G44</f>
        <v>0</v>
      </c>
      <c r="I44" s="201">
        <f t="shared" ref="I44:J46" si="2">E44+G44</f>
        <v>0</v>
      </c>
      <c r="J44" s="201">
        <f t="shared" si="2"/>
        <v>0</v>
      </c>
      <c r="K44" s="196"/>
      <c r="L44" s="196"/>
    </row>
    <row r="45" spans="1:12">
      <c r="A45" s="200" t="s">
        <v>1077</v>
      </c>
      <c r="B45" s="200" t="s">
        <v>1078</v>
      </c>
      <c r="C45" s="200" t="s">
        <v>262</v>
      </c>
      <c r="D45" s="201">
        <v>4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00" t="s">
        <v>1079</v>
      </c>
      <c r="B46" s="200" t="s">
        <v>1192</v>
      </c>
      <c r="C46" s="200" t="s">
        <v>262</v>
      </c>
      <c r="D46" s="201">
        <v>1</v>
      </c>
      <c r="E46" s="221"/>
      <c r="F46" s="201">
        <f>D46*E46</f>
        <v>0</v>
      </c>
      <c r="G46" s="221"/>
      <c r="H46" s="201">
        <f>D46*G46</f>
        <v>0</v>
      </c>
      <c r="I46" s="201">
        <f t="shared" si="2"/>
        <v>0</v>
      </c>
      <c r="J46" s="201">
        <f t="shared" si="2"/>
        <v>0</v>
      </c>
      <c r="K46" s="196"/>
      <c r="L46" s="196"/>
    </row>
    <row r="47" spans="1:12">
      <c r="A47" s="211" t="s">
        <v>1002</v>
      </c>
      <c r="B47" s="211" t="s">
        <v>1081</v>
      </c>
      <c r="C47" s="211" t="s">
        <v>1002</v>
      </c>
      <c r="D47" s="212"/>
      <c r="E47" s="224"/>
      <c r="F47" s="212"/>
      <c r="G47" s="224"/>
      <c r="H47" s="212"/>
      <c r="I47" s="212"/>
      <c r="J47" s="212"/>
      <c r="K47" s="196"/>
      <c r="L47" s="196"/>
    </row>
    <row r="48" spans="1:12">
      <c r="A48" s="200" t="s">
        <v>1082</v>
      </c>
      <c r="B48" s="200" t="s">
        <v>1083</v>
      </c>
      <c r="C48" s="200" t="s">
        <v>262</v>
      </c>
      <c r="D48" s="201">
        <v>11</v>
      </c>
      <c r="E48" s="221"/>
      <c r="F48" s="201">
        <f>D48*E48</f>
        <v>0</v>
      </c>
      <c r="G48" s="221"/>
      <c r="H48" s="201">
        <f>D48*G48</f>
        <v>0</v>
      </c>
      <c r="I48" s="201">
        <f>E48+G48</f>
        <v>0</v>
      </c>
      <c r="J48" s="201">
        <f>F48+H48</f>
        <v>0</v>
      </c>
      <c r="K48" s="196"/>
      <c r="L48" s="196"/>
    </row>
    <row r="49" spans="1:12">
      <c r="A49" s="211" t="s">
        <v>1002</v>
      </c>
      <c r="B49" s="211" t="s">
        <v>1084</v>
      </c>
      <c r="C49" s="211" t="s">
        <v>1002</v>
      </c>
      <c r="D49" s="212"/>
      <c r="E49" s="224"/>
      <c r="F49" s="212"/>
      <c r="G49" s="224"/>
      <c r="H49" s="212"/>
      <c r="I49" s="212"/>
      <c r="J49" s="212"/>
      <c r="K49" s="196"/>
      <c r="L49" s="196"/>
    </row>
    <row r="50" spans="1:12">
      <c r="A50" s="200" t="s">
        <v>1085</v>
      </c>
      <c r="B50" s="200" t="s">
        <v>1086</v>
      </c>
      <c r="C50" s="200" t="s">
        <v>262</v>
      </c>
      <c r="D50" s="201">
        <v>12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00" t="s">
        <v>1087</v>
      </c>
      <c r="B51" s="200" t="s">
        <v>1088</v>
      </c>
      <c r="C51" s="200" t="s">
        <v>262</v>
      </c>
      <c r="D51" s="201">
        <v>24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1002</v>
      </c>
      <c r="B52" s="211" t="s">
        <v>1089</v>
      </c>
      <c r="C52" s="211" t="s">
        <v>1002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1090</v>
      </c>
      <c r="B53" s="200" t="s">
        <v>1091</v>
      </c>
      <c r="C53" s="200" t="s">
        <v>262</v>
      </c>
      <c r="D53" s="201">
        <v>1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1002</v>
      </c>
      <c r="B54" s="211" t="s">
        <v>1041</v>
      </c>
      <c r="C54" s="211" t="s">
        <v>1002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1092</v>
      </c>
      <c r="B55" s="200" t="s">
        <v>1093</v>
      </c>
      <c r="C55" s="200" t="s">
        <v>1044</v>
      </c>
      <c r="D55" s="201">
        <v>20</v>
      </c>
      <c r="E55" s="221"/>
      <c r="F55" s="201">
        <f>D55*E55</f>
        <v>0</v>
      </c>
      <c r="G55" s="221"/>
      <c r="H55" s="201">
        <f>D55*G55</f>
        <v>0</v>
      </c>
      <c r="I55" s="201">
        <f t="shared" ref="I55:J59" si="3">E55+G55</f>
        <v>0</v>
      </c>
      <c r="J55" s="201">
        <f t="shared" si="3"/>
        <v>0</v>
      </c>
      <c r="K55" s="196"/>
      <c r="L55" s="196"/>
    </row>
    <row r="56" spans="1:12">
      <c r="A56" s="200" t="s">
        <v>1094</v>
      </c>
      <c r="B56" s="200" t="s">
        <v>1095</v>
      </c>
      <c r="C56" s="200" t="s">
        <v>1044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1096</v>
      </c>
      <c r="B57" s="200" t="s">
        <v>1097</v>
      </c>
      <c r="C57" s="200" t="s">
        <v>1044</v>
      </c>
      <c r="D57" s="201">
        <v>8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1098</v>
      </c>
      <c r="B58" s="200" t="s">
        <v>1099</v>
      </c>
      <c r="C58" s="200" t="s">
        <v>1044</v>
      </c>
      <c r="D58" s="201">
        <v>4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00" t="s">
        <v>1100</v>
      </c>
      <c r="B59" s="200" t="s">
        <v>1101</v>
      </c>
      <c r="C59" s="200" t="s">
        <v>1044</v>
      </c>
      <c r="D59" s="201">
        <v>24</v>
      </c>
      <c r="E59" s="221"/>
      <c r="F59" s="201">
        <f>D59*E59</f>
        <v>0</v>
      </c>
      <c r="G59" s="221"/>
      <c r="H59" s="201">
        <f>D59*G59</f>
        <v>0</v>
      </c>
      <c r="I59" s="201">
        <f t="shared" si="3"/>
        <v>0</v>
      </c>
      <c r="J59" s="201">
        <f t="shared" si="3"/>
        <v>0</v>
      </c>
      <c r="K59" s="196"/>
      <c r="L59" s="196"/>
    </row>
    <row r="60" spans="1:12">
      <c r="A60" s="211" t="s">
        <v>1002</v>
      </c>
      <c r="B60" s="211" t="s">
        <v>1102</v>
      </c>
      <c r="C60" s="211" t="s">
        <v>1002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00" t="s">
        <v>1103</v>
      </c>
      <c r="B61" s="200" t="s">
        <v>1104</v>
      </c>
      <c r="C61" s="200" t="s">
        <v>1044</v>
      </c>
      <c r="D61" s="201">
        <v>6</v>
      </c>
      <c r="E61" s="221"/>
      <c r="F61" s="201">
        <f>D61*E61</f>
        <v>0</v>
      </c>
      <c r="G61" s="22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1" t="s">
        <v>1002</v>
      </c>
      <c r="B62" s="211" t="s">
        <v>1105</v>
      </c>
      <c r="C62" s="211" t="s">
        <v>1002</v>
      </c>
      <c r="D62" s="212"/>
      <c r="E62" s="224"/>
      <c r="F62" s="212"/>
      <c r="G62" s="224"/>
      <c r="H62" s="212"/>
      <c r="I62" s="212"/>
      <c r="J62" s="212"/>
      <c r="K62" s="196"/>
      <c r="L62" s="196"/>
    </row>
    <row r="63" spans="1:12">
      <c r="A63" s="200" t="s">
        <v>1106</v>
      </c>
      <c r="B63" s="200" t="s">
        <v>1107</v>
      </c>
      <c r="C63" s="200" t="s">
        <v>1044</v>
      </c>
      <c r="D63" s="201">
        <v>8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1002</v>
      </c>
      <c r="B64" s="211" t="s">
        <v>1108</v>
      </c>
      <c r="C64" s="211" t="s">
        <v>1002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11" t="s">
        <v>1002</v>
      </c>
      <c r="B65" s="211" t="s">
        <v>1109</v>
      </c>
      <c r="C65" s="211" t="s">
        <v>1002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00" t="s">
        <v>1110</v>
      </c>
      <c r="B66" s="200" t="s">
        <v>1111</v>
      </c>
      <c r="C66" s="200" t="s">
        <v>1044</v>
      </c>
      <c r="D66" s="201">
        <v>16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00" t="s">
        <v>1112</v>
      </c>
      <c r="B67" s="200" t="s">
        <v>1113</v>
      </c>
      <c r="C67" s="200" t="s">
        <v>1044</v>
      </c>
      <c r="D67" s="201">
        <v>4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11" t="s">
        <v>1002</v>
      </c>
      <c r="B68" s="211" t="s">
        <v>1114</v>
      </c>
      <c r="C68" s="211" t="s">
        <v>1002</v>
      </c>
      <c r="D68" s="212"/>
      <c r="E68" s="224"/>
      <c r="F68" s="212"/>
      <c r="G68" s="224"/>
      <c r="H68" s="212"/>
      <c r="I68" s="212"/>
      <c r="J68" s="212"/>
      <c r="K68" s="196"/>
      <c r="L68" s="196"/>
    </row>
    <row r="69" spans="1:12">
      <c r="A69" s="200" t="s">
        <v>1115</v>
      </c>
      <c r="B69" s="200" t="s">
        <v>1116</v>
      </c>
      <c r="C69" s="200" t="s">
        <v>227</v>
      </c>
      <c r="D69" s="201">
        <v>1</v>
      </c>
      <c r="E69" s="221"/>
      <c r="F69" s="201">
        <f>D69*E69</f>
        <v>0</v>
      </c>
      <c r="G69" s="221"/>
      <c r="H69" s="201">
        <f>D69*G69</f>
        <v>0</v>
      </c>
      <c r="I69" s="201">
        <f t="shared" ref="I69:J71" si="4">E69+G69</f>
        <v>0</v>
      </c>
      <c r="J69" s="201">
        <f t="shared" si="4"/>
        <v>0</v>
      </c>
      <c r="K69" s="196"/>
      <c r="L69" s="196"/>
    </row>
    <row r="70" spans="1:12">
      <c r="A70" s="200" t="s">
        <v>1002</v>
      </c>
      <c r="B70" s="200" t="s">
        <v>1002</v>
      </c>
      <c r="C70" s="200" t="s">
        <v>1002</v>
      </c>
      <c r="D70" s="201"/>
      <c r="E70" s="221"/>
      <c r="F70" s="201"/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0" t="s">
        <v>1117</v>
      </c>
      <c r="B71" s="200" t="s">
        <v>1118</v>
      </c>
      <c r="C71" s="200" t="s">
        <v>1002</v>
      </c>
      <c r="D71" s="201"/>
      <c r="E71" s="221"/>
      <c r="F71" s="201">
        <f>M1+'07.Par.el.'!B33/100*F57+'07.Par.el.'!B33/100*F58+'07.Par.el.'!B33/100*F59+'07.Par.el.'!B33/100*F61+'07.Par.el.'!B33/100*F63+'07.Par.el.'!B33/100*F66+'07.Par.el.'!B33/100*F67+'07.Par.el.'!B33/100*F69</f>
        <v>0</v>
      </c>
      <c r="G71" s="221"/>
      <c r="H71" s="201"/>
      <c r="I71" s="201">
        <f t="shared" si="4"/>
        <v>0</v>
      </c>
      <c r="J71" s="201">
        <f t="shared" si="4"/>
        <v>0</v>
      </c>
      <c r="K71" s="196"/>
      <c r="L71" s="196"/>
    </row>
    <row r="72" spans="1:12">
      <c r="A72" s="204" t="s">
        <v>1002</v>
      </c>
      <c r="B72" s="204" t="s">
        <v>1119</v>
      </c>
      <c r="C72" s="204" t="s">
        <v>1002</v>
      </c>
      <c r="D72" s="205"/>
      <c r="E72" s="222"/>
      <c r="F72" s="205">
        <f>SUM(F3:F71)</f>
        <v>0</v>
      </c>
      <c r="G72" s="222"/>
      <c r="H72" s="205">
        <f>SUM(H3:H71)</f>
        <v>0</v>
      </c>
      <c r="I72" s="205"/>
      <c r="J72" s="205">
        <f>SUM(J3:J71)</f>
        <v>0</v>
      </c>
      <c r="K72" s="196"/>
      <c r="L72" s="196"/>
    </row>
    <row r="73" spans="1:12">
      <c r="A73" s="213" t="s">
        <v>1002</v>
      </c>
      <c r="B73" s="213" t="s">
        <v>1002</v>
      </c>
      <c r="C73" s="213" t="s">
        <v>1002</v>
      </c>
      <c r="D73" s="214"/>
      <c r="E73" s="225"/>
      <c r="F73" s="214"/>
      <c r="G73" s="225"/>
      <c r="H73" s="214"/>
      <c r="I73" s="214">
        <f>E73+G73</f>
        <v>0</v>
      </c>
      <c r="J73" s="214">
        <f>F73+H73</f>
        <v>0</v>
      </c>
      <c r="K73" s="196"/>
      <c r="L73" s="196"/>
    </row>
    <row r="74" spans="1:12">
      <c r="A74" s="204" t="s">
        <v>1002</v>
      </c>
      <c r="B74" s="204" t="s">
        <v>995</v>
      </c>
      <c r="C74" s="204" t="s">
        <v>1002</v>
      </c>
      <c r="D74" s="205"/>
      <c r="E74" s="222"/>
      <c r="F74" s="205"/>
      <c r="G74" s="222"/>
      <c r="H74" s="205"/>
      <c r="I74" s="205"/>
      <c r="J74" s="205"/>
      <c r="K74" s="196"/>
      <c r="L74" s="196"/>
    </row>
    <row r="75" spans="1:12">
      <c r="A75" s="200" t="s">
        <v>1002</v>
      </c>
      <c r="B75" s="200" t="s">
        <v>1002</v>
      </c>
      <c r="C75" s="200" t="s">
        <v>1002</v>
      </c>
      <c r="D75" s="201"/>
      <c r="E75" s="221"/>
      <c r="F75" s="201"/>
      <c r="G75" s="221"/>
      <c r="H75" s="201"/>
      <c r="I75" s="201">
        <f>E75+G75</f>
        <v>0</v>
      </c>
      <c r="J75" s="201">
        <f>F75+H75</f>
        <v>0</v>
      </c>
      <c r="K75" s="196"/>
      <c r="L75" s="196"/>
    </row>
    <row r="76" spans="1:12">
      <c r="A76" s="198" t="s">
        <v>1002</v>
      </c>
      <c r="B76" s="198" t="s">
        <v>1120</v>
      </c>
      <c r="C76" s="198" t="s">
        <v>1002</v>
      </c>
      <c r="D76" s="199"/>
      <c r="E76" s="220"/>
      <c r="F76" s="199"/>
      <c r="G76" s="220"/>
      <c r="H76" s="199"/>
      <c r="I76" s="199"/>
      <c r="J76" s="199"/>
      <c r="K76" s="196"/>
      <c r="L76" s="196"/>
    </row>
    <row r="77" spans="1:12">
      <c r="A77" s="200" t="s">
        <v>1002</v>
      </c>
      <c r="B77" s="200" t="s">
        <v>1002</v>
      </c>
      <c r="C77" s="200" t="s">
        <v>1002</v>
      </c>
      <c r="D77" s="201"/>
      <c r="E77" s="221"/>
      <c r="F77" s="201"/>
      <c r="G77" s="221"/>
      <c r="H77" s="201"/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1002</v>
      </c>
      <c r="B78" s="211" t="s">
        <v>1121</v>
      </c>
      <c r="C78" s="211" t="s">
        <v>1002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1002</v>
      </c>
      <c r="B79" s="211" t="s">
        <v>1122</v>
      </c>
      <c r="C79" s="211" t="s">
        <v>1002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1123</v>
      </c>
      <c r="B80" s="200" t="s">
        <v>1124</v>
      </c>
      <c r="C80" s="200" t="s">
        <v>262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00" t="s">
        <v>1125</v>
      </c>
      <c r="B81" s="200" t="s">
        <v>1126</v>
      </c>
      <c r="C81" s="200" t="s">
        <v>262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1" t="s">
        <v>1002</v>
      </c>
      <c r="B82" s="211" t="s">
        <v>1127</v>
      </c>
      <c r="C82" s="211" t="s">
        <v>1002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11" t="s">
        <v>1002</v>
      </c>
      <c r="B83" s="211" t="s">
        <v>1128</v>
      </c>
      <c r="C83" s="211" t="s">
        <v>1002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00" t="s">
        <v>1129</v>
      </c>
      <c r="B84" s="200" t="s">
        <v>1130</v>
      </c>
      <c r="C84" s="200" t="s">
        <v>262</v>
      </c>
      <c r="D84" s="201">
        <v>10</v>
      </c>
      <c r="E84" s="221"/>
      <c r="F84" s="201">
        <f>D84*E84</f>
        <v>0</v>
      </c>
      <c r="G84" s="221"/>
      <c r="H84" s="201">
        <f>D84*G84</f>
        <v>0</v>
      </c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1002</v>
      </c>
      <c r="B85" s="211" t="s">
        <v>1131</v>
      </c>
      <c r="C85" s="211" t="s">
        <v>1002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1002</v>
      </c>
      <c r="B86" s="211" t="s">
        <v>1132</v>
      </c>
      <c r="C86" s="211" t="s">
        <v>1002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1133</v>
      </c>
      <c r="B87" s="200" t="s">
        <v>1134</v>
      </c>
      <c r="C87" s="200" t="s">
        <v>236</v>
      </c>
      <c r="D87" s="201">
        <v>30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00" t="s">
        <v>1002</v>
      </c>
      <c r="B88" s="200" t="s">
        <v>1002</v>
      </c>
      <c r="C88" s="200" t="s">
        <v>1002</v>
      </c>
      <c r="D88" s="201"/>
      <c r="E88" s="221"/>
      <c r="F88" s="201"/>
      <c r="G88" s="221"/>
      <c r="H88" s="201"/>
      <c r="I88" s="201">
        <f>E88+G88</f>
        <v>0</v>
      </c>
      <c r="J88" s="201">
        <f>F88+H88</f>
        <v>0</v>
      </c>
      <c r="K88" s="196"/>
      <c r="L88" s="196"/>
    </row>
    <row r="89" spans="1:12">
      <c r="A89" s="198" t="s">
        <v>1002</v>
      </c>
      <c r="B89" s="198" t="s">
        <v>1135</v>
      </c>
      <c r="C89" s="198" t="s">
        <v>1002</v>
      </c>
      <c r="D89" s="199"/>
      <c r="E89" s="220"/>
      <c r="F89" s="199">
        <f>SUM(F77:F88)</f>
        <v>0</v>
      </c>
      <c r="G89" s="220"/>
      <c r="H89" s="199">
        <f>SUM(H77:H88)</f>
        <v>0</v>
      </c>
      <c r="I89" s="199"/>
      <c r="J89" s="199">
        <f>SUM(J77:J88)</f>
        <v>0</v>
      </c>
      <c r="K89" s="196"/>
      <c r="L89" s="196"/>
    </row>
    <row r="90" spans="1:12">
      <c r="A90" s="200" t="s">
        <v>1002</v>
      </c>
      <c r="B90" s="200" t="s">
        <v>1002</v>
      </c>
      <c r="C90" s="200" t="s">
        <v>1002</v>
      </c>
      <c r="D90" s="201"/>
      <c r="E90" s="221"/>
      <c r="F90" s="201"/>
      <c r="G90" s="221"/>
      <c r="H90" s="201"/>
      <c r="I90" s="201">
        <f>E90+G90</f>
        <v>0</v>
      </c>
      <c r="J90" s="201">
        <f>F90+H90</f>
        <v>0</v>
      </c>
      <c r="K90" s="196"/>
      <c r="L90" s="196"/>
    </row>
    <row r="91" spans="1:12">
      <c r="A91" s="204" t="s">
        <v>1002</v>
      </c>
      <c r="B91" s="204" t="s">
        <v>1136</v>
      </c>
      <c r="C91" s="204" t="s">
        <v>1002</v>
      </c>
      <c r="D91" s="205"/>
      <c r="E91" s="222"/>
      <c r="F91" s="205">
        <f>SUM(F75,F77:F88,F90:F90)</f>
        <v>0</v>
      </c>
      <c r="G91" s="222"/>
      <c r="H91" s="205">
        <f>SUM(H75,H77:H88,H90:H90)</f>
        <v>0</v>
      </c>
      <c r="I91" s="205"/>
      <c r="J91" s="205">
        <f>SUM(J75,J77:J88,J90:J90)</f>
        <v>0</v>
      </c>
      <c r="K91" s="196"/>
      <c r="L91" s="196"/>
    </row>
    <row r="92" spans="1:12">
      <c r="A92" s="200" t="s">
        <v>1002</v>
      </c>
      <c r="B92" s="200" t="s">
        <v>1002</v>
      </c>
      <c r="C92" s="200" t="s">
        <v>1002</v>
      </c>
      <c r="D92" s="201"/>
      <c r="E92" s="201"/>
      <c r="F92" s="201"/>
      <c r="G92" s="201"/>
      <c r="H92" s="201"/>
      <c r="I92" s="201">
        <f>E92+G92</f>
        <v>0</v>
      </c>
      <c r="J92" s="201">
        <f>F92+H92</f>
        <v>0</v>
      </c>
      <c r="K92" s="196"/>
      <c r="L92" s="196"/>
    </row>
  </sheetData>
  <sheetProtection algorithmName="SHA-512" hashValue="AmMT4xKWl/mKsqNEqUNyoJiEJedXhgS+U4k7SnWkHxqrf2iSGz5817SZK3L00KGjgsVDsQrBC+D0/J0vu6fjUA==" saltValue="o5by30tMt9HshcNF7nNF1w==" spinCount="100000" sheet="1" objects="1" scenarios="1"/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1199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1149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1155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1158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1190</v>
      </c>
      <c r="B33" s="207">
        <v>21</v>
      </c>
    </row>
  </sheetData>
  <sheetProtection algorithmName="SHA-512" hashValue="GdZ/E54509048ZjZFEFwLIfYxvrp9rucLrr7pLnXiFy/8CXygzgR269Ub296vAMIAWXDzA/lZM+/uz4hj5YTcw==" saltValue="3F/5J0kgobYKx11Ze6FDBQ==" spinCount="100000" sheet="1" objects="1" scenarios="1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BH5000"/>
  <sheetViews>
    <sheetView topLeftCell="A191" workbookViewId="0">
      <selection activeCell="C203" sqref="C203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73</v>
      </c>
      <c r="C3" s="286" t="s">
        <v>74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98</v>
      </c>
      <c r="C8" s="186" t="s">
        <v>99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1.02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5.03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615</v>
      </c>
      <c r="C9" s="187" t="s">
        <v>616</v>
      </c>
      <c r="D9" s="172" t="s">
        <v>193</v>
      </c>
      <c r="E9" s="173">
        <v>9.0719999999999992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0.11219</v>
      </c>
      <c r="O9" s="173">
        <f>ROUND(E9*N9,2)</f>
        <v>1.02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0.55488999999999999</v>
      </c>
      <c r="V9" s="158">
        <f>ROUND(E9*U9,2)</f>
        <v>5.03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617</v>
      </c>
      <c r="D10" s="160"/>
      <c r="E10" s="161">
        <v>9.0719999999999992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3" t="s">
        <v>189</v>
      </c>
      <c r="B11" s="164" t="s">
        <v>104</v>
      </c>
      <c r="C11" s="186" t="s">
        <v>105</v>
      </c>
      <c r="D11" s="165"/>
      <c r="E11" s="166"/>
      <c r="F11" s="167"/>
      <c r="G11" s="167">
        <f>SUMIF(AG12:AG24,"&lt;&gt;NOR",G12:G24)</f>
        <v>0</v>
      </c>
      <c r="H11" s="167"/>
      <c r="I11" s="167">
        <f>SUM(I12:I24)</f>
        <v>0</v>
      </c>
      <c r="J11" s="167"/>
      <c r="K11" s="167">
        <f>SUM(K12:K24)</f>
        <v>0</v>
      </c>
      <c r="L11" s="167"/>
      <c r="M11" s="167">
        <f>SUM(M12:M24)</f>
        <v>0</v>
      </c>
      <c r="N11" s="166"/>
      <c r="O11" s="166">
        <f>SUM(O12:O24)</f>
        <v>4.21</v>
      </c>
      <c r="P11" s="166"/>
      <c r="Q11" s="166">
        <f>SUM(Q12:Q24)</f>
        <v>0</v>
      </c>
      <c r="R11" s="167"/>
      <c r="S11" s="167"/>
      <c r="T11" s="168"/>
      <c r="U11" s="162"/>
      <c r="V11" s="162">
        <f>SUM(V12:V24)</f>
        <v>94.97999999999999</v>
      </c>
      <c r="W11" s="162"/>
      <c r="X11" s="162"/>
      <c r="Y11" s="162"/>
      <c r="AG11" t="s">
        <v>190</v>
      </c>
    </row>
    <row r="12" spans="1:60" ht="20.399999999999999" outlineLevel="1">
      <c r="A12" s="170">
        <v>2</v>
      </c>
      <c r="B12" s="171" t="s">
        <v>191</v>
      </c>
      <c r="C12" s="187" t="s">
        <v>192</v>
      </c>
      <c r="D12" s="172" t="s">
        <v>193</v>
      </c>
      <c r="E12" s="173">
        <v>82.56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1.554E-2</v>
      </c>
      <c r="O12" s="173">
        <f>ROUND(E12*N12,2)</f>
        <v>1.28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0.23580000000000001</v>
      </c>
      <c r="V12" s="158">
        <f>ROUND(E12*U12,2)</f>
        <v>19.47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4" t="s">
        <v>199</v>
      </c>
      <c r="D13" s="295"/>
      <c r="E13" s="295"/>
      <c r="F13" s="295"/>
      <c r="G13" s="29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694</v>
      </c>
      <c r="D14" s="160"/>
      <c r="E14" s="161">
        <v>82.56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>
      <c r="A15" s="170">
        <v>3</v>
      </c>
      <c r="B15" s="171" t="s">
        <v>203</v>
      </c>
      <c r="C15" s="187" t="s">
        <v>204</v>
      </c>
      <c r="D15" s="172" t="s">
        <v>193</v>
      </c>
      <c r="E15" s="173">
        <v>58.45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1.7680000000000001E-2</v>
      </c>
      <c r="O15" s="173">
        <f>ROUND(E15*N15,2)</f>
        <v>1.03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0.38716</v>
      </c>
      <c r="V15" s="158">
        <f>ROUND(E15*U15,2)</f>
        <v>22.63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94" t="s">
        <v>199</v>
      </c>
      <c r="D16" s="295"/>
      <c r="E16" s="295"/>
      <c r="F16" s="295"/>
      <c r="G16" s="29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695</v>
      </c>
      <c r="D17" s="160"/>
      <c r="E17" s="161">
        <v>58.45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0">
        <v>4</v>
      </c>
      <c r="B18" s="171" t="s">
        <v>206</v>
      </c>
      <c r="C18" s="187" t="s">
        <v>207</v>
      </c>
      <c r="D18" s="172" t="s">
        <v>193</v>
      </c>
      <c r="E18" s="173">
        <v>82.56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8.5100000000000002E-3</v>
      </c>
      <c r="O18" s="173">
        <f>ROUND(E18*N18,2)</f>
        <v>0.7</v>
      </c>
      <c r="P18" s="173">
        <v>0</v>
      </c>
      <c r="Q18" s="173">
        <f>ROUND(E18*P18,2)</f>
        <v>0</v>
      </c>
      <c r="R18" s="175"/>
      <c r="S18" s="175" t="s">
        <v>194</v>
      </c>
      <c r="T18" s="176" t="s">
        <v>195</v>
      </c>
      <c r="U18" s="158">
        <v>0.32500000000000001</v>
      </c>
      <c r="V18" s="158">
        <f>ROUND(E18*U18,2)</f>
        <v>26.83</v>
      </c>
      <c r="W18" s="158"/>
      <c r="X18" s="158" t="s">
        <v>196</v>
      </c>
      <c r="Y18" s="158" t="s">
        <v>197</v>
      </c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188" t="s">
        <v>678</v>
      </c>
      <c r="D19" s="160"/>
      <c r="E19" s="161">
        <v>82.56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0">
        <v>5</v>
      </c>
      <c r="B20" s="171" t="s">
        <v>623</v>
      </c>
      <c r="C20" s="187" t="s">
        <v>624</v>
      </c>
      <c r="D20" s="172" t="s">
        <v>193</v>
      </c>
      <c r="E20" s="173">
        <v>18.143999999999998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4.7660000000000001E-2</v>
      </c>
      <c r="O20" s="173">
        <f>ROUND(E20*N20,2)</f>
        <v>0.86</v>
      </c>
      <c r="P20" s="173">
        <v>0</v>
      </c>
      <c r="Q20" s="173">
        <f>ROUND(E20*P20,2)</f>
        <v>0</v>
      </c>
      <c r="R20" s="175"/>
      <c r="S20" s="175" t="s">
        <v>194</v>
      </c>
      <c r="T20" s="176" t="s">
        <v>195</v>
      </c>
      <c r="U20" s="158">
        <v>0.84</v>
      </c>
      <c r="V20" s="158">
        <f>ROUND(E20*U20,2)</f>
        <v>15.24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88" t="s">
        <v>625</v>
      </c>
      <c r="D21" s="160"/>
      <c r="E21" s="161">
        <v>18.143999999999998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0">
        <v>6</v>
      </c>
      <c r="B22" s="171" t="s">
        <v>209</v>
      </c>
      <c r="C22" s="187" t="s">
        <v>210</v>
      </c>
      <c r="D22" s="172" t="s">
        <v>193</v>
      </c>
      <c r="E22" s="173">
        <v>6.2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5.4969999999999998E-2</v>
      </c>
      <c r="O22" s="173">
        <f>ROUND(E22*N22,2)</f>
        <v>0.34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1.7428999999999999</v>
      </c>
      <c r="V22" s="158">
        <f>ROUND(E22*U22,2)</f>
        <v>10.81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188" t="s">
        <v>696</v>
      </c>
      <c r="D23" s="160"/>
      <c r="E23" s="161">
        <v>2.6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>
      <c r="A24" s="154"/>
      <c r="B24" s="155"/>
      <c r="C24" s="188" t="s">
        <v>680</v>
      </c>
      <c r="D24" s="160"/>
      <c r="E24" s="161">
        <v>3.6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63" t="s">
        <v>189</v>
      </c>
      <c r="B25" s="164" t="s">
        <v>106</v>
      </c>
      <c r="C25" s="186" t="s">
        <v>107</v>
      </c>
      <c r="D25" s="165"/>
      <c r="E25" s="166"/>
      <c r="F25" s="167"/>
      <c r="G25" s="167">
        <f>SUMIF(AG26:AG27,"&lt;&gt;NOR",G26:G27)</f>
        <v>0</v>
      </c>
      <c r="H25" s="167"/>
      <c r="I25" s="167">
        <f>SUM(I26:I27)</f>
        <v>0</v>
      </c>
      <c r="J25" s="167"/>
      <c r="K25" s="167">
        <f>SUM(K26:K27)</f>
        <v>0</v>
      </c>
      <c r="L25" s="167"/>
      <c r="M25" s="167">
        <f>SUM(M26:M27)</f>
        <v>0</v>
      </c>
      <c r="N25" s="166"/>
      <c r="O25" s="166">
        <f>SUM(O26:O27)</f>
        <v>1.04</v>
      </c>
      <c r="P25" s="166"/>
      <c r="Q25" s="166">
        <f>SUM(Q26:Q27)</f>
        <v>0</v>
      </c>
      <c r="R25" s="167"/>
      <c r="S25" s="167"/>
      <c r="T25" s="168"/>
      <c r="U25" s="162"/>
      <c r="V25" s="162">
        <f>SUM(V26:V27)</f>
        <v>19.399999999999999</v>
      </c>
      <c r="W25" s="162"/>
      <c r="X25" s="162"/>
      <c r="Y25" s="162"/>
      <c r="AG25" t="s">
        <v>190</v>
      </c>
    </row>
    <row r="26" spans="1:60" outlineLevel="1">
      <c r="A26" s="177">
        <v>7</v>
      </c>
      <c r="B26" s="178" t="s">
        <v>451</v>
      </c>
      <c r="C26" s="189" t="s">
        <v>452</v>
      </c>
      <c r="D26" s="179" t="s">
        <v>193</v>
      </c>
      <c r="E26" s="180">
        <v>58.45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1.7850000000000001E-2</v>
      </c>
      <c r="O26" s="180">
        <f>ROUND(E26*N26,2)</f>
        <v>1.04</v>
      </c>
      <c r="P26" s="180">
        <v>0</v>
      </c>
      <c r="Q26" s="180">
        <f>ROUND(E26*P26,2)</f>
        <v>0</v>
      </c>
      <c r="R26" s="182"/>
      <c r="S26" s="182" t="s">
        <v>194</v>
      </c>
      <c r="T26" s="183" t="s">
        <v>195</v>
      </c>
      <c r="U26" s="158">
        <v>0.28199999999999997</v>
      </c>
      <c r="V26" s="158">
        <f>ROUND(E26*U26,2)</f>
        <v>16.48</v>
      </c>
      <c r="W26" s="158"/>
      <c r="X26" s="158" t="s">
        <v>196</v>
      </c>
      <c r="Y26" s="158" t="s">
        <v>197</v>
      </c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7">
        <v>8</v>
      </c>
      <c r="B27" s="178" t="s">
        <v>454</v>
      </c>
      <c r="C27" s="189" t="s">
        <v>455</v>
      </c>
      <c r="D27" s="179" t="s">
        <v>193</v>
      </c>
      <c r="E27" s="180">
        <v>58.45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0.05</v>
      </c>
      <c r="V27" s="158">
        <f>ROUND(E27*U27,2)</f>
        <v>2.92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3" t="s">
        <v>189</v>
      </c>
      <c r="B28" s="164" t="s">
        <v>110</v>
      </c>
      <c r="C28" s="186" t="s">
        <v>111</v>
      </c>
      <c r="D28" s="165"/>
      <c r="E28" s="166"/>
      <c r="F28" s="167"/>
      <c r="G28" s="167">
        <f>SUMIF(AG29:AG31,"&lt;&gt;NOR",G29:G31)</f>
        <v>0</v>
      </c>
      <c r="H28" s="167"/>
      <c r="I28" s="167">
        <f>SUM(I29:I31)</f>
        <v>0</v>
      </c>
      <c r="J28" s="167"/>
      <c r="K28" s="167">
        <f>SUM(K29:K31)</f>
        <v>0</v>
      </c>
      <c r="L28" s="167"/>
      <c r="M28" s="167">
        <f>SUM(M29:M31)</f>
        <v>0</v>
      </c>
      <c r="N28" s="166"/>
      <c r="O28" s="166">
        <f>SUM(O29:O31)</f>
        <v>0</v>
      </c>
      <c r="P28" s="166"/>
      <c r="Q28" s="166">
        <f>SUM(Q29:Q31)</f>
        <v>0</v>
      </c>
      <c r="R28" s="167"/>
      <c r="S28" s="167"/>
      <c r="T28" s="168"/>
      <c r="U28" s="162"/>
      <c r="V28" s="162">
        <f>SUM(V29:V31)</f>
        <v>1.6</v>
      </c>
      <c r="W28" s="162"/>
      <c r="X28" s="162"/>
      <c r="Y28" s="162"/>
      <c r="AG28" t="s">
        <v>190</v>
      </c>
    </row>
    <row r="29" spans="1:60" ht="20.399999999999999" outlineLevel="1">
      <c r="A29" s="177">
        <v>9</v>
      </c>
      <c r="B29" s="178" t="s">
        <v>213</v>
      </c>
      <c r="C29" s="189" t="s">
        <v>214</v>
      </c>
      <c r="D29" s="179" t="s">
        <v>215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1.6</v>
      </c>
      <c r="V29" s="158">
        <f>ROUND(E29*U29,2)</f>
        <v>1.6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>
      <c r="A30" s="177">
        <v>10</v>
      </c>
      <c r="B30" s="178" t="s">
        <v>216</v>
      </c>
      <c r="C30" s="189" t="s">
        <v>217</v>
      </c>
      <c r="D30" s="179" t="s">
        <v>218</v>
      </c>
      <c r="E30" s="180">
        <v>30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7">
        <v>11</v>
      </c>
      <c r="B31" s="178" t="s">
        <v>219</v>
      </c>
      <c r="C31" s="189" t="s">
        <v>220</v>
      </c>
      <c r="D31" s="179" t="s">
        <v>221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6.4">
      <c r="A32" s="163" t="s">
        <v>189</v>
      </c>
      <c r="B32" s="164" t="s">
        <v>112</v>
      </c>
      <c r="C32" s="186" t="s">
        <v>113</v>
      </c>
      <c r="D32" s="165"/>
      <c r="E32" s="166"/>
      <c r="F32" s="167"/>
      <c r="G32" s="167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7"/>
      <c r="S32" s="167"/>
      <c r="T32" s="168"/>
      <c r="U32" s="162"/>
      <c r="V32" s="162">
        <f>SUM(V33:V33)</f>
        <v>18</v>
      </c>
      <c r="W32" s="162"/>
      <c r="X32" s="162"/>
      <c r="Y32" s="162"/>
      <c r="AG32" t="s">
        <v>190</v>
      </c>
    </row>
    <row r="33" spans="1:60" outlineLevel="1">
      <c r="A33" s="177">
        <v>12</v>
      </c>
      <c r="B33" s="178" t="s">
        <v>222</v>
      </c>
      <c r="C33" s="189" t="s">
        <v>223</v>
      </c>
      <c r="D33" s="179" t="s">
        <v>193</v>
      </c>
      <c r="E33" s="180">
        <v>58.45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4.0000000000000003E-5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194</v>
      </c>
      <c r="T33" s="183" t="s">
        <v>195</v>
      </c>
      <c r="U33" s="158">
        <v>0.308</v>
      </c>
      <c r="V33" s="158">
        <f>ROUND(E33*U33,2)</f>
        <v>18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6.4">
      <c r="A34" s="163" t="s">
        <v>189</v>
      </c>
      <c r="B34" s="164" t="s">
        <v>114</v>
      </c>
      <c r="C34" s="186" t="s">
        <v>115</v>
      </c>
      <c r="D34" s="165"/>
      <c r="E34" s="166"/>
      <c r="F34" s="167"/>
      <c r="G34" s="167">
        <f>SUMIF(AG35:AG40,"&lt;&gt;NOR",G35:G40)</f>
        <v>0</v>
      </c>
      <c r="H34" s="167"/>
      <c r="I34" s="167">
        <f>SUM(I35:I40)</f>
        <v>0</v>
      </c>
      <c r="J34" s="167"/>
      <c r="K34" s="167">
        <f>SUM(K35:K40)</f>
        <v>0</v>
      </c>
      <c r="L34" s="167"/>
      <c r="M34" s="167">
        <f>SUM(M35:M40)</f>
        <v>0</v>
      </c>
      <c r="N34" s="166"/>
      <c r="O34" s="166">
        <f>SUM(O35:O40)</f>
        <v>0.16</v>
      </c>
      <c r="P34" s="166"/>
      <c r="Q34" s="166">
        <f>SUM(Q35:Q40)</f>
        <v>0</v>
      </c>
      <c r="R34" s="167"/>
      <c r="S34" s="167"/>
      <c r="T34" s="168"/>
      <c r="U34" s="162"/>
      <c r="V34" s="162">
        <f>SUM(V35:V40)</f>
        <v>9.61</v>
      </c>
      <c r="W34" s="162"/>
      <c r="X34" s="162"/>
      <c r="Y34" s="162"/>
      <c r="AG34" t="s">
        <v>190</v>
      </c>
    </row>
    <row r="35" spans="1:60" outlineLevel="1">
      <c r="A35" s="170">
        <v>13</v>
      </c>
      <c r="B35" s="171" t="s">
        <v>626</v>
      </c>
      <c r="C35" s="187" t="s">
        <v>627</v>
      </c>
      <c r="D35" s="172" t="s">
        <v>236</v>
      </c>
      <c r="E35" s="173">
        <v>17.2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9.5200000000000007E-3</v>
      </c>
      <c r="O35" s="173">
        <f>ROUND(E35*N35,2)</f>
        <v>0.16</v>
      </c>
      <c r="P35" s="173">
        <v>0</v>
      </c>
      <c r="Q35" s="173">
        <f>ROUND(E35*P35,2)</f>
        <v>0</v>
      </c>
      <c r="R35" s="175"/>
      <c r="S35" s="175" t="s">
        <v>194</v>
      </c>
      <c r="T35" s="176" t="s">
        <v>195</v>
      </c>
      <c r="U35" s="158">
        <v>0.55900000000000005</v>
      </c>
      <c r="V35" s="158">
        <f>ROUND(E35*U35,2)</f>
        <v>9.61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294" t="s">
        <v>675</v>
      </c>
      <c r="D36" s="295"/>
      <c r="E36" s="295"/>
      <c r="F36" s="295"/>
      <c r="G36" s="29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>
      <c r="A37" s="154"/>
      <c r="B37" s="155"/>
      <c r="C37" s="296" t="s">
        <v>628</v>
      </c>
      <c r="D37" s="297"/>
      <c r="E37" s="297"/>
      <c r="F37" s="297"/>
      <c r="G37" s="29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296" t="s">
        <v>629</v>
      </c>
      <c r="D38" s="297"/>
      <c r="E38" s="297"/>
      <c r="F38" s="297"/>
      <c r="G38" s="29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" outlineLevel="3">
      <c r="A39" s="154"/>
      <c r="B39" s="155"/>
      <c r="C39" s="296" t="s">
        <v>630</v>
      </c>
      <c r="D39" s="297"/>
      <c r="E39" s="297"/>
      <c r="F39" s="297"/>
      <c r="G39" s="29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5" t="str">
        <f>C39</f>
        <v>- standardního tmelení Q2, to je: základní tmelení Q1+ dodatečné tmelení (tmelení najemno) a případné přebroušení.</v>
      </c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631</v>
      </c>
      <c r="D40" s="160"/>
      <c r="E40" s="161">
        <v>17.2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>
      <c r="A41" s="163" t="s">
        <v>189</v>
      </c>
      <c r="B41" s="164" t="s">
        <v>116</v>
      </c>
      <c r="C41" s="186" t="s">
        <v>117</v>
      </c>
      <c r="D41" s="165"/>
      <c r="E41" s="166"/>
      <c r="F41" s="167"/>
      <c r="G41" s="167">
        <f>SUMIF(AG42:AG55,"&lt;&gt;NOR",G42:G55)</f>
        <v>0</v>
      </c>
      <c r="H41" s="167"/>
      <c r="I41" s="167">
        <f>SUM(I42:I55)</f>
        <v>0</v>
      </c>
      <c r="J41" s="167"/>
      <c r="K41" s="167">
        <f>SUM(K42:K55)</f>
        <v>0</v>
      </c>
      <c r="L41" s="167"/>
      <c r="M41" s="167">
        <f>SUM(M42:M55)</f>
        <v>0</v>
      </c>
      <c r="N41" s="166"/>
      <c r="O41" s="166">
        <f>SUM(O42:O55)</f>
        <v>0</v>
      </c>
      <c r="P41" s="166"/>
      <c r="Q41" s="166">
        <f>SUM(Q42:Q55)</f>
        <v>2.6</v>
      </c>
      <c r="R41" s="167"/>
      <c r="S41" s="167"/>
      <c r="T41" s="168"/>
      <c r="U41" s="162"/>
      <c r="V41" s="162">
        <f>SUM(V42:V55)</f>
        <v>40.76</v>
      </c>
      <c r="W41" s="162"/>
      <c r="X41" s="162"/>
      <c r="Y41" s="162"/>
      <c r="AG41" t="s">
        <v>190</v>
      </c>
    </row>
    <row r="42" spans="1:60" outlineLevel="1">
      <c r="A42" s="177">
        <v>14</v>
      </c>
      <c r="B42" s="178" t="s">
        <v>225</v>
      </c>
      <c r="C42" s="189" t="s">
        <v>226</v>
      </c>
      <c r="D42" s="179" t="s">
        <v>227</v>
      </c>
      <c r="E42" s="180">
        <v>1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2"/>
      <c r="S42" s="182" t="s">
        <v>228</v>
      </c>
      <c r="T42" s="183" t="s">
        <v>229</v>
      </c>
      <c r="U42" s="158">
        <v>0</v>
      </c>
      <c r="V42" s="158">
        <f>ROUND(E42*U42,2)</f>
        <v>0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7">
        <v>15</v>
      </c>
      <c r="B43" s="178" t="s">
        <v>232</v>
      </c>
      <c r="C43" s="189" t="s">
        <v>233</v>
      </c>
      <c r="D43" s="179" t="s">
        <v>227</v>
      </c>
      <c r="E43" s="180">
        <v>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2"/>
      <c r="S43" s="182" t="s">
        <v>228</v>
      </c>
      <c r="T43" s="183" t="s">
        <v>229</v>
      </c>
      <c r="U43" s="158">
        <v>0</v>
      </c>
      <c r="V43" s="158">
        <f>ROUND(E43*U43,2)</f>
        <v>0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16</v>
      </c>
      <c r="B44" s="178" t="s">
        <v>225</v>
      </c>
      <c r="C44" s="189" t="s">
        <v>592</v>
      </c>
      <c r="D44" s="179" t="s">
        <v>227</v>
      </c>
      <c r="E44" s="180">
        <v>1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2"/>
      <c r="S44" s="182" t="s">
        <v>228</v>
      </c>
      <c r="T44" s="183" t="s">
        <v>229</v>
      </c>
      <c r="U44" s="158">
        <v>0</v>
      </c>
      <c r="V44" s="158">
        <f>ROUND(E44*U44,2)</f>
        <v>0</v>
      </c>
      <c r="W44" s="158"/>
      <c r="X44" s="158" t="s">
        <v>461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462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7">
        <v>17</v>
      </c>
      <c r="B45" s="178" t="s">
        <v>225</v>
      </c>
      <c r="C45" s="189" t="s">
        <v>460</v>
      </c>
      <c r="D45" s="179" t="s">
        <v>227</v>
      </c>
      <c r="E45" s="180">
        <v>1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2"/>
      <c r="S45" s="182" t="s">
        <v>228</v>
      </c>
      <c r="T45" s="183" t="s">
        <v>229</v>
      </c>
      <c r="U45" s="158">
        <v>0</v>
      </c>
      <c r="V45" s="158">
        <f>ROUND(E45*U45,2)</f>
        <v>0</v>
      </c>
      <c r="W45" s="158"/>
      <c r="X45" s="158" t="s">
        <v>461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462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>
      <c r="A46" s="170">
        <v>18</v>
      </c>
      <c r="B46" s="171" t="s">
        <v>241</v>
      </c>
      <c r="C46" s="187" t="s">
        <v>242</v>
      </c>
      <c r="D46" s="172" t="s">
        <v>193</v>
      </c>
      <c r="E46" s="173">
        <v>82.56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0.01</v>
      </c>
      <c r="Q46" s="173">
        <f>ROUND(E46*P46,2)</f>
        <v>0.83</v>
      </c>
      <c r="R46" s="175"/>
      <c r="S46" s="175" t="s">
        <v>194</v>
      </c>
      <c r="T46" s="176" t="s">
        <v>195</v>
      </c>
      <c r="U46" s="158">
        <v>0.08</v>
      </c>
      <c r="V46" s="158">
        <f>ROUND(E46*U46,2)</f>
        <v>6.6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188" t="s">
        <v>632</v>
      </c>
      <c r="D47" s="160"/>
      <c r="E47" s="161">
        <v>82.56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>
      <c r="A48" s="177">
        <v>19</v>
      </c>
      <c r="B48" s="178" t="s">
        <v>244</v>
      </c>
      <c r="C48" s="189" t="s">
        <v>245</v>
      </c>
      <c r="D48" s="179" t="s">
        <v>193</v>
      </c>
      <c r="E48" s="180">
        <v>58.45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0">
        <v>0</v>
      </c>
      <c r="O48" s="180">
        <f>ROUND(E48*N48,2)</f>
        <v>0</v>
      </c>
      <c r="P48" s="180">
        <v>0.01</v>
      </c>
      <c r="Q48" s="180">
        <f>ROUND(E48*P48,2)</f>
        <v>0.57999999999999996</v>
      </c>
      <c r="R48" s="182"/>
      <c r="S48" s="182" t="s">
        <v>194</v>
      </c>
      <c r="T48" s="183" t="s">
        <v>195</v>
      </c>
      <c r="U48" s="158">
        <v>0.1</v>
      </c>
      <c r="V48" s="158">
        <f>ROUND(E48*U48,2)</f>
        <v>5.85</v>
      </c>
      <c r="W48" s="158"/>
      <c r="X48" s="158" t="s">
        <v>196</v>
      </c>
      <c r="Y48" s="158" t="s">
        <v>197</v>
      </c>
      <c r="Z48" s="147"/>
      <c r="AA48" s="147"/>
      <c r="AB48" s="147"/>
      <c r="AC48" s="147"/>
      <c r="AD48" s="147"/>
      <c r="AE48" s="147"/>
      <c r="AF48" s="147"/>
      <c r="AG48" s="147" t="s">
        <v>198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>
      <c r="A49" s="177">
        <v>20</v>
      </c>
      <c r="B49" s="178" t="s">
        <v>466</v>
      </c>
      <c r="C49" s="189" t="s">
        <v>467</v>
      </c>
      <c r="D49" s="179" t="s">
        <v>248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2"/>
      <c r="S49" s="182" t="s">
        <v>194</v>
      </c>
      <c r="T49" s="183" t="s">
        <v>195</v>
      </c>
      <c r="U49" s="158">
        <v>0.05</v>
      </c>
      <c r="V49" s="158">
        <f>ROUND(E49*U49,2)</f>
        <v>0.05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0">
        <v>21</v>
      </c>
      <c r="B50" s="171" t="s">
        <v>252</v>
      </c>
      <c r="C50" s="187" t="s">
        <v>253</v>
      </c>
      <c r="D50" s="172" t="s">
        <v>193</v>
      </c>
      <c r="E50" s="173">
        <v>2.52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6.8000000000000005E-2</v>
      </c>
      <c r="Q50" s="173">
        <f>ROUND(E50*P50,2)</f>
        <v>0.17</v>
      </c>
      <c r="R50" s="175"/>
      <c r="S50" s="175" t="s">
        <v>194</v>
      </c>
      <c r="T50" s="176" t="s">
        <v>195</v>
      </c>
      <c r="U50" s="158">
        <v>0.48</v>
      </c>
      <c r="V50" s="158">
        <f>ROUND(E50*U50,2)</f>
        <v>1.21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188" t="s">
        <v>633</v>
      </c>
      <c r="D51" s="160"/>
      <c r="E51" s="161">
        <v>2.52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7">
        <v>22</v>
      </c>
      <c r="B52" s="178" t="s">
        <v>476</v>
      </c>
      <c r="C52" s="189" t="s">
        <v>477</v>
      </c>
      <c r="D52" s="179" t="s">
        <v>193</v>
      </c>
      <c r="E52" s="180">
        <v>58.45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0">
        <v>0</v>
      </c>
      <c r="O52" s="180">
        <f>ROUND(E52*N52,2)</f>
        <v>0</v>
      </c>
      <c r="P52" s="180">
        <v>1.26E-2</v>
      </c>
      <c r="Q52" s="180">
        <f>ROUND(E52*P52,2)</f>
        <v>0.74</v>
      </c>
      <c r="R52" s="182"/>
      <c r="S52" s="182" t="s">
        <v>194</v>
      </c>
      <c r="T52" s="183" t="s">
        <v>195</v>
      </c>
      <c r="U52" s="158">
        <v>0.33</v>
      </c>
      <c r="V52" s="158">
        <f>ROUND(E52*U52,2)</f>
        <v>19.29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0">
        <v>23</v>
      </c>
      <c r="B53" s="171" t="s">
        <v>234</v>
      </c>
      <c r="C53" s="187" t="s">
        <v>235</v>
      </c>
      <c r="D53" s="172" t="s">
        <v>236</v>
      </c>
      <c r="E53" s="173">
        <v>3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4.8999999999999998E-4</v>
      </c>
      <c r="O53" s="173">
        <f>ROUND(E53*N53,2)</f>
        <v>0</v>
      </c>
      <c r="P53" s="173">
        <v>0.04</v>
      </c>
      <c r="Q53" s="173">
        <f>ROUND(E53*P53,2)</f>
        <v>0.12</v>
      </c>
      <c r="R53" s="175"/>
      <c r="S53" s="175" t="s">
        <v>194</v>
      </c>
      <c r="T53" s="176" t="s">
        <v>195</v>
      </c>
      <c r="U53" s="158">
        <v>0.66800000000000004</v>
      </c>
      <c r="V53" s="158">
        <f>ROUND(E53*U53,2)</f>
        <v>2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>
      <c r="A54" s="154"/>
      <c r="B54" s="155"/>
      <c r="C54" s="294" t="s">
        <v>237</v>
      </c>
      <c r="D54" s="295"/>
      <c r="E54" s="295"/>
      <c r="F54" s="295"/>
      <c r="G54" s="295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7">
        <v>24</v>
      </c>
      <c r="B55" s="178" t="s">
        <v>238</v>
      </c>
      <c r="C55" s="189" t="s">
        <v>239</v>
      </c>
      <c r="D55" s="179" t="s">
        <v>236</v>
      </c>
      <c r="E55" s="180">
        <v>36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4.4999999999999997E-3</v>
      </c>
      <c r="Q55" s="180">
        <f>ROUND(E55*P55,2)</f>
        <v>0.16</v>
      </c>
      <c r="R55" s="182"/>
      <c r="S55" s="182" t="s">
        <v>194</v>
      </c>
      <c r="T55" s="183" t="s">
        <v>240</v>
      </c>
      <c r="U55" s="158">
        <v>0.16</v>
      </c>
      <c r="V55" s="158">
        <f>ROUND(E55*U55,2)</f>
        <v>5.76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3" t="s">
        <v>189</v>
      </c>
      <c r="B56" s="164" t="s">
        <v>118</v>
      </c>
      <c r="C56" s="186" t="s">
        <v>119</v>
      </c>
      <c r="D56" s="165"/>
      <c r="E56" s="166"/>
      <c r="F56" s="167"/>
      <c r="G56" s="167">
        <f>SUMIF(AG57:AG57,"&lt;&gt;NOR",G57:G57)</f>
        <v>0</v>
      </c>
      <c r="H56" s="167"/>
      <c r="I56" s="167">
        <f>SUM(I57:I57)</f>
        <v>0</v>
      </c>
      <c r="J56" s="167"/>
      <c r="K56" s="167">
        <f>SUM(K57:K57)</f>
        <v>0</v>
      </c>
      <c r="L56" s="167"/>
      <c r="M56" s="167">
        <f>SUM(M57:M57)</f>
        <v>0</v>
      </c>
      <c r="N56" s="166"/>
      <c r="O56" s="166">
        <f>SUM(O57:O57)</f>
        <v>0</v>
      </c>
      <c r="P56" s="166"/>
      <c r="Q56" s="166">
        <f>SUM(Q57:Q57)</f>
        <v>0</v>
      </c>
      <c r="R56" s="167"/>
      <c r="S56" s="167"/>
      <c r="T56" s="168"/>
      <c r="U56" s="162"/>
      <c r="V56" s="162">
        <f>SUM(V57:V57)</f>
        <v>12.21</v>
      </c>
      <c r="W56" s="162"/>
      <c r="X56" s="162"/>
      <c r="Y56" s="162"/>
      <c r="AG56" t="s">
        <v>190</v>
      </c>
    </row>
    <row r="57" spans="1:60" outlineLevel="1">
      <c r="A57" s="177">
        <v>25</v>
      </c>
      <c r="B57" s="178" t="s">
        <v>255</v>
      </c>
      <c r="C57" s="189" t="s">
        <v>256</v>
      </c>
      <c r="D57" s="179" t="s">
        <v>257</v>
      </c>
      <c r="E57" s="180">
        <v>6.4531900000000002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2"/>
      <c r="S57" s="182" t="s">
        <v>194</v>
      </c>
      <c r="T57" s="183" t="s">
        <v>195</v>
      </c>
      <c r="U57" s="158">
        <v>1.8919999999999999</v>
      </c>
      <c r="V57" s="158">
        <f>ROUND(E57*U57,2)</f>
        <v>12.21</v>
      </c>
      <c r="W57" s="158"/>
      <c r="X57" s="158" t="s">
        <v>258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63" t="s">
        <v>189</v>
      </c>
      <c r="B58" s="164" t="s">
        <v>122</v>
      </c>
      <c r="C58" s="186" t="s">
        <v>123</v>
      </c>
      <c r="D58" s="165"/>
      <c r="E58" s="166"/>
      <c r="F58" s="167"/>
      <c r="G58" s="167">
        <f>SUMIF(AG59:AG60,"&lt;&gt;NOR",G59:G60)</f>
        <v>0</v>
      </c>
      <c r="H58" s="167"/>
      <c r="I58" s="167">
        <f>SUM(I59:I60)</f>
        <v>0</v>
      </c>
      <c r="J58" s="167"/>
      <c r="K58" s="167">
        <f>SUM(K59:K60)</f>
        <v>0</v>
      </c>
      <c r="L58" s="167"/>
      <c r="M58" s="167">
        <f>SUM(M59:M60)</f>
        <v>0</v>
      </c>
      <c r="N58" s="166"/>
      <c r="O58" s="166">
        <f>SUM(O59:O60)</f>
        <v>0</v>
      </c>
      <c r="P58" s="166"/>
      <c r="Q58" s="166">
        <f>SUM(Q59:Q60)</f>
        <v>0</v>
      </c>
      <c r="R58" s="167"/>
      <c r="S58" s="167"/>
      <c r="T58" s="168"/>
      <c r="U58" s="162"/>
      <c r="V58" s="162">
        <f>SUM(V59:V60)</f>
        <v>1.85</v>
      </c>
      <c r="W58" s="162"/>
      <c r="X58" s="162"/>
      <c r="Y58" s="162"/>
      <c r="AG58" t="s">
        <v>190</v>
      </c>
    </row>
    <row r="59" spans="1:60" outlineLevel="1">
      <c r="A59" s="170">
        <v>26</v>
      </c>
      <c r="B59" s="171" t="s">
        <v>260</v>
      </c>
      <c r="C59" s="187" t="s">
        <v>261</v>
      </c>
      <c r="D59" s="172" t="s">
        <v>262</v>
      </c>
      <c r="E59" s="173">
        <v>4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1.3999999999999999E-4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228</v>
      </c>
      <c r="T59" s="176" t="s">
        <v>229</v>
      </c>
      <c r="U59" s="158">
        <v>0.46300000000000002</v>
      </c>
      <c r="V59" s="158">
        <f>ROUND(E59*U59,2)</f>
        <v>1.85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>
        <v>27</v>
      </c>
      <c r="B60" s="155" t="s">
        <v>263</v>
      </c>
      <c r="C60" s="190" t="s">
        <v>264</v>
      </c>
      <c r="D60" s="156" t="s">
        <v>0</v>
      </c>
      <c r="E60" s="184"/>
      <c r="F60" s="159"/>
      <c r="G60" s="158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194</v>
      </c>
      <c r="T60" s="158" t="s">
        <v>195</v>
      </c>
      <c r="U60" s="158">
        <v>0</v>
      </c>
      <c r="V60" s="158">
        <f>ROUND(E60*U60,2)</f>
        <v>0</v>
      </c>
      <c r="W60" s="158"/>
      <c r="X60" s="158" t="s">
        <v>258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259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>
      <c r="A61" s="163" t="s">
        <v>189</v>
      </c>
      <c r="B61" s="164" t="s">
        <v>124</v>
      </c>
      <c r="C61" s="186" t="s">
        <v>125</v>
      </c>
      <c r="D61" s="165"/>
      <c r="E61" s="166"/>
      <c r="F61" s="167"/>
      <c r="G61" s="167">
        <f>SUMIF(AG62:AG70,"&lt;&gt;NOR",G62:G70)</f>
        <v>0</v>
      </c>
      <c r="H61" s="167"/>
      <c r="I61" s="167">
        <f>SUM(I62:I70)</f>
        <v>0</v>
      </c>
      <c r="J61" s="167"/>
      <c r="K61" s="167">
        <f>SUM(K62:K70)</f>
        <v>0</v>
      </c>
      <c r="L61" s="167"/>
      <c r="M61" s="167">
        <f>SUM(M62:M70)</f>
        <v>0</v>
      </c>
      <c r="N61" s="166"/>
      <c r="O61" s="166">
        <f>SUM(O62:O70)</f>
        <v>0</v>
      </c>
      <c r="P61" s="166"/>
      <c r="Q61" s="166">
        <f>SUM(Q62:Q70)</f>
        <v>0.19</v>
      </c>
      <c r="R61" s="167"/>
      <c r="S61" s="167"/>
      <c r="T61" s="168"/>
      <c r="U61" s="162"/>
      <c r="V61" s="162">
        <f>SUM(V62:V70)</f>
        <v>6.7700000000000005</v>
      </c>
      <c r="W61" s="162"/>
      <c r="X61" s="162"/>
      <c r="Y61" s="162"/>
      <c r="AG61" t="s">
        <v>190</v>
      </c>
    </row>
    <row r="62" spans="1:60" outlineLevel="1">
      <c r="A62" s="177">
        <v>28</v>
      </c>
      <c r="B62" s="178" t="s">
        <v>265</v>
      </c>
      <c r="C62" s="189" t="s">
        <v>266</v>
      </c>
      <c r="D62" s="179" t="s">
        <v>262</v>
      </c>
      <c r="E62" s="180">
        <v>1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2"/>
      <c r="S62" s="182" t="s">
        <v>228</v>
      </c>
      <c r="T62" s="183" t="s">
        <v>229</v>
      </c>
      <c r="U62" s="158">
        <v>0</v>
      </c>
      <c r="V62" s="158">
        <f>ROUND(E62*U62,2)</f>
        <v>0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7">
        <v>29</v>
      </c>
      <c r="B63" s="178" t="s">
        <v>267</v>
      </c>
      <c r="C63" s="189" t="s">
        <v>268</v>
      </c>
      <c r="D63" s="179" t="s">
        <v>248</v>
      </c>
      <c r="E63" s="180">
        <v>1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194</v>
      </c>
      <c r="T63" s="183" t="s">
        <v>195</v>
      </c>
      <c r="U63" s="158">
        <v>0.17399999999999999</v>
      </c>
      <c r="V63" s="158">
        <f>ROUND(E63*U63,2)</f>
        <v>0.17</v>
      </c>
      <c r="W63" s="158"/>
      <c r="X63" s="158" t="s">
        <v>196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198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7">
        <v>30</v>
      </c>
      <c r="B64" s="178" t="s">
        <v>276</v>
      </c>
      <c r="C64" s="189" t="s">
        <v>277</v>
      </c>
      <c r="D64" s="179" t="s">
        <v>236</v>
      </c>
      <c r="E64" s="180">
        <v>5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5.9000000000000003E-4</v>
      </c>
      <c r="O64" s="180">
        <f>ROUND(E64*N64,2)</f>
        <v>0</v>
      </c>
      <c r="P64" s="180">
        <v>3.6999999999999998E-2</v>
      </c>
      <c r="Q64" s="180">
        <f>ROUND(E64*P64,2)</f>
        <v>0.19</v>
      </c>
      <c r="R64" s="182"/>
      <c r="S64" s="182" t="s">
        <v>194</v>
      </c>
      <c r="T64" s="183" t="s">
        <v>195</v>
      </c>
      <c r="U64" s="158">
        <v>0.44</v>
      </c>
      <c r="V64" s="158">
        <f>ROUND(E64*U64,2)</f>
        <v>2.2000000000000002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0">
        <v>31</v>
      </c>
      <c r="B65" s="171" t="s">
        <v>269</v>
      </c>
      <c r="C65" s="187" t="s">
        <v>270</v>
      </c>
      <c r="D65" s="172" t="s">
        <v>236</v>
      </c>
      <c r="E65" s="173">
        <v>2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3.8000000000000002E-4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194</v>
      </c>
      <c r="T65" s="176" t="s">
        <v>195</v>
      </c>
      <c r="U65" s="158">
        <v>0.32</v>
      </c>
      <c r="V65" s="158">
        <f>ROUND(E65*U65,2)</f>
        <v>0.64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>
      <c r="A66" s="154"/>
      <c r="B66" s="155"/>
      <c r="C66" s="294" t="s">
        <v>271</v>
      </c>
      <c r="D66" s="295"/>
      <c r="E66" s="295"/>
      <c r="F66" s="295"/>
      <c r="G66" s="29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0">
        <v>32</v>
      </c>
      <c r="B67" s="171" t="s">
        <v>272</v>
      </c>
      <c r="C67" s="187" t="s">
        <v>273</v>
      </c>
      <c r="D67" s="172" t="s">
        <v>236</v>
      </c>
      <c r="E67" s="173">
        <v>3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1.5200000000000001E-3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194</v>
      </c>
      <c r="T67" s="176" t="s">
        <v>195</v>
      </c>
      <c r="U67" s="158">
        <v>1.173</v>
      </c>
      <c r="V67" s="158">
        <f>ROUND(E67*U67,2)</f>
        <v>3.52</v>
      </c>
      <c r="W67" s="158"/>
      <c r="X67" s="158" t="s">
        <v>196</v>
      </c>
      <c r="Y67" s="158" t="s">
        <v>197</v>
      </c>
      <c r="Z67" s="147"/>
      <c r="AA67" s="147"/>
      <c r="AB67" s="147"/>
      <c r="AC67" s="147"/>
      <c r="AD67" s="147"/>
      <c r="AE67" s="147"/>
      <c r="AF67" s="147"/>
      <c r="AG67" s="147" t="s">
        <v>198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>
      <c r="A68" s="154"/>
      <c r="B68" s="155"/>
      <c r="C68" s="294" t="s">
        <v>271</v>
      </c>
      <c r="D68" s="295"/>
      <c r="E68" s="295"/>
      <c r="F68" s="295"/>
      <c r="G68" s="295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70">
        <v>33</v>
      </c>
      <c r="B69" s="171" t="s">
        <v>274</v>
      </c>
      <c r="C69" s="187" t="s">
        <v>275</v>
      </c>
      <c r="D69" s="172" t="s">
        <v>236</v>
      </c>
      <c r="E69" s="173">
        <v>5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194</v>
      </c>
      <c r="T69" s="176" t="s">
        <v>195</v>
      </c>
      <c r="U69" s="158">
        <v>4.8000000000000001E-2</v>
      </c>
      <c r="V69" s="158">
        <f>ROUND(E69*U69,2)</f>
        <v>0.24</v>
      </c>
      <c r="W69" s="158"/>
      <c r="X69" s="158" t="s">
        <v>196</v>
      </c>
      <c r="Y69" s="158" t="s">
        <v>197</v>
      </c>
      <c r="Z69" s="147"/>
      <c r="AA69" s="147"/>
      <c r="AB69" s="147"/>
      <c r="AC69" s="147"/>
      <c r="AD69" s="147"/>
      <c r="AE69" s="147"/>
      <c r="AF69" s="147"/>
      <c r="AG69" s="147" t="s">
        <v>198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>
        <v>34</v>
      </c>
      <c r="B70" s="155" t="s">
        <v>278</v>
      </c>
      <c r="C70" s="190" t="s">
        <v>279</v>
      </c>
      <c r="D70" s="156" t="s">
        <v>0</v>
      </c>
      <c r="E70" s="184"/>
      <c r="F70" s="159"/>
      <c r="G70" s="158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194</v>
      </c>
      <c r="T70" s="158" t="s">
        <v>195</v>
      </c>
      <c r="U70" s="158">
        <v>0</v>
      </c>
      <c r="V70" s="158">
        <f>ROUND(E70*U70,2)</f>
        <v>0</v>
      </c>
      <c r="W70" s="158"/>
      <c r="X70" s="158" t="s">
        <v>258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259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>
      <c r="A71" s="163" t="s">
        <v>189</v>
      </c>
      <c r="B71" s="164" t="s">
        <v>126</v>
      </c>
      <c r="C71" s="186" t="s">
        <v>127</v>
      </c>
      <c r="D71" s="165"/>
      <c r="E71" s="166"/>
      <c r="F71" s="167"/>
      <c r="G71" s="167">
        <f>SUMIF(AG72:AG95,"&lt;&gt;NOR",G72:G95)</f>
        <v>0</v>
      </c>
      <c r="H71" s="167"/>
      <c r="I71" s="167">
        <f>SUM(I72:I95)</f>
        <v>0</v>
      </c>
      <c r="J71" s="167"/>
      <c r="K71" s="167">
        <f>SUM(K72:K95)</f>
        <v>0</v>
      </c>
      <c r="L71" s="167"/>
      <c r="M71" s="167">
        <f>SUM(M72:M95)</f>
        <v>0</v>
      </c>
      <c r="N71" s="166"/>
      <c r="O71" s="166">
        <f>SUM(O72:O95)</f>
        <v>0.16999999999999998</v>
      </c>
      <c r="P71" s="166"/>
      <c r="Q71" s="166">
        <f>SUM(Q72:Q95)</f>
        <v>0.08</v>
      </c>
      <c r="R71" s="167"/>
      <c r="S71" s="167"/>
      <c r="T71" s="168"/>
      <c r="U71" s="162"/>
      <c r="V71" s="162">
        <f>SUM(V72:V95)</f>
        <v>38.42</v>
      </c>
      <c r="W71" s="162"/>
      <c r="X71" s="162"/>
      <c r="Y71" s="162"/>
      <c r="AG71" t="s">
        <v>190</v>
      </c>
    </row>
    <row r="72" spans="1:60" outlineLevel="1">
      <c r="A72" s="177">
        <v>35</v>
      </c>
      <c r="B72" s="178" t="s">
        <v>280</v>
      </c>
      <c r="C72" s="189" t="s">
        <v>281</v>
      </c>
      <c r="D72" s="179" t="s">
        <v>262</v>
      </c>
      <c r="E72" s="180">
        <v>1</v>
      </c>
      <c r="F72" s="181"/>
      <c r="G72" s="182">
        <f>ROUND(E72*F72,2)</f>
        <v>0</v>
      </c>
      <c r="H72" s="181"/>
      <c r="I72" s="182">
        <f>ROUND(E72*H72,2)</f>
        <v>0</v>
      </c>
      <c r="J72" s="181"/>
      <c r="K72" s="182">
        <f>ROUND(E72*J72,2)</f>
        <v>0</v>
      </c>
      <c r="L72" s="182">
        <v>21</v>
      </c>
      <c r="M72" s="182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2"/>
      <c r="S72" s="182" t="s">
        <v>228</v>
      </c>
      <c r="T72" s="183" t="s">
        <v>229</v>
      </c>
      <c r="U72" s="158">
        <v>0</v>
      </c>
      <c r="V72" s="158">
        <f>ROUND(E72*U72,2)</f>
        <v>0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>
      <c r="A73" s="170">
        <v>36</v>
      </c>
      <c r="B73" s="171" t="s">
        <v>286</v>
      </c>
      <c r="C73" s="187" t="s">
        <v>478</v>
      </c>
      <c r="D73" s="172" t="s">
        <v>236</v>
      </c>
      <c r="E73" s="173">
        <v>16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3.9899999999999996E-3</v>
      </c>
      <c r="O73" s="173">
        <f>ROUND(E73*N73,2)</f>
        <v>0.06</v>
      </c>
      <c r="P73" s="173">
        <v>0</v>
      </c>
      <c r="Q73" s="173">
        <f>ROUND(E73*P73,2)</f>
        <v>0</v>
      </c>
      <c r="R73" s="175"/>
      <c r="S73" s="175" t="s">
        <v>194</v>
      </c>
      <c r="T73" s="176" t="s">
        <v>195</v>
      </c>
      <c r="U73" s="158">
        <v>0.54290000000000005</v>
      </c>
      <c r="V73" s="158">
        <f>ROUND(E73*U73,2)</f>
        <v>8.69</v>
      </c>
      <c r="W73" s="158"/>
      <c r="X73" s="158" t="s">
        <v>196</v>
      </c>
      <c r="Y73" s="158" t="s">
        <v>197</v>
      </c>
      <c r="Z73" s="147"/>
      <c r="AA73" s="147"/>
      <c r="AB73" s="147"/>
      <c r="AC73" s="147"/>
      <c r="AD73" s="147"/>
      <c r="AE73" s="147"/>
      <c r="AF73" s="147"/>
      <c r="AG73" s="147" t="s">
        <v>198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>
      <c r="A74" s="154"/>
      <c r="B74" s="155"/>
      <c r="C74" s="294" t="s">
        <v>287</v>
      </c>
      <c r="D74" s="295"/>
      <c r="E74" s="295"/>
      <c r="F74" s="295"/>
      <c r="G74" s="295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>
      <c r="A75" s="154"/>
      <c r="B75" s="155"/>
      <c r="C75" s="296" t="s">
        <v>288</v>
      </c>
      <c r="D75" s="297"/>
      <c r="E75" s="297"/>
      <c r="F75" s="297"/>
      <c r="G75" s="29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>
      <c r="A76" s="170">
        <v>37</v>
      </c>
      <c r="B76" s="171" t="s">
        <v>697</v>
      </c>
      <c r="C76" s="187" t="s">
        <v>698</v>
      </c>
      <c r="D76" s="172" t="s">
        <v>236</v>
      </c>
      <c r="E76" s="173">
        <v>20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5.3699999999999998E-3</v>
      </c>
      <c r="O76" s="173">
        <f>ROUND(E76*N76,2)</f>
        <v>0.11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0.68279999999999996</v>
      </c>
      <c r="V76" s="158">
        <f>ROUND(E76*U76,2)</f>
        <v>13.66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4" t="s">
        <v>287</v>
      </c>
      <c r="D77" s="295"/>
      <c r="E77" s="295"/>
      <c r="F77" s="295"/>
      <c r="G77" s="29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>
      <c r="A78" s="154"/>
      <c r="B78" s="155"/>
      <c r="C78" s="296" t="s">
        <v>288</v>
      </c>
      <c r="D78" s="297"/>
      <c r="E78" s="297"/>
      <c r="F78" s="297"/>
      <c r="G78" s="29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7">
        <v>38</v>
      </c>
      <c r="B79" s="178" t="s">
        <v>699</v>
      </c>
      <c r="C79" s="189" t="s">
        <v>700</v>
      </c>
      <c r="D79" s="179" t="s">
        <v>248</v>
      </c>
      <c r="E79" s="180">
        <v>1</v>
      </c>
      <c r="F79" s="181"/>
      <c r="G79" s="182">
        <f>ROUND(E79*F79,2)</f>
        <v>0</v>
      </c>
      <c r="H79" s="181"/>
      <c r="I79" s="182">
        <f>ROUND(E79*H79,2)</f>
        <v>0</v>
      </c>
      <c r="J79" s="181"/>
      <c r="K79" s="182">
        <f>ROUND(E79*J79,2)</f>
        <v>0</v>
      </c>
      <c r="L79" s="182">
        <v>21</v>
      </c>
      <c r="M79" s="182">
        <f>G79*(1+L79/100)</f>
        <v>0</v>
      </c>
      <c r="N79" s="180">
        <v>0</v>
      </c>
      <c r="O79" s="180">
        <f>ROUND(E79*N79,2)</f>
        <v>0</v>
      </c>
      <c r="P79" s="180">
        <v>0</v>
      </c>
      <c r="Q79" s="180">
        <f>ROUND(E79*P79,2)</f>
        <v>0</v>
      </c>
      <c r="R79" s="182"/>
      <c r="S79" s="182" t="s">
        <v>194</v>
      </c>
      <c r="T79" s="183" t="s">
        <v>195</v>
      </c>
      <c r="U79" s="158">
        <v>0.55900000000000005</v>
      </c>
      <c r="V79" s="158">
        <f>ROUND(E79*U79,2)</f>
        <v>0.56000000000000005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7">
        <v>39</v>
      </c>
      <c r="B80" s="178" t="s">
        <v>284</v>
      </c>
      <c r="C80" s="189" t="s">
        <v>285</v>
      </c>
      <c r="D80" s="179" t="s">
        <v>248</v>
      </c>
      <c r="E80" s="180">
        <v>1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0">
        <v>0</v>
      </c>
      <c r="O80" s="180">
        <f>ROUND(E80*N80,2)</f>
        <v>0</v>
      </c>
      <c r="P80" s="180">
        <v>0</v>
      </c>
      <c r="Q80" s="180">
        <f>ROUND(E80*P80,2)</f>
        <v>0</v>
      </c>
      <c r="R80" s="182"/>
      <c r="S80" s="182" t="s">
        <v>194</v>
      </c>
      <c r="T80" s="183" t="s">
        <v>195</v>
      </c>
      <c r="U80" s="158">
        <v>0.42499999999999999</v>
      </c>
      <c r="V80" s="158">
        <f>ROUND(E80*U80,2)</f>
        <v>0.43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0">
        <v>40</v>
      </c>
      <c r="B81" s="171" t="s">
        <v>290</v>
      </c>
      <c r="C81" s="187" t="s">
        <v>291</v>
      </c>
      <c r="D81" s="172" t="s">
        <v>236</v>
      </c>
      <c r="E81" s="173">
        <v>16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3.0000000000000001E-5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194</v>
      </c>
      <c r="T81" s="176" t="s">
        <v>195</v>
      </c>
      <c r="U81" s="158">
        <v>0.13</v>
      </c>
      <c r="V81" s="158">
        <f>ROUND(E81*U81,2)</f>
        <v>2.08</v>
      </c>
      <c r="W81" s="158"/>
      <c r="X81" s="158" t="s">
        <v>196</v>
      </c>
      <c r="Y81" s="158" t="s">
        <v>197</v>
      </c>
      <c r="Z81" s="147"/>
      <c r="AA81" s="147"/>
      <c r="AB81" s="147"/>
      <c r="AC81" s="147"/>
      <c r="AD81" s="147"/>
      <c r="AE81" s="147"/>
      <c r="AF81" s="147"/>
      <c r="AG81" s="147" t="s">
        <v>198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>
      <c r="A82" s="154"/>
      <c r="B82" s="155"/>
      <c r="C82" s="294" t="s">
        <v>292</v>
      </c>
      <c r="D82" s="295"/>
      <c r="E82" s="295"/>
      <c r="F82" s="295"/>
      <c r="G82" s="29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0">
        <v>41</v>
      </c>
      <c r="B83" s="171" t="s">
        <v>681</v>
      </c>
      <c r="C83" s="187" t="s">
        <v>682</v>
      </c>
      <c r="D83" s="172" t="s">
        <v>236</v>
      </c>
      <c r="E83" s="173">
        <v>10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5.0000000000000002E-5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194</v>
      </c>
      <c r="T83" s="176" t="s">
        <v>195</v>
      </c>
      <c r="U83" s="158">
        <v>0.14199999999999999</v>
      </c>
      <c r="V83" s="158">
        <f>ROUND(E83*U83,2)</f>
        <v>1.42</v>
      </c>
      <c r="W83" s="158"/>
      <c r="X83" s="158" t="s">
        <v>196</v>
      </c>
      <c r="Y83" s="158" t="s">
        <v>197</v>
      </c>
      <c r="Z83" s="147"/>
      <c r="AA83" s="147"/>
      <c r="AB83" s="147"/>
      <c r="AC83" s="147"/>
      <c r="AD83" s="147"/>
      <c r="AE83" s="147"/>
      <c r="AF83" s="147"/>
      <c r="AG83" s="147" t="s">
        <v>198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>
      <c r="A84" s="154"/>
      <c r="B84" s="155"/>
      <c r="C84" s="294" t="s">
        <v>292</v>
      </c>
      <c r="D84" s="295"/>
      <c r="E84" s="295"/>
      <c r="F84" s="295"/>
      <c r="G84" s="29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0">
        <v>42</v>
      </c>
      <c r="B85" s="171" t="s">
        <v>683</v>
      </c>
      <c r="C85" s="187" t="s">
        <v>684</v>
      </c>
      <c r="D85" s="172" t="s">
        <v>236</v>
      </c>
      <c r="E85" s="173">
        <v>10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5.0000000000000002E-5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194</v>
      </c>
      <c r="T85" s="176" t="s">
        <v>195</v>
      </c>
      <c r="U85" s="158">
        <v>0.14199999999999999</v>
      </c>
      <c r="V85" s="158">
        <f>ROUND(E85*U85,2)</f>
        <v>1.42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>
      <c r="A86" s="154"/>
      <c r="B86" s="155"/>
      <c r="C86" s="294" t="s">
        <v>292</v>
      </c>
      <c r="D86" s="295"/>
      <c r="E86" s="295"/>
      <c r="F86" s="295"/>
      <c r="G86" s="29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0">
        <v>43</v>
      </c>
      <c r="B87" s="171" t="s">
        <v>301</v>
      </c>
      <c r="C87" s="187" t="s">
        <v>302</v>
      </c>
      <c r="D87" s="172" t="s">
        <v>236</v>
      </c>
      <c r="E87" s="173">
        <v>36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1.0000000000000001E-5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194</v>
      </c>
      <c r="T87" s="176" t="s">
        <v>195</v>
      </c>
      <c r="U87" s="158">
        <v>6.2E-2</v>
      </c>
      <c r="V87" s="158">
        <f>ROUND(E87*U87,2)</f>
        <v>2.23</v>
      </c>
      <c r="W87" s="158"/>
      <c r="X87" s="158" t="s">
        <v>196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198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>
      <c r="A88" s="154"/>
      <c r="B88" s="155"/>
      <c r="C88" s="294" t="s">
        <v>303</v>
      </c>
      <c r="D88" s="295"/>
      <c r="E88" s="295"/>
      <c r="F88" s="295"/>
      <c r="G88" s="29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0">
        <v>44</v>
      </c>
      <c r="B89" s="171" t="s">
        <v>304</v>
      </c>
      <c r="C89" s="187" t="s">
        <v>305</v>
      </c>
      <c r="D89" s="172" t="s">
        <v>236</v>
      </c>
      <c r="E89" s="173">
        <v>36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194</v>
      </c>
      <c r="T89" s="176" t="s">
        <v>195</v>
      </c>
      <c r="U89" s="158">
        <v>2.9000000000000001E-2</v>
      </c>
      <c r="V89" s="158">
        <f>ROUND(E89*U89,2)</f>
        <v>1.04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>
      <c r="A90" s="154"/>
      <c r="B90" s="155"/>
      <c r="C90" s="294" t="s">
        <v>306</v>
      </c>
      <c r="D90" s="295"/>
      <c r="E90" s="295"/>
      <c r="F90" s="295"/>
      <c r="G90" s="29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7">
        <v>45</v>
      </c>
      <c r="B91" s="178" t="s">
        <v>307</v>
      </c>
      <c r="C91" s="189" t="s">
        <v>308</v>
      </c>
      <c r="D91" s="179" t="s">
        <v>236</v>
      </c>
      <c r="E91" s="180">
        <v>36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0">
        <v>0</v>
      </c>
      <c r="O91" s="180">
        <f>ROUND(E91*N91,2)</f>
        <v>0</v>
      </c>
      <c r="P91" s="180">
        <v>2.1299999999999999E-3</v>
      </c>
      <c r="Q91" s="180">
        <f>ROUND(E91*P91,2)</f>
        <v>0.08</v>
      </c>
      <c r="R91" s="182"/>
      <c r="S91" s="182" t="s">
        <v>194</v>
      </c>
      <c r="T91" s="183" t="s">
        <v>195</v>
      </c>
      <c r="U91" s="158">
        <v>0.17299999999999999</v>
      </c>
      <c r="V91" s="158">
        <f>ROUND(E91*U91,2)</f>
        <v>6.23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7">
        <v>46</v>
      </c>
      <c r="B92" s="178" t="s">
        <v>309</v>
      </c>
      <c r="C92" s="189" t="s">
        <v>310</v>
      </c>
      <c r="D92" s="179" t="s">
        <v>248</v>
      </c>
      <c r="E92" s="180">
        <v>2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0">
        <v>0</v>
      </c>
      <c r="O92" s="180">
        <f>ROUND(E92*N92,2)</f>
        <v>0</v>
      </c>
      <c r="P92" s="180">
        <v>6.8999999999999997E-4</v>
      </c>
      <c r="Q92" s="180">
        <f>ROUND(E92*P92,2)</f>
        <v>0</v>
      </c>
      <c r="R92" s="182"/>
      <c r="S92" s="182" t="s">
        <v>194</v>
      </c>
      <c r="T92" s="183" t="s">
        <v>195</v>
      </c>
      <c r="U92" s="158">
        <v>4.1000000000000002E-2</v>
      </c>
      <c r="V92" s="158">
        <f>ROUND(E92*U92,2)</f>
        <v>0.08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7">
        <v>47</v>
      </c>
      <c r="B93" s="178" t="s">
        <v>299</v>
      </c>
      <c r="C93" s="189" t="s">
        <v>300</v>
      </c>
      <c r="D93" s="179" t="s">
        <v>248</v>
      </c>
      <c r="E93" s="180">
        <v>1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0">
        <v>2.5000000000000001E-4</v>
      </c>
      <c r="O93" s="180">
        <f>ROUND(E93*N93,2)</f>
        <v>0</v>
      </c>
      <c r="P93" s="180">
        <v>0</v>
      </c>
      <c r="Q93" s="180">
        <f>ROUND(E93*P93,2)</f>
        <v>0</v>
      </c>
      <c r="R93" s="182"/>
      <c r="S93" s="182" t="s">
        <v>194</v>
      </c>
      <c r="T93" s="183" t="s">
        <v>195</v>
      </c>
      <c r="U93" s="158">
        <v>0.16500000000000001</v>
      </c>
      <c r="V93" s="158">
        <f>ROUND(E93*U93,2)</f>
        <v>0.17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0">
        <v>48</v>
      </c>
      <c r="B94" s="171" t="s">
        <v>297</v>
      </c>
      <c r="C94" s="187" t="s">
        <v>298</v>
      </c>
      <c r="D94" s="172" t="s">
        <v>248</v>
      </c>
      <c r="E94" s="173">
        <v>2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4.0000000000000002E-4</v>
      </c>
      <c r="O94" s="173">
        <f>ROUND(E94*N94,2)</f>
        <v>0</v>
      </c>
      <c r="P94" s="173">
        <v>0</v>
      </c>
      <c r="Q94" s="173">
        <f>ROUND(E94*P94,2)</f>
        <v>0</v>
      </c>
      <c r="R94" s="175"/>
      <c r="S94" s="175" t="s">
        <v>194</v>
      </c>
      <c r="T94" s="176" t="s">
        <v>195</v>
      </c>
      <c r="U94" s="158">
        <v>0.20699999999999999</v>
      </c>
      <c r="V94" s="158">
        <f>ROUND(E94*U94,2)</f>
        <v>0.41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>
        <v>49</v>
      </c>
      <c r="B95" s="155" t="s">
        <v>311</v>
      </c>
      <c r="C95" s="190" t="s">
        <v>312</v>
      </c>
      <c r="D95" s="156" t="s">
        <v>0</v>
      </c>
      <c r="E95" s="184"/>
      <c r="F95" s="159"/>
      <c r="G95" s="158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194</v>
      </c>
      <c r="T95" s="158" t="s">
        <v>195</v>
      </c>
      <c r="U95" s="158">
        <v>0</v>
      </c>
      <c r="V95" s="158">
        <f>ROUND(E95*U95,2)</f>
        <v>0</v>
      </c>
      <c r="W95" s="158"/>
      <c r="X95" s="158" t="s">
        <v>258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259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>
      <c r="A96" s="163" t="s">
        <v>189</v>
      </c>
      <c r="B96" s="164" t="s">
        <v>128</v>
      </c>
      <c r="C96" s="186" t="s">
        <v>129</v>
      </c>
      <c r="D96" s="165"/>
      <c r="E96" s="166"/>
      <c r="F96" s="167"/>
      <c r="G96" s="167">
        <f>SUMIF(AG97:AG104,"&lt;&gt;NOR",G97:G104)</f>
        <v>0</v>
      </c>
      <c r="H96" s="167"/>
      <c r="I96" s="167">
        <f>SUM(I97:I104)</f>
        <v>0</v>
      </c>
      <c r="J96" s="167"/>
      <c r="K96" s="167">
        <f>SUM(K97:K104)</f>
        <v>0</v>
      </c>
      <c r="L96" s="167"/>
      <c r="M96" s="167">
        <f>SUM(M97:M104)</f>
        <v>0</v>
      </c>
      <c r="N96" s="166"/>
      <c r="O96" s="166">
        <f>SUM(O97:O104)</f>
        <v>0.02</v>
      </c>
      <c r="P96" s="166"/>
      <c r="Q96" s="166">
        <f>SUM(Q97:Q104)</f>
        <v>0.02</v>
      </c>
      <c r="R96" s="167"/>
      <c r="S96" s="167"/>
      <c r="T96" s="168"/>
      <c r="U96" s="162"/>
      <c r="V96" s="162">
        <f>SUM(V97:V104)</f>
        <v>2.77</v>
      </c>
      <c r="W96" s="162"/>
      <c r="X96" s="162"/>
      <c r="Y96" s="162"/>
      <c r="AG96" t="s">
        <v>190</v>
      </c>
    </row>
    <row r="97" spans="1:60" outlineLevel="1">
      <c r="A97" s="177">
        <v>50</v>
      </c>
      <c r="B97" s="178" t="s">
        <v>313</v>
      </c>
      <c r="C97" s="189" t="s">
        <v>314</v>
      </c>
      <c r="D97" s="179" t="s">
        <v>227</v>
      </c>
      <c r="E97" s="180">
        <v>1</v>
      </c>
      <c r="F97" s="181"/>
      <c r="G97" s="182">
        <f t="shared" ref="G97:G104" si="0">ROUND(E97*F97,2)</f>
        <v>0</v>
      </c>
      <c r="H97" s="181"/>
      <c r="I97" s="182">
        <f t="shared" ref="I97:I104" si="1">ROUND(E97*H97,2)</f>
        <v>0</v>
      </c>
      <c r="J97" s="181"/>
      <c r="K97" s="182">
        <f t="shared" ref="K97:K104" si="2">ROUND(E97*J97,2)</f>
        <v>0</v>
      </c>
      <c r="L97" s="182">
        <v>21</v>
      </c>
      <c r="M97" s="182">
        <f t="shared" ref="M97:M104" si="3">G97*(1+L97/100)</f>
        <v>0</v>
      </c>
      <c r="N97" s="180">
        <v>0</v>
      </c>
      <c r="O97" s="180">
        <f t="shared" ref="O97:O104" si="4">ROUND(E97*N97,2)</f>
        <v>0</v>
      </c>
      <c r="P97" s="180">
        <v>0</v>
      </c>
      <c r="Q97" s="180">
        <f t="shared" ref="Q97:Q104" si="5">ROUND(E97*P97,2)</f>
        <v>0</v>
      </c>
      <c r="R97" s="182"/>
      <c r="S97" s="182" t="s">
        <v>228</v>
      </c>
      <c r="T97" s="183" t="s">
        <v>229</v>
      </c>
      <c r="U97" s="158">
        <v>0</v>
      </c>
      <c r="V97" s="158">
        <f t="shared" ref="V97:V104" si="6">ROUND(E97*U97,2)</f>
        <v>0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7">
        <v>51</v>
      </c>
      <c r="B98" s="178" t="s">
        <v>315</v>
      </c>
      <c r="C98" s="189" t="s">
        <v>316</v>
      </c>
      <c r="D98" s="179" t="s">
        <v>317</v>
      </c>
      <c r="E98" s="180">
        <v>2</v>
      </c>
      <c r="F98" s="181"/>
      <c r="G98" s="182">
        <f t="shared" si="0"/>
        <v>0</v>
      </c>
      <c r="H98" s="181"/>
      <c r="I98" s="182">
        <f t="shared" si="1"/>
        <v>0</v>
      </c>
      <c r="J98" s="181"/>
      <c r="K98" s="182">
        <f t="shared" si="2"/>
        <v>0</v>
      </c>
      <c r="L98" s="182">
        <v>21</v>
      </c>
      <c r="M98" s="182">
        <f t="shared" si="3"/>
        <v>0</v>
      </c>
      <c r="N98" s="180">
        <v>2.4000000000000001E-4</v>
      </c>
      <c r="O98" s="180">
        <f t="shared" si="4"/>
        <v>0</v>
      </c>
      <c r="P98" s="180">
        <v>0</v>
      </c>
      <c r="Q98" s="180">
        <f t="shared" si="5"/>
        <v>0</v>
      </c>
      <c r="R98" s="182"/>
      <c r="S98" s="182" t="s">
        <v>194</v>
      </c>
      <c r="T98" s="183" t="s">
        <v>195</v>
      </c>
      <c r="U98" s="158">
        <v>0.12</v>
      </c>
      <c r="V98" s="158">
        <f t="shared" si="6"/>
        <v>0.24</v>
      </c>
      <c r="W98" s="158"/>
      <c r="X98" s="158" t="s">
        <v>196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7">
        <v>52</v>
      </c>
      <c r="B99" s="178" t="s">
        <v>318</v>
      </c>
      <c r="C99" s="189" t="s">
        <v>319</v>
      </c>
      <c r="D99" s="179" t="s">
        <v>317</v>
      </c>
      <c r="E99" s="180">
        <v>1</v>
      </c>
      <c r="F99" s="181"/>
      <c r="G99" s="182">
        <f t="shared" si="0"/>
        <v>0</v>
      </c>
      <c r="H99" s="181"/>
      <c r="I99" s="182">
        <f t="shared" si="1"/>
        <v>0</v>
      </c>
      <c r="J99" s="181"/>
      <c r="K99" s="182">
        <f t="shared" si="2"/>
        <v>0</v>
      </c>
      <c r="L99" s="182">
        <v>21</v>
      </c>
      <c r="M99" s="182">
        <f t="shared" si="3"/>
        <v>0</v>
      </c>
      <c r="N99" s="180">
        <v>1.651E-2</v>
      </c>
      <c r="O99" s="180">
        <f t="shared" si="4"/>
        <v>0.02</v>
      </c>
      <c r="P99" s="180">
        <v>0</v>
      </c>
      <c r="Q99" s="180">
        <f t="shared" si="5"/>
        <v>0</v>
      </c>
      <c r="R99" s="182"/>
      <c r="S99" s="182" t="s">
        <v>194</v>
      </c>
      <c r="T99" s="183" t="s">
        <v>195</v>
      </c>
      <c r="U99" s="158">
        <v>1.1890000000000001</v>
      </c>
      <c r="V99" s="158">
        <f t="shared" si="6"/>
        <v>1.19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7">
        <v>53</v>
      </c>
      <c r="B100" s="178" t="s">
        <v>320</v>
      </c>
      <c r="C100" s="189" t="s">
        <v>321</v>
      </c>
      <c r="D100" s="179" t="s">
        <v>248</v>
      </c>
      <c r="E100" s="180">
        <v>1</v>
      </c>
      <c r="F100" s="181"/>
      <c r="G100" s="182">
        <f t="shared" si="0"/>
        <v>0</v>
      </c>
      <c r="H100" s="181"/>
      <c r="I100" s="182">
        <f t="shared" si="1"/>
        <v>0</v>
      </c>
      <c r="J100" s="181"/>
      <c r="K100" s="182">
        <f t="shared" si="2"/>
        <v>0</v>
      </c>
      <c r="L100" s="182">
        <v>21</v>
      </c>
      <c r="M100" s="182">
        <f t="shared" si="3"/>
        <v>0</v>
      </c>
      <c r="N100" s="180">
        <v>0</v>
      </c>
      <c r="O100" s="180">
        <f t="shared" si="4"/>
        <v>0</v>
      </c>
      <c r="P100" s="180">
        <v>0</v>
      </c>
      <c r="Q100" s="180">
        <f t="shared" si="5"/>
        <v>0</v>
      </c>
      <c r="R100" s="182"/>
      <c r="S100" s="182" t="s">
        <v>194</v>
      </c>
      <c r="T100" s="183" t="s">
        <v>195</v>
      </c>
      <c r="U100" s="158">
        <v>0.246</v>
      </c>
      <c r="V100" s="158">
        <f t="shared" si="6"/>
        <v>0.25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>
      <c r="A101" s="177">
        <v>54</v>
      </c>
      <c r="B101" s="178" t="s">
        <v>322</v>
      </c>
      <c r="C101" s="189" t="s">
        <v>323</v>
      </c>
      <c r="D101" s="179" t="s">
        <v>248</v>
      </c>
      <c r="E101" s="180">
        <v>1</v>
      </c>
      <c r="F101" s="181"/>
      <c r="G101" s="182">
        <f t="shared" si="0"/>
        <v>0</v>
      </c>
      <c r="H101" s="181"/>
      <c r="I101" s="182">
        <f t="shared" si="1"/>
        <v>0</v>
      </c>
      <c r="J101" s="181"/>
      <c r="K101" s="182">
        <f t="shared" si="2"/>
        <v>0</v>
      </c>
      <c r="L101" s="182">
        <v>21</v>
      </c>
      <c r="M101" s="182">
        <f t="shared" si="3"/>
        <v>0</v>
      </c>
      <c r="N101" s="180">
        <v>8.4999999999999995E-4</v>
      </c>
      <c r="O101" s="180">
        <f t="shared" si="4"/>
        <v>0</v>
      </c>
      <c r="P101" s="180">
        <v>0</v>
      </c>
      <c r="Q101" s="180">
        <f t="shared" si="5"/>
        <v>0</v>
      </c>
      <c r="R101" s="182"/>
      <c r="S101" s="182" t="s">
        <v>194</v>
      </c>
      <c r="T101" s="183" t="s">
        <v>195</v>
      </c>
      <c r="U101" s="158">
        <v>0.48499999999999999</v>
      </c>
      <c r="V101" s="158">
        <f t="shared" si="6"/>
        <v>0.49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7">
        <v>55</v>
      </c>
      <c r="B102" s="178" t="s">
        <v>324</v>
      </c>
      <c r="C102" s="189" t="s">
        <v>325</v>
      </c>
      <c r="D102" s="179" t="s">
        <v>317</v>
      </c>
      <c r="E102" s="180">
        <v>1</v>
      </c>
      <c r="F102" s="181"/>
      <c r="G102" s="182">
        <f t="shared" si="0"/>
        <v>0</v>
      </c>
      <c r="H102" s="181"/>
      <c r="I102" s="182">
        <f t="shared" si="1"/>
        <v>0</v>
      </c>
      <c r="J102" s="181"/>
      <c r="K102" s="182">
        <f t="shared" si="2"/>
        <v>0</v>
      </c>
      <c r="L102" s="182">
        <v>21</v>
      </c>
      <c r="M102" s="182">
        <f t="shared" si="3"/>
        <v>0</v>
      </c>
      <c r="N102" s="180">
        <v>0</v>
      </c>
      <c r="O102" s="180">
        <f t="shared" si="4"/>
        <v>0</v>
      </c>
      <c r="P102" s="180">
        <v>1.9460000000000002E-2</v>
      </c>
      <c r="Q102" s="180">
        <f t="shared" si="5"/>
        <v>0.02</v>
      </c>
      <c r="R102" s="182"/>
      <c r="S102" s="182" t="s">
        <v>194</v>
      </c>
      <c r="T102" s="183" t="s">
        <v>195</v>
      </c>
      <c r="U102" s="158">
        <v>0.38200000000000001</v>
      </c>
      <c r="V102" s="158">
        <f t="shared" si="6"/>
        <v>0.38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0">
        <v>56</v>
      </c>
      <c r="B103" s="171" t="s">
        <v>326</v>
      </c>
      <c r="C103" s="187" t="s">
        <v>327</v>
      </c>
      <c r="D103" s="172" t="s">
        <v>317</v>
      </c>
      <c r="E103" s="173">
        <v>1</v>
      </c>
      <c r="F103" s="174"/>
      <c r="G103" s="175">
        <f t="shared" si="0"/>
        <v>0</v>
      </c>
      <c r="H103" s="174"/>
      <c r="I103" s="175">
        <f t="shared" si="1"/>
        <v>0</v>
      </c>
      <c r="J103" s="174"/>
      <c r="K103" s="175">
        <f t="shared" si="2"/>
        <v>0</v>
      </c>
      <c r="L103" s="175">
        <v>21</v>
      </c>
      <c r="M103" s="175">
        <f t="shared" si="3"/>
        <v>0</v>
      </c>
      <c r="N103" s="173">
        <v>0</v>
      </c>
      <c r="O103" s="173">
        <f t="shared" si="4"/>
        <v>0</v>
      </c>
      <c r="P103" s="173">
        <v>1.56E-3</v>
      </c>
      <c r="Q103" s="173">
        <f t="shared" si="5"/>
        <v>0</v>
      </c>
      <c r="R103" s="175"/>
      <c r="S103" s="175" t="s">
        <v>194</v>
      </c>
      <c r="T103" s="176" t="s">
        <v>195</v>
      </c>
      <c r="U103" s="158">
        <v>0.217</v>
      </c>
      <c r="V103" s="158">
        <f t="shared" si="6"/>
        <v>0.22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>
        <v>57</v>
      </c>
      <c r="B104" s="155" t="s">
        <v>328</v>
      </c>
      <c r="C104" s="190" t="s">
        <v>329</v>
      </c>
      <c r="D104" s="156" t="s">
        <v>0</v>
      </c>
      <c r="E104" s="184"/>
      <c r="F104" s="159"/>
      <c r="G104" s="158">
        <f t="shared" si="0"/>
        <v>0</v>
      </c>
      <c r="H104" s="159"/>
      <c r="I104" s="158">
        <f t="shared" si="1"/>
        <v>0</v>
      </c>
      <c r="J104" s="159"/>
      <c r="K104" s="158">
        <f t="shared" si="2"/>
        <v>0</v>
      </c>
      <c r="L104" s="158">
        <v>21</v>
      </c>
      <c r="M104" s="158">
        <f t="shared" si="3"/>
        <v>0</v>
      </c>
      <c r="N104" s="157">
        <v>0</v>
      </c>
      <c r="O104" s="157">
        <f t="shared" si="4"/>
        <v>0</v>
      </c>
      <c r="P104" s="157">
        <v>0</v>
      </c>
      <c r="Q104" s="157">
        <f t="shared" si="5"/>
        <v>0</v>
      </c>
      <c r="R104" s="158"/>
      <c r="S104" s="158" t="s">
        <v>194</v>
      </c>
      <c r="T104" s="158" t="s">
        <v>195</v>
      </c>
      <c r="U104" s="158">
        <v>0</v>
      </c>
      <c r="V104" s="158">
        <f t="shared" si="6"/>
        <v>0</v>
      </c>
      <c r="W104" s="158"/>
      <c r="X104" s="158" t="s">
        <v>258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259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>
      <c r="A105" s="163" t="s">
        <v>189</v>
      </c>
      <c r="B105" s="164" t="s">
        <v>132</v>
      </c>
      <c r="C105" s="186" t="s">
        <v>133</v>
      </c>
      <c r="D105" s="165"/>
      <c r="E105" s="166"/>
      <c r="F105" s="167"/>
      <c r="G105" s="167">
        <f>SUMIF(AG106:AG106,"&lt;&gt;NOR",G106:G106)</f>
        <v>0</v>
      </c>
      <c r="H105" s="167"/>
      <c r="I105" s="167">
        <f>SUM(I106:I106)</f>
        <v>0</v>
      </c>
      <c r="J105" s="167"/>
      <c r="K105" s="167">
        <f>SUM(K106:K106)</f>
        <v>0</v>
      </c>
      <c r="L105" s="167"/>
      <c r="M105" s="167">
        <f>SUM(M106:M106)</f>
        <v>0</v>
      </c>
      <c r="N105" s="166"/>
      <c r="O105" s="166">
        <f>SUM(O106:O106)</f>
        <v>0</v>
      </c>
      <c r="P105" s="166"/>
      <c r="Q105" s="166">
        <f>SUM(Q106:Q106)</f>
        <v>0</v>
      </c>
      <c r="R105" s="167"/>
      <c r="S105" s="167"/>
      <c r="T105" s="168"/>
      <c r="U105" s="162"/>
      <c r="V105" s="162">
        <f>SUM(V106:V106)</f>
        <v>0.74</v>
      </c>
      <c r="W105" s="162"/>
      <c r="X105" s="162"/>
      <c r="Y105" s="162"/>
      <c r="AG105" t="s">
        <v>190</v>
      </c>
    </row>
    <row r="106" spans="1:60" outlineLevel="1">
      <c r="A106" s="177">
        <v>58</v>
      </c>
      <c r="B106" s="178" t="s">
        <v>636</v>
      </c>
      <c r="C106" s="189" t="s">
        <v>1230</v>
      </c>
      <c r="D106" s="179" t="s">
        <v>248</v>
      </c>
      <c r="E106" s="180">
        <v>3</v>
      </c>
      <c r="F106" s="181"/>
      <c r="G106" s="182">
        <f>ROUND(E106*F106,2)</f>
        <v>0</v>
      </c>
      <c r="H106" s="181"/>
      <c r="I106" s="182">
        <f>ROUND(E106*H106,2)</f>
        <v>0</v>
      </c>
      <c r="J106" s="181"/>
      <c r="K106" s="182">
        <f>ROUND(E106*J106,2)</f>
        <v>0</v>
      </c>
      <c r="L106" s="182">
        <v>21</v>
      </c>
      <c r="M106" s="182">
        <f>G106*(1+L106/100)</f>
        <v>0</v>
      </c>
      <c r="N106" s="180">
        <v>3.4000000000000002E-4</v>
      </c>
      <c r="O106" s="180">
        <f>ROUND(E106*N106,2)</f>
        <v>0</v>
      </c>
      <c r="P106" s="180">
        <v>0</v>
      </c>
      <c r="Q106" s="180">
        <f>ROUND(E106*P106,2)</f>
        <v>0</v>
      </c>
      <c r="R106" s="182"/>
      <c r="S106" s="182" t="s">
        <v>194</v>
      </c>
      <c r="T106" s="183" t="s">
        <v>195</v>
      </c>
      <c r="U106" s="158">
        <v>0.247</v>
      </c>
      <c r="V106" s="158">
        <f>ROUND(E106*U106,2)</f>
        <v>0.74</v>
      </c>
      <c r="W106" s="158"/>
      <c r="X106" s="158" t="s">
        <v>196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198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>
      <c r="A107" s="163" t="s">
        <v>189</v>
      </c>
      <c r="B107" s="164" t="s">
        <v>134</v>
      </c>
      <c r="C107" s="186" t="s">
        <v>135</v>
      </c>
      <c r="D107" s="165"/>
      <c r="E107" s="166"/>
      <c r="F107" s="167"/>
      <c r="G107" s="167">
        <f>SUMIF(AG108:AG114,"&lt;&gt;NOR",G108:G114)</f>
        <v>0</v>
      </c>
      <c r="H107" s="167"/>
      <c r="I107" s="167">
        <f>SUM(I108:I114)</f>
        <v>0</v>
      </c>
      <c r="J107" s="167"/>
      <c r="K107" s="167">
        <f>SUM(K108:K114)</f>
        <v>0</v>
      </c>
      <c r="L107" s="167"/>
      <c r="M107" s="167">
        <f>SUM(M108:M114)</f>
        <v>0</v>
      </c>
      <c r="N107" s="166"/>
      <c r="O107" s="166">
        <f>SUM(O108:O114)</f>
        <v>0.2</v>
      </c>
      <c r="P107" s="166"/>
      <c r="Q107" s="166">
        <f>SUM(Q108:Q114)</f>
        <v>0.03</v>
      </c>
      <c r="R107" s="167"/>
      <c r="S107" s="167"/>
      <c r="T107" s="168"/>
      <c r="U107" s="162"/>
      <c r="V107" s="162">
        <f>SUM(V108:V114)</f>
        <v>4.41</v>
      </c>
      <c r="W107" s="162"/>
      <c r="X107" s="162"/>
      <c r="Y107" s="162"/>
      <c r="AG107" t="s">
        <v>190</v>
      </c>
    </row>
    <row r="108" spans="1:60" outlineLevel="1">
      <c r="A108" s="177">
        <v>59</v>
      </c>
      <c r="B108" s="178" t="s">
        <v>637</v>
      </c>
      <c r="C108" s="189" t="s">
        <v>638</v>
      </c>
      <c r="D108" s="179" t="s">
        <v>193</v>
      </c>
      <c r="E108" s="180">
        <v>2.94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80">
        <v>0</v>
      </c>
      <c r="O108" s="180">
        <f>ROUND(E108*N108,2)</f>
        <v>0</v>
      </c>
      <c r="P108" s="180">
        <v>0</v>
      </c>
      <c r="Q108" s="180">
        <f>ROUND(E108*P108,2)</f>
        <v>0</v>
      </c>
      <c r="R108" s="182"/>
      <c r="S108" s="182" t="s">
        <v>194</v>
      </c>
      <c r="T108" s="183" t="s">
        <v>639</v>
      </c>
      <c r="U108" s="158">
        <v>5.1999999999999998E-2</v>
      </c>
      <c r="V108" s="158">
        <f>ROUND(E108*U108,2)</f>
        <v>0.15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7">
        <v>60</v>
      </c>
      <c r="B109" s="178" t="s">
        <v>640</v>
      </c>
      <c r="C109" s="189" t="s">
        <v>641</v>
      </c>
      <c r="D109" s="179" t="s">
        <v>193</v>
      </c>
      <c r="E109" s="180">
        <v>2.94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0</v>
      </c>
      <c r="O109" s="180">
        <f>ROUND(E109*N109,2)</f>
        <v>0</v>
      </c>
      <c r="P109" s="180">
        <v>0</v>
      </c>
      <c r="Q109" s="180">
        <f>ROUND(E109*P109,2)</f>
        <v>0</v>
      </c>
      <c r="R109" s="182"/>
      <c r="S109" s="182" t="s">
        <v>194</v>
      </c>
      <c r="T109" s="183" t="s">
        <v>639</v>
      </c>
      <c r="U109" s="158">
        <v>3.1E-2</v>
      </c>
      <c r="V109" s="158">
        <f>ROUND(E109*U109,2)</f>
        <v>0.09</v>
      </c>
      <c r="W109" s="158"/>
      <c r="X109" s="158" t="s">
        <v>196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198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7">
        <v>61</v>
      </c>
      <c r="B110" s="178" t="s">
        <v>642</v>
      </c>
      <c r="C110" s="189" t="s">
        <v>643</v>
      </c>
      <c r="D110" s="179" t="s">
        <v>193</v>
      </c>
      <c r="E110" s="180">
        <v>2.94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194</v>
      </c>
      <c r="T110" s="183" t="s">
        <v>639</v>
      </c>
      <c r="U110" s="158">
        <v>0.13400000000000001</v>
      </c>
      <c r="V110" s="158">
        <f>ROUND(E110*U110,2)</f>
        <v>0.39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0">
        <v>62</v>
      </c>
      <c r="B111" s="171" t="s">
        <v>644</v>
      </c>
      <c r="C111" s="187" t="s">
        <v>645</v>
      </c>
      <c r="D111" s="172" t="s">
        <v>193</v>
      </c>
      <c r="E111" s="173">
        <v>2.94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1.057E-2</v>
      </c>
      <c r="Q111" s="173">
        <f>ROUND(E111*P111,2)</f>
        <v>0.03</v>
      </c>
      <c r="R111" s="175"/>
      <c r="S111" s="175" t="s">
        <v>194</v>
      </c>
      <c r="T111" s="176" t="s">
        <v>195</v>
      </c>
      <c r="U111" s="158">
        <v>8.2000000000000003E-2</v>
      </c>
      <c r="V111" s="158">
        <f>ROUND(E111*U111,2)</f>
        <v>0.24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>
      <c r="A112" s="154"/>
      <c r="B112" s="155"/>
      <c r="C112" s="188" t="s">
        <v>646</v>
      </c>
      <c r="D112" s="160"/>
      <c r="E112" s="161">
        <v>2.94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>
      <c r="A113" s="170">
        <v>63</v>
      </c>
      <c r="B113" s="171" t="s">
        <v>647</v>
      </c>
      <c r="C113" s="187" t="s">
        <v>701</v>
      </c>
      <c r="D113" s="172" t="s">
        <v>248</v>
      </c>
      <c r="E113" s="173">
        <v>3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6.5339999999999995E-2</v>
      </c>
      <c r="O113" s="173">
        <f>ROUND(E113*N113,2)</f>
        <v>0.2</v>
      </c>
      <c r="P113" s="173">
        <v>0</v>
      </c>
      <c r="Q113" s="173">
        <f>ROUND(E113*P113,2)</f>
        <v>0</v>
      </c>
      <c r="R113" s="175"/>
      <c r="S113" s="175" t="s">
        <v>194</v>
      </c>
      <c r="T113" s="176" t="s">
        <v>195</v>
      </c>
      <c r="U113" s="158">
        <v>1.18</v>
      </c>
      <c r="V113" s="158">
        <f>ROUND(E113*U113,2)</f>
        <v>3.54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>
        <v>64</v>
      </c>
      <c r="B114" s="155" t="s">
        <v>649</v>
      </c>
      <c r="C114" s="190" t="s">
        <v>650</v>
      </c>
      <c r="D114" s="156" t="s">
        <v>0</v>
      </c>
      <c r="E114" s="184"/>
      <c r="F114" s="159"/>
      <c r="G114" s="158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8"/>
      <c r="S114" s="158" t="s">
        <v>194</v>
      </c>
      <c r="T114" s="158" t="s">
        <v>195</v>
      </c>
      <c r="U114" s="158">
        <v>0</v>
      </c>
      <c r="V114" s="158">
        <f>ROUND(E114*U114,2)</f>
        <v>0</v>
      </c>
      <c r="W114" s="158"/>
      <c r="X114" s="158" t="s">
        <v>258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259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>
      <c r="A115" s="163" t="s">
        <v>189</v>
      </c>
      <c r="B115" s="164" t="s">
        <v>136</v>
      </c>
      <c r="C115" s="186" t="s">
        <v>137</v>
      </c>
      <c r="D115" s="165"/>
      <c r="E115" s="166"/>
      <c r="F115" s="167"/>
      <c r="G115" s="167">
        <f>SUMIF(AG116:AG120,"&lt;&gt;NOR",G116:G120)</f>
        <v>0</v>
      </c>
      <c r="H115" s="167"/>
      <c r="I115" s="167">
        <f>SUM(I116:I120)</f>
        <v>0</v>
      </c>
      <c r="J115" s="167"/>
      <c r="K115" s="167">
        <f>SUM(K116:K120)</f>
        <v>0</v>
      </c>
      <c r="L115" s="167"/>
      <c r="M115" s="167">
        <f>SUM(M116:M120)</f>
        <v>0</v>
      </c>
      <c r="N115" s="166"/>
      <c r="O115" s="166">
        <f>SUM(O116:O120)</f>
        <v>0.02</v>
      </c>
      <c r="P115" s="166"/>
      <c r="Q115" s="166">
        <f>SUM(Q116:Q120)</f>
        <v>0</v>
      </c>
      <c r="R115" s="167"/>
      <c r="S115" s="167"/>
      <c r="T115" s="168"/>
      <c r="U115" s="162"/>
      <c r="V115" s="162">
        <f>SUM(V116:V120)</f>
        <v>2.2800000000000002</v>
      </c>
      <c r="W115" s="162"/>
      <c r="X115" s="162"/>
      <c r="Y115" s="162"/>
      <c r="AG115" t="s">
        <v>190</v>
      </c>
    </row>
    <row r="116" spans="1:60" outlineLevel="1">
      <c r="A116" s="177">
        <v>65</v>
      </c>
      <c r="B116" s="178" t="s">
        <v>330</v>
      </c>
      <c r="C116" s="189" t="s">
        <v>331</v>
      </c>
      <c r="D116" s="179" t="s">
        <v>248</v>
      </c>
      <c r="E116" s="180">
        <v>1</v>
      </c>
      <c r="F116" s="181"/>
      <c r="G116" s="182">
        <f>ROUND(E116*F116,2)</f>
        <v>0</v>
      </c>
      <c r="H116" s="181"/>
      <c r="I116" s="182">
        <f>ROUND(E116*H116,2)</f>
        <v>0</v>
      </c>
      <c r="J116" s="181"/>
      <c r="K116" s="182">
        <f>ROUND(E116*J116,2)</f>
        <v>0</v>
      </c>
      <c r="L116" s="182">
        <v>21</v>
      </c>
      <c r="M116" s="182">
        <f>G116*(1+L116/100)</f>
        <v>0</v>
      </c>
      <c r="N116" s="180">
        <v>0</v>
      </c>
      <c r="O116" s="180">
        <f>ROUND(E116*N116,2)</f>
        <v>0</v>
      </c>
      <c r="P116" s="180">
        <v>0</v>
      </c>
      <c r="Q116" s="180">
        <f>ROUND(E116*P116,2)</f>
        <v>0</v>
      </c>
      <c r="R116" s="182"/>
      <c r="S116" s="182" t="s">
        <v>194</v>
      </c>
      <c r="T116" s="183" t="s">
        <v>195</v>
      </c>
      <c r="U116" s="158">
        <v>1.5</v>
      </c>
      <c r="V116" s="158">
        <f>ROUND(E116*U116,2)</f>
        <v>1.5</v>
      </c>
      <c r="W116" s="158"/>
      <c r="X116" s="158" t="s">
        <v>196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>
      <c r="A117" s="177">
        <v>66</v>
      </c>
      <c r="B117" s="178" t="s">
        <v>332</v>
      </c>
      <c r="C117" s="189" t="s">
        <v>333</v>
      </c>
      <c r="D117" s="179" t="s">
        <v>248</v>
      </c>
      <c r="E117" s="180">
        <v>1</v>
      </c>
      <c r="F117" s="181"/>
      <c r="G117" s="182">
        <f>ROUND(E117*F117,2)</f>
        <v>0</v>
      </c>
      <c r="H117" s="181"/>
      <c r="I117" s="182">
        <f>ROUND(E117*H117,2)</f>
        <v>0</v>
      </c>
      <c r="J117" s="181"/>
      <c r="K117" s="182">
        <f>ROUND(E117*J117,2)</f>
        <v>0</v>
      </c>
      <c r="L117" s="182">
        <v>21</v>
      </c>
      <c r="M117" s="182">
        <f>G117*(1+L117/100)</f>
        <v>0</v>
      </c>
      <c r="N117" s="180">
        <v>2.1999999999999999E-2</v>
      </c>
      <c r="O117" s="180">
        <f>ROUND(E117*N117,2)</f>
        <v>0.02</v>
      </c>
      <c r="P117" s="180">
        <v>0</v>
      </c>
      <c r="Q117" s="180">
        <f>ROUND(E117*P117,2)</f>
        <v>0</v>
      </c>
      <c r="R117" s="182" t="s">
        <v>334</v>
      </c>
      <c r="S117" s="182" t="s">
        <v>194</v>
      </c>
      <c r="T117" s="183" t="s">
        <v>195</v>
      </c>
      <c r="U117" s="158">
        <v>0</v>
      </c>
      <c r="V117" s="158">
        <f>ROUND(E117*U117,2)</f>
        <v>0</v>
      </c>
      <c r="W117" s="158"/>
      <c r="X117" s="158" t="s">
        <v>335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336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7">
        <v>67</v>
      </c>
      <c r="B118" s="178" t="s">
        <v>337</v>
      </c>
      <c r="C118" s="189" t="s">
        <v>338</v>
      </c>
      <c r="D118" s="179" t="s">
        <v>248</v>
      </c>
      <c r="E118" s="180">
        <v>1</v>
      </c>
      <c r="F118" s="181"/>
      <c r="G118" s="182">
        <f>ROUND(E118*F118,2)</f>
        <v>0</v>
      </c>
      <c r="H118" s="181"/>
      <c r="I118" s="182">
        <f>ROUND(E118*H118,2)</f>
        <v>0</v>
      </c>
      <c r="J118" s="181"/>
      <c r="K118" s="182">
        <f>ROUND(E118*J118,2)</f>
        <v>0</v>
      </c>
      <c r="L118" s="182">
        <v>21</v>
      </c>
      <c r="M118" s="182">
        <f>G118*(1+L118/100)</f>
        <v>0</v>
      </c>
      <c r="N118" s="180">
        <v>0</v>
      </c>
      <c r="O118" s="180">
        <f>ROUND(E118*N118,2)</f>
        <v>0</v>
      </c>
      <c r="P118" s="180">
        <v>0</v>
      </c>
      <c r="Q118" s="180">
        <f>ROUND(E118*P118,2)</f>
        <v>0</v>
      </c>
      <c r="R118" s="182"/>
      <c r="S118" s="182" t="s">
        <v>194</v>
      </c>
      <c r="T118" s="183" t="s">
        <v>195</v>
      </c>
      <c r="U118" s="158">
        <v>0.77500000000000002</v>
      </c>
      <c r="V118" s="158">
        <f>ROUND(E118*U118,2)</f>
        <v>0.78</v>
      </c>
      <c r="W118" s="158"/>
      <c r="X118" s="158" t="s">
        <v>196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0">
        <v>68</v>
      </c>
      <c r="B119" s="171" t="s">
        <v>339</v>
      </c>
      <c r="C119" s="187" t="s">
        <v>340</v>
      </c>
      <c r="D119" s="172" t="s">
        <v>248</v>
      </c>
      <c r="E119" s="173">
        <v>1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8.0000000000000004E-4</v>
      </c>
      <c r="O119" s="173">
        <f>ROUND(E119*N119,2)</f>
        <v>0</v>
      </c>
      <c r="P119" s="173">
        <v>0</v>
      </c>
      <c r="Q119" s="173">
        <f>ROUND(E119*P119,2)</f>
        <v>0</v>
      </c>
      <c r="R119" s="175" t="s">
        <v>334</v>
      </c>
      <c r="S119" s="175" t="s">
        <v>194</v>
      </c>
      <c r="T119" s="176" t="s">
        <v>195</v>
      </c>
      <c r="U119" s="158">
        <v>0</v>
      </c>
      <c r="V119" s="158">
        <f>ROUND(E119*U119,2)</f>
        <v>0</v>
      </c>
      <c r="W119" s="158"/>
      <c r="X119" s="158" t="s">
        <v>335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336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>
        <v>69</v>
      </c>
      <c r="B120" s="155" t="s">
        <v>347</v>
      </c>
      <c r="C120" s="190" t="s">
        <v>348</v>
      </c>
      <c r="D120" s="156" t="s">
        <v>0</v>
      </c>
      <c r="E120" s="184"/>
      <c r="F120" s="159"/>
      <c r="G120" s="158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194</v>
      </c>
      <c r="T120" s="158" t="s">
        <v>195</v>
      </c>
      <c r="U120" s="158">
        <v>0</v>
      </c>
      <c r="V120" s="158">
        <f>ROUND(E120*U120,2)</f>
        <v>0</v>
      </c>
      <c r="W120" s="158"/>
      <c r="X120" s="158" t="s">
        <v>258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259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>
      <c r="A121" s="163" t="s">
        <v>189</v>
      </c>
      <c r="B121" s="164" t="s">
        <v>138</v>
      </c>
      <c r="C121" s="186" t="s">
        <v>139</v>
      </c>
      <c r="D121" s="165"/>
      <c r="E121" s="166"/>
      <c r="F121" s="167"/>
      <c r="G121" s="167">
        <f>SUMIF(AG122:AG124,"&lt;&gt;NOR",G122:G124)</f>
        <v>0</v>
      </c>
      <c r="H121" s="167"/>
      <c r="I121" s="167">
        <f>SUM(I122:I124)</f>
        <v>0</v>
      </c>
      <c r="J121" s="167"/>
      <c r="K121" s="167">
        <f>SUM(K122:K124)</f>
        <v>0</v>
      </c>
      <c r="L121" s="167"/>
      <c r="M121" s="167">
        <f>SUM(M122:M124)</f>
        <v>0</v>
      </c>
      <c r="N121" s="166"/>
      <c r="O121" s="166">
        <f>SUM(O122:O124)</f>
        <v>0.27</v>
      </c>
      <c r="P121" s="166"/>
      <c r="Q121" s="166">
        <f>SUM(Q122:Q124)</f>
        <v>0</v>
      </c>
      <c r="R121" s="167"/>
      <c r="S121" s="167"/>
      <c r="T121" s="168"/>
      <c r="U121" s="162"/>
      <c r="V121" s="162">
        <f>SUM(V122:V124)</f>
        <v>27.61</v>
      </c>
      <c r="W121" s="162"/>
      <c r="X121" s="162"/>
      <c r="Y121" s="162"/>
      <c r="AG121" t="s">
        <v>190</v>
      </c>
    </row>
    <row r="122" spans="1:60" ht="20.399999999999999" outlineLevel="1">
      <c r="A122" s="177">
        <v>70</v>
      </c>
      <c r="B122" s="178" t="s">
        <v>653</v>
      </c>
      <c r="C122" s="189" t="s">
        <v>654</v>
      </c>
      <c r="D122" s="179" t="s">
        <v>193</v>
      </c>
      <c r="E122" s="180">
        <v>55.08</v>
      </c>
      <c r="F122" s="181"/>
      <c r="G122" s="182">
        <f>ROUND(E122*F122,2)</f>
        <v>0</v>
      </c>
      <c r="H122" s="181"/>
      <c r="I122" s="182">
        <f>ROUND(E122*H122,2)</f>
        <v>0</v>
      </c>
      <c r="J122" s="181"/>
      <c r="K122" s="182">
        <f>ROUND(E122*J122,2)</f>
        <v>0</v>
      </c>
      <c r="L122" s="182">
        <v>21</v>
      </c>
      <c r="M122" s="182">
        <f>G122*(1+L122/100)</f>
        <v>0</v>
      </c>
      <c r="N122" s="180">
        <v>4.8300000000000001E-3</v>
      </c>
      <c r="O122" s="180">
        <f>ROUND(E122*N122,2)</f>
        <v>0.27</v>
      </c>
      <c r="P122" s="180">
        <v>0</v>
      </c>
      <c r="Q122" s="180">
        <f>ROUND(E122*P122,2)</f>
        <v>0</v>
      </c>
      <c r="R122" s="182"/>
      <c r="S122" s="182" t="s">
        <v>228</v>
      </c>
      <c r="T122" s="183" t="s">
        <v>195</v>
      </c>
      <c r="U122" s="158">
        <v>0.48499999999999999</v>
      </c>
      <c r="V122" s="158">
        <f>ROUND(E122*U122,2)</f>
        <v>26.71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0">
        <v>71</v>
      </c>
      <c r="B123" s="171" t="s">
        <v>655</v>
      </c>
      <c r="C123" s="187" t="s">
        <v>656</v>
      </c>
      <c r="D123" s="172" t="s">
        <v>236</v>
      </c>
      <c r="E123" s="173">
        <v>78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194</v>
      </c>
      <c r="T123" s="176" t="s">
        <v>195</v>
      </c>
      <c r="U123" s="158">
        <v>1.15E-2</v>
      </c>
      <c r="V123" s="158">
        <f>ROUND(E123*U123,2)</f>
        <v>0.9</v>
      </c>
      <c r="W123" s="158"/>
      <c r="X123" s="158" t="s">
        <v>196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198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>
        <v>72</v>
      </c>
      <c r="B124" s="155" t="s">
        <v>353</v>
      </c>
      <c r="C124" s="190" t="s">
        <v>354</v>
      </c>
      <c r="D124" s="156" t="s">
        <v>0</v>
      </c>
      <c r="E124" s="184"/>
      <c r="F124" s="159"/>
      <c r="G124" s="158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194</v>
      </c>
      <c r="T124" s="158" t="s">
        <v>195</v>
      </c>
      <c r="U124" s="158">
        <v>0</v>
      </c>
      <c r="V124" s="158">
        <f>ROUND(E124*U124,2)</f>
        <v>0</v>
      </c>
      <c r="W124" s="158"/>
      <c r="X124" s="158" t="s">
        <v>258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259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>
      <c r="A125" s="163" t="s">
        <v>189</v>
      </c>
      <c r="B125" s="164" t="s">
        <v>144</v>
      </c>
      <c r="C125" s="186" t="s">
        <v>145</v>
      </c>
      <c r="D125" s="165"/>
      <c r="E125" s="166"/>
      <c r="F125" s="167"/>
      <c r="G125" s="167">
        <f>SUMIF(AG126:AG146,"&lt;&gt;NOR",G126:G146)</f>
        <v>0</v>
      </c>
      <c r="H125" s="167"/>
      <c r="I125" s="167">
        <f>SUM(I126:I146)</f>
        <v>0</v>
      </c>
      <c r="J125" s="167"/>
      <c r="K125" s="167">
        <f>SUM(K126:K146)</f>
        <v>0</v>
      </c>
      <c r="L125" s="167"/>
      <c r="M125" s="167">
        <f>SUM(M126:M146)</f>
        <v>0</v>
      </c>
      <c r="N125" s="166"/>
      <c r="O125" s="166">
        <f>SUM(O126:O146)</f>
        <v>0.25</v>
      </c>
      <c r="P125" s="166"/>
      <c r="Q125" s="166">
        <f>SUM(Q126:Q146)</f>
        <v>0.06</v>
      </c>
      <c r="R125" s="167"/>
      <c r="S125" s="167"/>
      <c r="T125" s="168"/>
      <c r="U125" s="162"/>
      <c r="V125" s="162">
        <f>SUM(V126:V146)</f>
        <v>43.59</v>
      </c>
      <c r="W125" s="162"/>
      <c r="X125" s="162"/>
      <c r="Y125" s="162"/>
      <c r="AG125" t="s">
        <v>190</v>
      </c>
    </row>
    <row r="126" spans="1:60" outlineLevel="1">
      <c r="A126" s="170">
        <v>73</v>
      </c>
      <c r="B126" s="171" t="s">
        <v>492</v>
      </c>
      <c r="C126" s="187" t="s">
        <v>493</v>
      </c>
      <c r="D126" s="172" t="s">
        <v>236</v>
      </c>
      <c r="E126" s="173">
        <v>29.9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8.0000000000000007E-5</v>
      </c>
      <c r="Q126" s="173">
        <f>ROUND(E126*P126,2)</f>
        <v>0</v>
      </c>
      <c r="R126" s="175"/>
      <c r="S126" s="175" t="s">
        <v>194</v>
      </c>
      <c r="T126" s="176" t="s">
        <v>195</v>
      </c>
      <c r="U126" s="158">
        <v>3.5000000000000003E-2</v>
      </c>
      <c r="V126" s="158">
        <f>ROUND(E126*U126,2)</f>
        <v>1.05</v>
      </c>
      <c r="W126" s="158"/>
      <c r="X126" s="158" t="s">
        <v>196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88" t="s">
        <v>657</v>
      </c>
      <c r="D127" s="160"/>
      <c r="E127" s="161">
        <v>29.9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0">
        <v>74</v>
      </c>
      <c r="B128" s="171" t="s">
        <v>495</v>
      </c>
      <c r="C128" s="187" t="s">
        <v>496</v>
      </c>
      <c r="D128" s="172" t="s">
        <v>193</v>
      </c>
      <c r="E128" s="173">
        <v>58.45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1E-3</v>
      </c>
      <c r="Q128" s="173">
        <f>ROUND(E128*P128,2)</f>
        <v>0.06</v>
      </c>
      <c r="R128" s="175"/>
      <c r="S128" s="175" t="s">
        <v>194</v>
      </c>
      <c r="T128" s="176" t="s">
        <v>195</v>
      </c>
      <c r="U128" s="158">
        <v>0.105</v>
      </c>
      <c r="V128" s="158">
        <f>ROUND(E128*U128,2)</f>
        <v>6.14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658</v>
      </c>
      <c r="D129" s="160"/>
      <c r="E129" s="161">
        <v>58.45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0">
        <v>75</v>
      </c>
      <c r="B130" s="171" t="s">
        <v>497</v>
      </c>
      <c r="C130" s="187" t="s">
        <v>498</v>
      </c>
      <c r="D130" s="172" t="s">
        <v>193</v>
      </c>
      <c r="E130" s="173">
        <v>58.45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194</v>
      </c>
      <c r="T130" s="176" t="s">
        <v>195</v>
      </c>
      <c r="U130" s="158">
        <v>0.02</v>
      </c>
      <c r="V130" s="158">
        <f>ROUND(E130*U130,2)</f>
        <v>1.17</v>
      </c>
      <c r="W130" s="158"/>
      <c r="X130" s="158" t="s">
        <v>196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>
      <c r="A131" s="154"/>
      <c r="B131" s="155"/>
      <c r="C131" s="188" t="s">
        <v>702</v>
      </c>
      <c r="D131" s="160"/>
      <c r="E131" s="161">
        <v>58.45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202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0">
        <v>76</v>
      </c>
      <c r="B132" s="171" t="s">
        <v>500</v>
      </c>
      <c r="C132" s="187" t="s">
        <v>501</v>
      </c>
      <c r="D132" s="172" t="s">
        <v>193</v>
      </c>
      <c r="E132" s="173">
        <v>58.45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0.05</v>
      </c>
      <c r="V132" s="158">
        <f>ROUND(E132*U132,2)</f>
        <v>2.92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188" t="s">
        <v>703</v>
      </c>
      <c r="D133" s="160"/>
      <c r="E133" s="161">
        <v>58.45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.399999999999999" outlineLevel="1">
      <c r="A134" s="170">
        <v>77</v>
      </c>
      <c r="B134" s="171" t="s">
        <v>502</v>
      </c>
      <c r="C134" s="187" t="s">
        <v>704</v>
      </c>
      <c r="D134" s="172" t="s">
        <v>193</v>
      </c>
      <c r="E134" s="173">
        <v>58.45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2.5000000000000001E-4</v>
      </c>
      <c r="O134" s="173">
        <f>ROUND(E134*N134,2)</f>
        <v>0.01</v>
      </c>
      <c r="P134" s="173">
        <v>0</v>
      </c>
      <c r="Q134" s="173">
        <f>ROUND(E134*P134,2)</f>
        <v>0</v>
      </c>
      <c r="R134" s="175"/>
      <c r="S134" s="175" t="s">
        <v>194</v>
      </c>
      <c r="T134" s="176" t="s">
        <v>195</v>
      </c>
      <c r="U134" s="158">
        <v>0.38</v>
      </c>
      <c r="V134" s="158">
        <f>ROUND(E134*U134,2)</f>
        <v>22.21</v>
      </c>
      <c r="W134" s="158"/>
      <c r="X134" s="158" t="s">
        <v>196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198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188" t="s">
        <v>686</v>
      </c>
      <c r="D135" s="160"/>
      <c r="E135" s="161">
        <v>58.45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202</v>
      </c>
      <c r="AH135" s="147">
        <v>5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0">
        <v>78</v>
      </c>
      <c r="B136" s="171" t="s">
        <v>504</v>
      </c>
      <c r="C136" s="187" t="s">
        <v>505</v>
      </c>
      <c r="D136" s="172" t="s">
        <v>193</v>
      </c>
      <c r="E136" s="173">
        <v>64.295000000000002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3.15E-3</v>
      </c>
      <c r="O136" s="173">
        <f>ROUND(E136*N136,2)</f>
        <v>0.2</v>
      </c>
      <c r="P136" s="173">
        <v>0</v>
      </c>
      <c r="Q136" s="173">
        <f>ROUND(E136*P136,2)</f>
        <v>0</v>
      </c>
      <c r="R136" s="175" t="s">
        <v>334</v>
      </c>
      <c r="S136" s="175" t="s">
        <v>194</v>
      </c>
      <c r="T136" s="176" t="s">
        <v>195</v>
      </c>
      <c r="U136" s="158">
        <v>0</v>
      </c>
      <c r="V136" s="158">
        <f>ROUND(E136*U136,2)</f>
        <v>0</v>
      </c>
      <c r="W136" s="158"/>
      <c r="X136" s="158" t="s">
        <v>335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336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188" t="s">
        <v>705</v>
      </c>
      <c r="D137" s="160"/>
      <c r="E137" s="161">
        <v>64.295000000000002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202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>
      <c r="A138" s="170">
        <v>79</v>
      </c>
      <c r="B138" s="171" t="s">
        <v>507</v>
      </c>
      <c r="C138" s="187" t="s">
        <v>508</v>
      </c>
      <c r="D138" s="172" t="s">
        <v>236</v>
      </c>
      <c r="E138" s="173">
        <v>29.9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8.0000000000000007E-5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194</v>
      </c>
      <c r="T138" s="176" t="s">
        <v>195</v>
      </c>
      <c r="U138" s="158">
        <v>0.13719999999999999</v>
      </c>
      <c r="V138" s="158">
        <f>ROUND(E138*U138,2)</f>
        <v>4.0999999999999996</v>
      </c>
      <c r="W138" s="158"/>
      <c r="X138" s="158" t="s">
        <v>196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>
      <c r="A139" s="154"/>
      <c r="B139" s="155"/>
      <c r="C139" s="188" t="s">
        <v>706</v>
      </c>
      <c r="D139" s="160"/>
      <c r="E139" s="161">
        <v>29.9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0">
        <v>80</v>
      </c>
      <c r="B140" s="171" t="s">
        <v>510</v>
      </c>
      <c r="C140" s="187" t="s">
        <v>511</v>
      </c>
      <c r="D140" s="172" t="s">
        <v>236</v>
      </c>
      <c r="E140" s="173">
        <v>0.8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194</v>
      </c>
      <c r="T140" s="176" t="s">
        <v>195</v>
      </c>
      <c r="U140" s="158">
        <v>0.28000000000000003</v>
      </c>
      <c r="V140" s="158">
        <f>ROUND(E140*U140,2)</f>
        <v>0.22</v>
      </c>
      <c r="W140" s="158"/>
      <c r="X140" s="158" t="s">
        <v>196</v>
      </c>
      <c r="Y140" s="158" t="s">
        <v>197</v>
      </c>
      <c r="Z140" s="147"/>
      <c r="AA140" s="147"/>
      <c r="AB140" s="147"/>
      <c r="AC140" s="147"/>
      <c r="AD140" s="147"/>
      <c r="AE140" s="147"/>
      <c r="AF140" s="147"/>
      <c r="AG140" s="147" t="s">
        <v>198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>
      <c r="A141" s="154"/>
      <c r="B141" s="155"/>
      <c r="C141" s="294" t="s">
        <v>512</v>
      </c>
      <c r="D141" s="295"/>
      <c r="E141" s="295"/>
      <c r="F141" s="295"/>
      <c r="G141" s="29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77">
        <v>81</v>
      </c>
      <c r="B142" s="178" t="s">
        <v>514</v>
      </c>
      <c r="C142" s="189" t="s">
        <v>515</v>
      </c>
      <c r="D142" s="179" t="s">
        <v>248</v>
      </c>
      <c r="E142" s="180">
        <v>1</v>
      </c>
      <c r="F142" s="181"/>
      <c r="G142" s="182">
        <f>ROUND(E142*F142,2)</f>
        <v>0</v>
      </c>
      <c r="H142" s="181"/>
      <c r="I142" s="182">
        <f>ROUND(E142*H142,2)</f>
        <v>0</v>
      </c>
      <c r="J142" s="181"/>
      <c r="K142" s="182">
        <f>ROUND(E142*J142,2)</f>
        <v>0</v>
      </c>
      <c r="L142" s="182">
        <v>21</v>
      </c>
      <c r="M142" s="182">
        <f>G142*(1+L142/100)</f>
        <v>0</v>
      </c>
      <c r="N142" s="180">
        <v>1.7000000000000001E-4</v>
      </c>
      <c r="O142" s="180">
        <f>ROUND(E142*N142,2)</f>
        <v>0</v>
      </c>
      <c r="P142" s="180">
        <v>0</v>
      </c>
      <c r="Q142" s="180">
        <f>ROUND(E142*P142,2)</f>
        <v>0</v>
      </c>
      <c r="R142" s="182" t="s">
        <v>334</v>
      </c>
      <c r="S142" s="182" t="s">
        <v>194</v>
      </c>
      <c r="T142" s="183" t="s">
        <v>195</v>
      </c>
      <c r="U142" s="158">
        <v>0</v>
      </c>
      <c r="V142" s="158">
        <f>ROUND(E142*U142,2)</f>
        <v>0</v>
      </c>
      <c r="W142" s="158"/>
      <c r="X142" s="158" t="s">
        <v>335</v>
      </c>
      <c r="Y142" s="158" t="s">
        <v>197</v>
      </c>
      <c r="Z142" s="147"/>
      <c r="AA142" s="147"/>
      <c r="AB142" s="147"/>
      <c r="AC142" s="147"/>
      <c r="AD142" s="147"/>
      <c r="AE142" s="147"/>
      <c r="AF142" s="147"/>
      <c r="AG142" s="147" t="s">
        <v>336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1">
      <c r="A143" s="170">
        <v>82</v>
      </c>
      <c r="B143" s="171" t="s">
        <v>370</v>
      </c>
      <c r="C143" s="187" t="s">
        <v>371</v>
      </c>
      <c r="D143" s="172" t="s">
        <v>193</v>
      </c>
      <c r="E143" s="173">
        <v>35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2.0000000000000002E-5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194</v>
      </c>
      <c r="T143" s="176" t="s">
        <v>195</v>
      </c>
      <c r="U143" s="158">
        <v>0.16500000000000001</v>
      </c>
      <c r="V143" s="158">
        <f>ROUND(E143*U143,2)</f>
        <v>5.78</v>
      </c>
      <c r="W143" s="158"/>
      <c r="X143" s="158" t="s">
        <v>196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198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707</v>
      </c>
      <c r="D144" s="160"/>
      <c r="E144" s="161">
        <v>35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0">
        <v>83</v>
      </c>
      <c r="B145" s="171" t="s">
        <v>373</v>
      </c>
      <c r="C145" s="187" t="s">
        <v>374</v>
      </c>
      <c r="D145" s="172" t="s">
        <v>193</v>
      </c>
      <c r="E145" s="173">
        <v>35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1.0399999999999999E-3</v>
      </c>
      <c r="O145" s="173">
        <f>ROUND(E145*N145,2)</f>
        <v>0.04</v>
      </c>
      <c r="P145" s="173">
        <v>0</v>
      </c>
      <c r="Q145" s="173">
        <f>ROUND(E145*P145,2)</f>
        <v>0</v>
      </c>
      <c r="R145" s="175" t="s">
        <v>334</v>
      </c>
      <c r="S145" s="175" t="s">
        <v>240</v>
      </c>
      <c r="T145" s="176" t="s">
        <v>195</v>
      </c>
      <c r="U145" s="158">
        <v>0</v>
      </c>
      <c r="V145" s="158">
        <f>ROUND(E145*U145,2)</f>
        <v>0</v>
      </c>
      <c r="W145" s="158"/>
      <c r="X145" s="158" t="s">
        <v>335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336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54">
        <v>84</v>
      </c>
      <c r="B146" s="155" t="s">
        <v>517</v>
      </c>
      <c r="C146" s="190" t="s">
        <v>518</v>
      </c>
      <c r="D146" s="156" t="s">
        <v>0</v>
      </c>
      <c r="E146" s="184"/>
      <c r="F146" s="159"/>
      <c r="G146" s="158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8"/>
      <c r="S146" s="158" t="s">
        <v>194</v>
      </c>
      <c r="T146" s="158" t="s">
        <v>195</v>
      </c>
      <c r="U146" s="158">
        <v>0</v>
      </c>
      <c r="V146" s="158">
        <f>ROUND(E146*U146,2)</f>
        <v>0</v>
      </c>
      <c r="W146" s="158"/>
      <c r="X146" s="158" t="s">
        <v>258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259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>
      <c r="A147" s="163" t="s">
        <v>189</v>
      </c>
      <c r="B147" s="164" t="s">
        <v>146</v>
      </c>
      <c r="C147" s="186" t="s">
        <v>147</v>
      </c>
      <c r="D147" s="165"/>
      <c r="E147" s="166"/>
      <c r="F147" s="167"/>
      <c r="G147" s="167">
        <f>SUMIF(AG148:AG157,"&lt;&gt;NOR",G148:G157)</f>
        <v>0</v>
      </c>
      <c r="H147" s="167"/>
      <c r="I147" s="167">
        <f>SUM(I148:I157)</f>
        <v>0</v>
      </c>
      <c r="J147" s="167"/>
      <c r="K147" s="167">
        <f>SUM(K148:K157)</f>
        <v>0</v>
      </c>
      <c r="L147" s="167"/>
      <c r="M147" s="167">
        <f>SUM(M148:M157)</f>
        <v>0</v>
      </c>
      <c r="N147" s="166"/>
      <c r="O147" s="166">
        <f>SUM(O148:O157)</f>
        <v>0.08</v>
      </c>
      <c r="P147" s="166"/>
      <c r="Q147" s="166">
        <f>SUM(Q148:Q157)</f>
        <v>0</v>
      </c>
      <c r="R147" s="167"/>
      <c r="S147" s="167"/>
      <c r="T147" s="168"/>
      <c r="U147" s="162"/>
      <c r="V147" s="162">
        <f>SUM(V148:V157)</f>
        <v>5.1899999999999995</v>
      </c>
      <c r="W147" s="162"/>
      <c r="X147" s="162"/>
      <c r="Y147" s="162"/>
      <c r="AG147" t="s">
        <v>190</v>
      </c>
    </row>
    <row r="148" spans="1:60" outlineLevel="1">
      <c r="A148" s="170">
        <v>85</v>
      </c>
      <c r="B148" s="171" t="s">
        <v>376</v>
      </c>
      <c r="C148" s="187" t="s">
        <v>377</v>
      </c>
      <c r="D148" s="172" t="s">
        <v>193</v>
      </c>
      <c r="E148" s="173">
        <v>2.7749999999999999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2.1000000000000001E-4</v>
      </c>
      <c r="O148" s="173">
        <f>ROUND(E148*N148,2)</f>
        <v>0</v>
      </c>
      <c r="P148" s="173">
        <v>0</v>
      </c>
      <c r="Q148" s="173">
        <f>ROUND(E148*P148,2)</f>
        <v>0</v>
      </c>
      <c r="R148" s="175"/>
      <c r="S148" s="175" t="s">
        <v>194</v>
      </c>
      <c r="T148" s="176" t="s">
        <v>195</v>
      </c>
      <c r="U148" s="158">
        <v>0.05</v>
      </c>
      <c r="V148" s="158">
        <f>ROUND(E148*U148,2)</f>
        <v>0.14000000000000001</v>
      </c>
      <c r="W148" s="158"/>
      <c r="X148" s="158" t="s">
        <v>196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198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>
      <c r="A149" s="154"/>
      <c r="B149" s="155"/>
      <c r="C149" s="294" t="s">
        <v>378</v>
      </c>
      <c r="D149" s="295"/>
      <c r="E149" s="295"/>
      <c r="F149" s="295"/>
      <c r="G149" s="295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188" t="s">
        <v>665</v>
      </c>
      <c r="D150" s="160"/>
      <c r="E150" s="161">
        <v>2.7749999999999999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0">
        <v>86</v>
      </c>
      <c r="B151" s="171" t="s">
        <v>380</v>
      </c>
      <c r="C151" s="187" t="s">
        <v>381</v>
      </c>
      <c r="D151" s="172" t="s">
        <v>193</v>
      </c>
      <c r="E151" s="173">
        <v>2.7749999999999999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194</v>
      </c>
      <c r="T151" s="176" t="s">
        <v>195</v>
      </c>
      <c r="U151" s="158">
        <v>0.24</v>
      </c>
      <c r="V151" s="158">
        <f>ROUND(E151*U151,2)</f>
        <v>0.67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88" t="s">
        <v>708</v>
      </c>
      <c r="D152" s="160"/>
      <c r="E152" s="161">
        <v>2.7749999999999999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202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0">
        <v>87</v>
      </c>
      <c r="B153" s="171" t="s">
        <v>383</v>
      </c>
      <c r="C153" s="187" t="s">
        <v>384</v>
      </c>
      <c r="D153" s="172" t="s">
        <v>193</v>
      </c>
      <c r="E153" s="173">
        <v>2.7749999999999999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2.8400000000000001E-3</v>
      </c>
      <c r="O153" s="173">
        <f>ROUND(E153*N153,2)</f>
        <v>0.01</v>
      </c>
      <c r="P153" s="173">
        <v>0</v>
      </c>
      <c r="Q153" s="173">
        <f>ROUND(E153*P153,2)</f>
        <v>0</v>
      </c>
      <c r="R153" s="175"/>
      <c r="S153" s="175" t="s">
        <v>194</v>
      </c>
      <c r="T153" s="176" t="s">
        <v>195</v>
      </c>
      <c r="U153" s="158">
        <v>1.5780000000000001</v>
      </c>
      <c r="V153" s="158">
        <f>ROUND(E153*U153,2)</f>
        <v>4.38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>
      <c r="A154" s="154"/>
      <c r="B154" s="155"/>
      <c r="C154" s="188" t="s">
        <v>709</v>
      </c>
      <c r="D154" s="160"/>
      <c r="E154" s="161">
        <v>2.7749999999999999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202</v>
      </c>
      <c r="AH154" s="147">
        <v>5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0">
        <v>88</v>
      </c>
      <c r="B155" s="171" t="s">
        <v>385</v>
      </c>
      <c r="C155" s="187" t="s">
        <v>386</v>
      </c>
      <c r="D155" s="172" t="s">
        <v>193</v>
      </c>
      <c r="E155" s="173">
        <v>3.33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2.188E-2</v>
      </c>
      <c r="O155" s="173">
        <f>ROUND(E155*N155,2)</f>
        <v>7.0000000000000007E-2</v>
      </c>
      <c r="P155" s="173">
        <v>0</v>
      </c>
      <c r="Q155" s="173">
        <f>ROUND(E155*P155,2)</f>
        <v>0</v>
      </c>
      <c r="R155" s="175" t="s">
        <v>334</v>
      </c>
      <c r="S155" s="175" t="s">
        <v>194</v>
      </c>
      <c r="T155" s="176" t="s">
        <v>195</v>
      </c>
      <c r="U155" s="158">
        <v>0</v>
      </c>
      <c r="V155" s="158">
        <f>ROUND(E155*U155,2)</f>
        <v>0</v>
      </c>
      <c r="W155" s="158"/>
      <c r="X155" s="158" t="s">
        <v>335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336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710</v>
      </c>
      <c r="D156" s="160"/>
      <c r="E156" s="161">
        <v>3.33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>
        <v>89</v>
      </c>
      <c r="B157" s="155" t="s">
        <v>388</v>
      </c>
      <c r="C157" s="190" t="s">
        <v>389</v>
      </c>
      <c r="D157" s="156" t="s">
        <v>0</v>
      </c>
      <c r="E157" s="184"/>
      <c r="F157" s="159"/>
      <c r="G157" s="158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0</v>
      </c>
      <c r="O157" s="157">
        <f>ROUND(E157*N157,2)</f>
        <v>0</v>
      </c>
      <c r="P157" s="157">
        <v>0</v>
      </c>
      <c r="Q157" s="157">
        <f>ROUND(E157*P157,2)</f>
        <v>0</v>
      </c>
      <c r="R157" s="158"/>
      <c r="S157" s="158" t="s">
        <v>194</v>
      </c>
      <c r="T157" s="158" t="s">
        <v>195</v>
      </c>
      <c r="U157" s="158">
        <v>0</v>
      </c>
      <c r="V157" s="158">
        <f>ROUND(E157*U157,2)</f>
        <v>0</v>
      </c>
      <c r="W157" s="158"/>
      <c r="X157" s="158" t="s">
        <v>258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259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>
      <c r="A158" s="163" t="s">
        <v>189</v>
      </c>
      <c r="B158" s="164" t="s">
        <v>148</v>
      </c>
      <c r="C158" s="186" t="s">
        <v>149</v>
      </c>
      <c r="D158" s="165"/>
      <c r="E158" s="166"/>
      <c r="F158" s="167"/>
      <c r="G158" s="167">
        <f>SUMIF(AG159:AG167,"&lt;&gt;NOR",G159:G167)</f>
        <v>0</v>
      </c>
      <c r="H158" s="167"/>
      <c r="I158" s="167">
        <f>SUM(I159:I167)</f>
        <v>0</v>
      </c>
      <c r="J158" s="167"/>
      <c r="K158" s="167">
        <f>SUM(K159:K167)</f>
        <v>0</v>
      </c>
      <c r="L158" s="167"/>
      <c r="M158" s="167">
        <f>SUM(M159:M167)</f>
        <v>0</v>
      </c>
      <c r="N158" s="166"/>
      <c r="O158" s="166">
        <f>SUM(O159:O167)</f>
        <v>0</v>
      </c>
      <c r="P158" s="166"/>
      <c r="Q158" s="166">
        <f>SUM(Q159:Q167)</f>
        <v>0</v>
      </c>
      <c r="R158" s="167"/>
      <c r="S158" s="167"/>
      <c r="T158" s="168"/>
      <c r="U158" s="162"/>
      <c r="V158" s="162">
        <f>SUM(V159:V167)</f>
        <v>2.4699999999999998</v>
      </c>
      <c r="W158" s="162"/>
      <c r="X158" s="162"/>
      <c r="Y158" s="162"/>
      <c r="AG158" t="s">
        <v>190</v>
      </c>
    </row>
    <row r="159" spans="1:60" outlineLevel="1">
      <c r="A159" s="177">
        <v>90</v>
      </c>
      <c r="B159" s="178" t="s">
        <v>393</v>
      </c>
      <c r="C159" s="189" t="s">
        <v>394</v>
      </c>
      <c r="D159" s="179" t="s">
        <v>236</v>
      </c>
      <c r="E159" s="180">
        <v>16</v>
      </c>
      <c r="F159" s="181"/>
      <c r="G159" s="182">
        <f>ROUND(E159*F159,2)</f>
        <v>0</v>
      </c>
      <c r="H159" s="181"/>
      <c r="I159" s="182">
        <f>ROUND(E159*H159,2)</f>
        <v>0</v>
      </c>
      <c r="J159" s="181"/>
      <c r="K159" s="182">
        <f>ROUND(E159*J159,2)</f>
        <v>0</v>
      </c>
      <c r="L159" s="182">
        <v>21</v>
      </c>
      <c r="M159" s="182">
        <f>G159*(1+L159/100)</f>
        <v>0</v>
      </c>
      <c r="N159" s="180">
        <v>6.9999999999999994E-5</v>
      </c>
      <c r="O159" s="180">
        <f>ROUND(E159*N159,2)</f>
        <v>0</v>
      </c>
      <c r="P159" s="180">
        <v>0</v>
      </c>
      <c r="Q159" s="180">
        <f>ROUND(E159*P159,2)</f>
        <v>0</v>
      </c>
      <c r="R159" s="182"/>
      <c r="S159" s="182" t="s">
        <v>194</v>
      </c>
      <c r="T159" s="183" t="s">
        <v>195</v>
      </c>
      <c r="U159" s="158">
        <v>8.8999999999999996E-2</v>
      </c>
      <c r="V159" s="158">
        <f>ROUND(E159*U159,2)</f>
        <v>1.42</v>
      </c>
      <c r="W159" s="158"/>
      <c r="X159" s="158" t="s">
        <v>196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198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77">
        <v>91</v>
      </c>
      <c r="B160" s="178" t="s">
        <v>395</v>
      </c>
      <c r="C160" s="189" t="s">
        <v>396</v>
      </c>
      <c r="D160" s="179" t="s">
        <v>236</v>
      </c>
      <c r="E160" s="180">
        <v>16</v>
      </c>
      <c r="F160" s="181"/>
      <c r="G160" s="182">
        <f>ROUND(E160*F160,2)</f>
        <v>0</v>
      </c>
      <c r="H160" s="181"/>
      <c r="I160" s="182">
        <f>ROUND(E160*H160,2)</f>
        <v>0</v>
      </c>
      <c r="J160" s="181"/>
      <c r="K160" s="182">
        <f>ROUND(E160*J160,2)</f>
        <v>0</v>
      </c>
      <c r="L160" s="182">
        <v>21</v>
      </c>
      <c r="M160" s="182">
        <f>G160*(1+L160/100)</f>
        <v>0</v>
      </c>
      <c r="N160" s="180">
        <v>0</v>
      </c>
      <c r="O160" s="180">
        <f>ROUND(E160*N160,2)</f>
        <v>0</v>
      </c>
      <c r="P160" s="180">
        <v>0</v>
      </c>
      <c r="Q160" s="180">
        <f>ROUND(E160*P160,2)</f>
        <v>0</v>
      </c>
      <c r="R160" s="182"/>
      <c r="S160" s="182" t="s">
        <v>194</v>
      </c>
      <c r="T160" s="183" t="s">
        <v>195</v>
      </c>
      <c r="U160" s="158">
        <v>8.9999999999999993E-3</v>
      </c>
      <c r="V160" s="158">
        <f>ROUND(E160*U160,2)</f>
        <v>0.14000000000000001</v>
      </c>
      <c r="W160" s="158"/>
      <c r="X160" s="158" t="s">
        <v>196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198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77">
        <v>92</v>
      </c>
      <c r="B161" s="178" t="s">
        <v>397</v>
      </c>
      <c r="C161" s="189" t="s">
        <v>398</v>
      </c>
      <c r="D161" s="179" t="s">
        <v>193</v>
      </c>
      <c r="E161" s="180">
        <v>0.98</v>
      </c>
      <c r="F161" s="181"/>
      <c r="G161" s="182">
        <f>ROUND(E161*F161,2)</f>
        <v>0</v>
      </c>
      <c r="H161" s="181"/>
      <c r="I161" s="182">
        <f>ROUND(E161*H161,2)</f>
        <v>0</v>
      </c>
      <c r="J161" s="181"/>
      <c r="K161" s="182">
        <f>ROUND(E161*J161,2)</f>
        <v>0</v>
      </c>
      <c r="L161" s="182">
        <v>21</v>
      </c>
      <c r="M161" s="182">
        <f>G161*(1+L161/100)</f>
        <v>0</v>
      </c>
      <c r="N161" s="180">
        <v>5.0000000000000002E-5</v>
      </c>
      <c r="O161" s="180">
        <f>ROUND(E161*N161,2)</f>
        <v>0</v>
      </c>
      <c r="P161" s="180">
        <v>0</v>
      </c>
      <c r="Q161" s="180">
        <f>ROUND(E161*P161,2)</f>
        <v>0</v>
      </c>
      <c r="R161" s="182"/>
      <c r="S161" s="182" t="s">
        <v>194</v>
      </c>
      <c r="T161" s="183" t="s">
        <v>195</v>
      </c>
      <c r="U161" s="158">
        <v>6.3E-2</v>
      </c>
      <c r="V161" s="158">
        <f>ROUND(E161*U161,2)</f>
        <v>0.06</v>
      </c>
      <c r="W161" s="158"/>
      <c r="X161" s="158" t="s">
        <v>196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93</v>
      </c>
      <c r="B162" s="171" t="s">
        <v>526</v>
      </c>
      <c r="C162" s="187" t="s">
        <v>527</v>
      </c>
      <c r="D162" s="172" t="s">
        <v>193</v>
      </c>
      <c r="E162" s="173">
        <v>0.98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8.0000000000000007E-5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0.156</v>
      </c>
      <c r="V162" s="158">
        <f>ROUND(E162*U162,2)</f>
        <v>0.15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188" t="s">
        <v>559</v>
      </c>
      <c r="D163" s="160"/>
      <c r="E163" s="161">
        <v>0.98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0">
        <v>94</v>
      </c>
      <c r="B164" s="171" t="s">
        <v>529</v>
      </c>
      <c r="C164" s="187" t="s">
        <v>530</v>
      </c>
      <c r="D164" s="172" t="s">
        <v>193</v>
      </c>
      <c r="E164" s="173">
        <v>0.98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2.7999999999999998E-4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194</v>
      </c>
      <c r="T164" s="176" t="s">
        <v>195</v>
      </c>
      <c r="U164" s="158">
        <v>0.307</v>
      </c>
      <c r="V164" s="158">
        <f>ROUND(E164*U164,2)</f>
        <v>0.3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294" t="s">
        <v>531</v>
      </c>
      <c r="D165" s="295"/>
      <c r="E165" s="295"/>
      <c r="F165" s="295"/>
      <c r="G165" s="295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188" t="s">
        <v>711</v>
      </c>
      <c r="D166" s="160"/>
      <c r="E166" s="161">
        <v>0.98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77">
        <v>95</v>
      </c>
      <c r="B167" s="178" t="s">
        <v>533</v>
      </c>
      <c r="C167" s="189" t="s">
        <v>534</v>
      </c>
      <c r="D167" s="179" t="s">
        <v>193</v>
      </c>
      <c r="E167" s="180">
        <v>0.98</v>
      </c>
      <c r="F167" s="181"/>
      <c r="G167" s="182">
        <f>ROUND(E167*F167,2)</f>
        <v>0</v>
      </c>
      <c r="H167" s="181"/>
      <c r="I167" s="182">
        <f>ROUND(E167*H167,2)</f>
        <v>0</v>
      </c>
      <c r="J167" s="181"/>
      <c r="K167" s="182">
        <f>ROUND(E167*J167,2)</f>
        <v>0</v>
      </c>
      <c r="L167" s="182">
        <v>21</v>
      </c>
      <c r="M167" s="182">
        <f>G167*(1+L167/100)</f>
        <v>0</v>
      </c>
      <c r="N167" s="180">
        <v>3.1E-4</v>
      </c>
      <c r="O167" s="180">
        <f>ROUND(E167*N167,2)</f>
        <v>0</v>
      </c>
      <c r="P167" s="180">
        <v>0</v>
      </c>
      <c r="Q167" s="180">
        <f>ROUND(E167*P167,2)</f>
        <v>0</v>
      </c>
      <c r="R167" s="182"/>
      <c r="S167" s="182" t="s">
        <v>194</v>
      </c>
      <c r="T167" s="183" t="s">
        <v>195</v>
      </c>
      <c r="U167" s="158">
        <v>0.41199999999999998</v>
      </c>
      <c r="V167" s="158">
        <f>ROUND(E167*U167,2)</f>
        <v>0.4</v>
      </c>
      <c r="W167" s="158"/>
      <c r="X167" s="158" t="s">
        <v>196</v>
      </c>
      <c r="Y167" s="158" t="s">
        <v>197</v>
      </c>
      <c r="Z167" s="147"/>
      <c r="AA167" s="147"/>
      <c r="AB167" s="147"/>
      <c r="AC167" s="147"/>
      <c r="AD167" s="147"/>
      <c r="AE167" s="147"/>
      <c r="AF167" s="147"/>
      <c r="AG167" s="147" t="s">
        <v>198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>
      <c r="A168" s="163" t="s">
        <v>189</v>
      </c>
      <c r="B168" s="164" t="s">
        <v>150</v>
      </c>
      <c r="C168" s="186" t="s">
        <v>151</v>
      </c>
      <c r="D168" s="165"/>
      <c r="E168" s="166"/>
      <c r="F168" s="167"/>
      <c r="G168" s="167">
        <f>SUMIF(AG169:AG178,"&lt;&gt;NOR",G169:G178)</f>
        <v>0</v>
      </c>
      <c r="H168" s="167"/>
      <c r="I168" s="167">
        <f>SUM(I169:I178)</f>
        <v>0</v>
      </c>
      <c r="J168" s="167"/>
      <c r="K168" s="167">
        <f>SUM(K169:K178)</f>
        <v>0</v>
      </c>
      <c r="L168" s="167"/>
      <c r="M168" s="167">
        <f>SUM(M169:M178)</f>
        <v>0</v>
      </c>
      <c r="N168" s="166"/>
      <c r="O168" s="166">
        <f>SUM(O169:O178)</f>
        <v>0.1</v>
      </c>
      <c r="P168" s="166"/>
      <c r="Q168" s="166">
        <f>SUM(Q169:Q178)</f>
        <v>0</v>
      </c>
      <c r="R168" s="167"/>
      <c r="S168" s="167"/>
      <c r="T168" s="168"/>
      <c r="U168" s="162"/>
      <c r="V168" s="162">
        <f>SUM(V169:V178)</f>
        <v>30.91</v>
      </c>
      <c r="W168" s="162"/>
      <c r="X168" s="162"/>
      <c r="Y168" s="162"/>
      <c r="AG168" t="s">
        <v>190</v>
      </c>
    </row>
    <row r="169" spans="1:60" outlineLevel="1">
      <c r="A169" s="170">
        <v>96</v>
      </c>
      <c r="B169" s="171" t="s">
        <v>399</v>
      </c>
      <c r="C169" s="187" t="s">
        <v>400</v>
      </c>
      <c r="D169" s="172" t="s">
        <v>193</v>
      </c>
      <c r="E169" s="173">
        <v>141.01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0</v>
      </c>
      <c r="O169" s="173">
        <f>ROUND(E169*N169,2)</f>
        <v>0</v>
      </c>
      <c r="P169" s="173">
        <v>0</v>
      </c>
      <c r="Q169" s="173">
        <f>ROUND(E169*P169,2)</f>
        <v>0</v>
      </c>
      <c r="R169" s="175"/>
      <c r="S169" s="175" t="s">
        <v>194</v>
      </c>
      <c r="T169" s="176" t="s">
        <v>195</v>
      </c>
      <c r="U169" s="158">
        <v>6.9709999999999994E-2</v>
      </c>
      <c r="V169" s="158">
        <f>ROUND(E169*U169,2)</f>
        <v>9.83</v>
      </c>
      <c r="W169" s="158"/>
      <c r="X169" s="158" t="s">
        <v>196</v>
      </c>
      <c r="Y169" s="158" t="s">
        <v>197</v>
      </c>
      <c r="Z169" s="147"/>
      <c r="AA169" s="147"/>
      <c r="AB169" s="147"/>
      <c r="AC169" s="147"/>
      <c r="AD169" s="147"/>
      <c r="AE169" s="147"/>
      <c r="AF169" s="147"/>
      <c r="AG169" s="147" t="s">
        <v>198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>
      <c r="A170" s="154"/>
      <c r="B170" s="155"/>
      <c r="C170" s="188" t="s">
        <v>694</v>
      </c>
      <c r="D170" s="160"/>
      <c r="E170" s="161">
        <v>82.56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202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>
      <c r="A171" s="154"/>
      <c r="B171" s="155"/>
      <c r="C171" s="188" t="s">
        <v>695</v>
      </c>
      <c r="D171" s="160"/>
      <c r="E171" s="161">
        <v>58.45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202</v>
      </c>
      <c r="AH171" s="147">
        <v>5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70">
        <v>97</v>
      </c>
      <c r="B172" s="171" t="s">
        <v>401</v>
      </c>
      <c r="C172" s="187" t="s">
        <v>402</v>
      </c>
      <c r="D172" s="172" t="s">
        <v>193</v>
      </c>
      <c r="E172" s="173">
        <v>141.01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1.4999999999999999E-4</v>
      </c>
      <c r="O172" s="173">
        <f>ROUND(E172*N172,2)</f>
        <v>0.02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195</v>
      </c>
      <c r="U172" s="158">
        <v>3.2480000000000002E-2</v>
      </c>
      <c r="V172" s="158">
        <f>ROUND(E172*U172,2)</f>
        <v>4.58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188" t="s">
        <v>712</v>
      </c>
      <c r="D173" s="160"/>
      <c r="E173" s="161">
        <v>141.01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0">
        <v>98</v>
      </c>
      <c r="B174" s="171" t="s">
        <v>404</v>
      </c>
      <c r="C174" s="187" t="s">
        <v>405</v>
      </c>
      <c r="D174" s="172" t="s">
        <v>193</v>
      </c>
      <c r="E174" s="173">
        <v>141.01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4.6000000000000001E-4</v>
      </c>
      <c r="O174" s="173">
        <f>ROUND(E174*N174,2)</f>
        <v>0.06</v>
      </c>
      <c r="P174" s="173">
        <v>0</v>
      </c>
      <c r="Q174" s="173">
        <f>ROUND(E174*P174,2)</f>
        <v>0</v>
      </c>
      <c r="R174" s="175"/>
      <c r="S174" s="175" t="s">
        <v>194</v>
      </c>
      <c r="T174" s="176" t="s">
        <v>195</v>
      </c>
      <c r="U174" s="158">
        <v>0.10191</v>
      </c>
      <c r="V174" s="158">
        <f>ROUND(E174*U174,2)</f>
        <v>14.37</v>
      </c>
      <c r="W174" s="158"/>
      <c r="X174" s="158" t="s">
        <v>196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198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>
      <c r="A175" s="154"/>
      <c r="B175" s="155"/>
      <c r="C175" s="188" t="s">
        <v>713</v>
      </c>
      <c r="D175" s="160"/>
      <c r="E175" s="161">
        <v>141.01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202</v>
      </c>
      <c r="AH175" s="147">
        <v>5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0.399999999999999" outlineLevel="1">
      <c r="A176" s="177">
        <v>99</v>
      </c>
      <c r="B176" s="178" t="s">
        <v>406</v>
      </c>
      <c r="C176" s="189" t="s">
        <v>407</v>
      </c>
      <c r="D176" s="179" t="s">
        <v>236</v>
      </c>
      <c r="E176" s="180">
        <v>50</v>
      </c>
      <c r="F176" s="181"/>
      <c r="G176" s="182">
        <f>ROUND(E176*F176,2)</f>
        <v>0</v>
      </c>
      <c r="H176" s="181"/>
      <c r="I176" s="182">
        <f>ROUND(E176*H176,2)</f>
        <v>0</v>
      </c>
      <c r="J176" s="181"/>
      <c r="K176" s="182">
        <f>ROUND(E176*J176,2)</f>
        <v>0</v>
      </c>
      <c r="L176" s="182">
        <v>21</v>
      </c>
      <c r="M176" s="182">
        <f>G176*(1+L176/100)</f>
        <v>0</v>
      </c>
      <c r="N176" s="180">
        <v>0</v>
      </c>
      <c r="O176" s="180">
        <f>ROUND(E176*N176,2)</f>
        <v>0</v>
      </c>
      <c r="P176" s="180">
        <v>0</v>
      </c>
      <c r="Q176" s="180">
        <f>ROUND(E176*P176,2)</f>
        <v>0</v>
      </c>
      <c r="R176" s="182"/>
      <c r="S176" s="182" t="s">
        <v>194</v>
      </c>
      <c r="T176" s="183" t="s">
        <v>195</v>
      </c>
      <c r="U176" s="158">
        <v>2.375E-2</v>
      </c>
      <c r="V176" s="158">
        <f>ROUND(E176*U176,2)</f>
        <v>1.19</v>
      </c>
      <c r="W176" s="158"/>
      <c r="X176" s="158" t="s">
        <v>196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198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7">
        <v>100</v>
      </c>
      <c r="B177" s="178" t="s">
        <v>408</v>
      </c>
      <c r="C177" s="189" t="s">
        <v>409</v>
      </c>
      <c r="D177" s="179" t="s">
        <v>193</v>
      </c>
      <c r="E177" s="180">
        <v>58.45</v>
      </c>
      <c r="F177" s="181"/>
      <c r="G177" s="182">
        <f>ROUND(E177*F177,2)</f>
        <v>0</v>
      </c>
      <c r="H177" s="181"/>
      <c r="I177" s="182">
        <f>ROUND(E177*H177,2)</f>
        <v>0</v>
      </c>
      <c r="J177" s="181"/>
      <c r="K177" s="182">
        <f>ROUND(E177*J177,2)</f>
        <v>0</v>
      </c>
      <c r="L177" s="182">
        <v>21</v>
      </c>
      <c r="M177" s="182">
        <f>G177*(1+L177/100)</f>
        <v>0</v>
      </c>
      <c r="N177" s="180">
        <v>3.5E-4</v>
      </c>
      <c r="O177" s="180">
        <f>ROUND(E177*N177,2)</f>
        <v>0.02</v>
      </c>
      <c r="P177" s="180">
        <v>0</v>
      </c>
      <c r="Q177" s="180">
        <f>ROUND(E177*P177,2)</f>
        <v>0</v>
      </c>
      <c r="R177" s="182"/>
      <c r="S177" s="182" t="s">
        <v>194</v>
      </c>
      <c r="T177" s="183" t="s">
        <v>195</v>
      </c>
      <c r="U177" s="158">
        <v>1.35E-2</v>
      </c>
      <c r="V177" s="158">
        <f>ROUND(E177*U177,2)</f>
        <v>0.79</v>
      </c>
      <c r="W177" s="158"/>
      <c r="X177" s="158" t="s">
        <v>196</v>
      </c>
      <c r="Y177" s="158" t="s">
        <v>197</v>
      </c>
      <c r="Z177" s="147"/>
      <c r="AA177" s="147"/>
      <c r="AB177" s="147"/>
      <c r="AC177" s="147"/>
      <c r="AD177" s="147"/>
      <c r="AE177" s="147"/>
      <c r="AF177" s="147"/>
      <c r="AG177" s="147" t="s">
        <v>198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>
      <c r="A178" s="177">
        <v>101</v>
      </c>
      <c r="B178" s="178" t="s">
        <v>410</v>
      </c>
      <c r="C178" s="189" t="s">
        <v>411</v>
      </c>
      <c r="D178" s="179" t="s">
        <v>193</v>
      </c>
      <c r="E178" s="180">
        <v>5</v>
      </c>
      <c r="F178" s="181"/>
      <c r="G178" s="182">
        <f>ROUND(E178*F178,2)</f>
        <v>0</v>
      </c>
      <c r="H178" s="181"/>
      <c r="I178" s="182">
        <f>ROUND(E178*H178,2)</f>
        <v>0</v>
      </c>
      <c r="J178" s="181"/>
      <c r="K178" s="182">
        <f>ROUND(E178*J178,2)</f>
        <v>0</v>
      </c>
      <c r="L178" s="182">
        <v>21</v>
      </c>
      <c r="M178" s="182">
        <f>G178*(1+L178/100)</f>
        <v>0</v>
      </c>
      <c r="N178" s="180">
        <v>2.0000000000000002E-5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2" t="s">
        <v>194</v>
      </c>
      <c r="T178" s="183" t="s">
        <v>195</v>
      </c>
      <c r="U178" s="158">
        <v>2.9000000000000001E-2</v>
      </c>
      <c r="V178" s="158">
        <f>ROUND(E178*U178,2)</f>
        <v>0.15</v>
      </c>
      <c r="W178" s="158"/>
      <c r="X178" s="158" t="s">
        <v>196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198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>
      <c r="A179" s="163" t="s">
        <v>189</v>
      </c>
      <c r="B179" s="164" t="s">
        <v>152</v>
      </c>
      <c r="C179" s="186" t="s">
        <v>153</v>
      </c>
      <c r="D179" s="165"/>
      <c r="E179" s="166"/>
      <c r="F179" s="167"/>
      <c r="G179" s="167">
        <f>SUMIF(AG180:AG181,"&lt;&gt;NOR",G180:G181)</f>
        <v>0</v>
      </c>
      <c r="H179" s="167"/>
      <c r="I179" s="167">
        <f>SUM(I180:I181)</f>
        <v>0</v>
      </c>
      <c r="J179" s="167"/>
      <c r="K179" s="167">
        <f>SUM(K180:K181)</f>
        <v>0</v>
      </c>
      <c r="L179" s="167"/>
      <c r="M179" s="167">
        <f>SUM(M180:M181)</f>
        <v>0</v>
      </c>
      <c r="N179" s="166"/>
      <c r="O179" s="166">
        <f>SUM(O180:O181)</f>
        <v>0.08</v>
      </c>
      <c r="P179" s="166"/>
      <c r="Q179" s="166">
        <f>SUM(Q180:Q181)</f>
        <v>0</v>
      </c>
      <c r="R179" s="167"/>
      <c r="S179" s="167"/>
      <c r="T179" s="168"/>
      <c r="U179" s="162"/>
      <c r="V179" s="162">
        <f>SUM(V180:V181)</f>
        <v>9.43</v>
      </c>
      <c r="W179" s="162"/>
      <c r="X179" s="162"/>
      <c r="Y179" s="162"/>
      <c r="AG179" t="s">
        <v>190</v>
      </c>
    </row>
    <row r="180" spans="1:60" outlineLevel="1">
      <c r="A180" s="170">
        <v>102</v>
      </c>
      <c r="B180" s="171" t="s">
        <v>672</v>
      </c>
      <c r="C180" s="187" t="s">
        <v>673</v>
      </c>
      <c r="D180" s="172" t="s">
        <v>193</v>
      </c>
      <c r="E180" s="173">
        <v>18.63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3">
        <v>4.4400000000000004E-3</v>
      </c>
      <c r="O180" s="173">
        <f>ROUND(E180*N180,2)</f>
        <v>0.08</v>
      </c>
      <c r="P180" s="173">
        <v>0</v>
      </c>
      <c r="Q180" s="173">
        <f>ROUND(E180*P180,2)</f>
        <v>0</v>
      </c>
      <c r="R180" s="175"/>
      <c r="S180" s="175" t="s">
        <v>195</v>
      </c>
      <c r="T180" s="176" t="s">
        <v>229</v>
      </c>
      <c r="U180" s="158">
        <v>0.50600000000000001</v>
      </c>
      <c r="V180" s="158">
        <f>ROUND(E180*U180,2)</f>
        <v>9.43</v>
      </c>
      <c r="W180" s="158"/>
      <c r="X180" s="158" t="s">
        <v>196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198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>
      <c r="A181" s="154"/>
      <c r="B181" s="155"/>
      <c r="C181" s="188" t="s">
        <v>674</v>
      </c>
      <c r="D181" s="160"/>
      <c r="E181" s="161">
        <v>18.63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202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>
      <c r="A182" s="163" t="s">
        <v>189</v>
      </c>
      <c r="B182" s="164" t="s">
        <v>154</v>
      </c>
      <c r="C182" s="186" t="s">
        <v>155</v>
      </c>
      <c r="D182" s="165"/>
      <c r="E182" s="166"/>
      <c r="F182" s="167"/>
      <c r="G182" s="167">
        <f>SUMIF(AG183:AG185,"&lt;&gt;NOR",G183:G185)</f>
        <v>0</v>
      </c>
      <c r="H182" s="167"/>
      <c r="I182" s="167">
        <f>SUM(I183:I185)</f>
        <v>0</v>
      </c>
      <c r="J182" s="167"/>
      <c r="K182" s="167">
        <f>SUM(K183:K185)</f>
        <v>0</v>
      </c>
      <c r="L182" s="167"/>
      <c r="M182" s="167">
        <f>SUM(M183:M185)</f>
        <v>0</v>
      </c>
      <c r="N182" s="166"/>
      <c r="O182" s="166">
        <f>SUM(O183:O185)</f>
        <v>0</v>
      </c>
      <c r="P182" s="166"/>
      <c r="Q182" s="166">
        <f>SUM(Q183:Q185)</f>
        <v>0</v>
      </c>
      <c r="R182" s="167"/>
      <c r="S182" s="167"/>
      <c r="T182" s="168"/>
      <c r="U182" s="162"/>
      <c r="V182" s="162">
        <f>SUM(V183:V185)</f>
        <v>0</v>
      </c>
      <c r="W182" s="162"/>
      <c r="X182" s="162"/>
      <c r="Y182" s="162"/>
      <c r="AG182" t="s">
        <v>190</v>
      </c>
    </row>
    <row r="183" spans="1:60" ht="20.399999999999999" outlineLevel="1">
      <c r="A183" s="177">
        <v>103</v>
      </c>
      <c r="B183" s="178" t="s">
        <v>714</v>
      </c>
      <c r="C183" s="189" t="s">
        <v>715</v>
      </c>
      <c r="D183" s="179" t="s">
        <v>227</v>
      </c>
      <c r="E183" s="180">
        <v>1</v>
      </c>
      <c r="F183" s="181"/>
      <c r="G183" s="182">
        <f>ROUND(E183*F183,2)</f>
        <v>0</v>
      </c>
      <c r="H183" s="181"/>
      <c r="I183" s="182">
        <f>ROUND(E183*H183,2)</f>
        <v>0</v>
      </c>
      <c r="J183" s="181"/>
      <c r="K183" s="182">
        <f>ROUND(E183*J183,2)</f>
        <v>0</v>
      </c>
      <c r="L183" s="182">
        <v>21</v>
      </c>
      <c r="M183" s="182">
        <f>G183*(1+L183/100)</f>
        <v>0</v>
      </c>
      <c r="N183" s="180">
        <v>0</v>
      </c>
      <c r="O183" s="180">
        <f>ROUND(E183*N183,2)</f>
        <v>0</v>
      </c>
      <c r="P183" s="180">
        <v>0</v>
      </c>
      <c r="Q183" s="180">
        <f>ROUND(E183*P183,2)</f>
        <v>0</v>
      </c>
      <c r="R183" s="182"/>
      <c r="S183" s="182" t="s">
        <v>228</v>
      </c>
      <c r="T183" s="183" t="s">
        <v>229</v>
      </c>
      <c r="U183" s="158">
        <v>0</v>
      </c>
      <c r="V183" s="158">
        <f>ROUND(E183*U183,2)</f>
        <v>0</v>
      </c>
      <c r="W183" s="158"/>
      <c r="X183" s="158" t="s">
        <v>196</v>
      </c>
      <c r="Y183" s="158" t="s">
        <v>197</v>
      </c>
      <c r="Z183" s="147"/>
      <c r="AA183" s="147"/>
      <c r="AB183" s="147"/>
      <c r="AC183" s="147"/>
      <c r="AD183" s="147"/>
      <c r="AE183" s="147"/>
      <c r="AF183" s="147"/>
      <c r="AG183" s="147" t="s">
        <v>198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7">
        <v>104</v>
      </c>
      <c r="B184" s="178" t="s">
        <v>716</v>
      </c>
      <c r="C184" s="189" t="s">
        <v>717</v>
      </c>
      <c r="D184" s="179" t="s">
        <v>262</v>
      </c>
      <c r="E184" s="180">
        <v>2</v>
      </c>
      <c r="F184" s="181"/>
      <c r="G184" s="182">
        <f>ROUND(E184*F184,2)</f>
        <v>0</v>
      </c>
      <c r="H184" s="181"/>
      <c r="I184" s="182">
        <f>ROUND(E184*H184,2)</f>
        <v>0</v>
      </c>
      <c r="J184" s="181"/>
      <c r="K184" s="182">
        <f>ROUND(E184*J184,2)</f>
        <v>0</v>
      </c>
      <c r="L184" s="182">
        <v>21</v>
      </c>
      <c r="M184" s="182">
        <f>G184*(1+L184/100)</f>
        <v>0</v>
      </c>
      <c r="N184" s="180">
        <v>0</v>
      </c>
      <c r="O184" s="180">
        <f>ROUND(E184*N184,2)</f>
        <v>0</v>
      </c>
      <c r="P184" s="180">
        <v>0</v>
      </c>
      <c r="Q184" s="180">
        <f>ROUND(E184*P184,2)</f>
        <v>0</v>
      </c>
      <c r="R184" s="182"/>
      <c r="S184" s="182" t="s">
        <v>228</v>
      </c>
      <c r="T184" s="183" t="s">
        <v>229</v>
      </c>
      <c r="U184" s="158">
        <v>0</v>
      </c>
      <c r="V184" s="158">
        <f>ROUND(E184*U184,2)</f>
        <v>0</v>
      </c>
      <c r="W184" s="158"/>
      <c r="X184" s="158" t="s">
        <v>196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198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7">
        <v>105</v>
      </c>
      <c r="B185" s="178" t="s">
        <v>718</v>
      </c>
      <c r="C185" s="189" t="s">
        <v>719</v>
      </c>
      <c r="D185" s="179" t="s">
        <v>262</v>
      </c>
      <c r="E185" s="180">
        <v>1</v>
      </c>
      <c r="F185" s="181"/>
      <c r="G185" s="182">
        <f>ROUND(E185*F185,2)</f>
        <v>0</v>
      </c>
      <c r="H185" s="181"/>
      <c r="I185" s="182">
        <f>ROUND(E185*H185,2)</f>
        <v>0</v>
      </c>
      <c r="J185" s="181"/>
      <c r="K185" s="182">
        <f>ROUND(E185*J185,2)</f>
        <v>0</v>
      </c>
      <c r="L185" s="182">
        <v>21</v>
      </c>
      <c r="M185" s="182">
        <f>G185*(1+L185/100)</f>
        <v>0</v>
      </c>
      <c r="N185" s="180">
        <v>0</v>
      </c>
      <c r="O185" s="180">
        <f>ROUND(E185*N185,2)</f>
        <v>0</v>
      </c>
      <c r="P185" s="180">
        <v>0</v>
      </c>
      <c r="Q185" s="180">
        <f>ROUND(E185*P185,2)</f>
        <v>0</v>
      </c>
      <c r="R185" s="182"/>
      <c r="S185" s="182" t="s">
        <v>228</v>
      </c>
      <c r="T185" s="183" t="s">
        <v>229</v>
      </c>
      <c r="U185" s="158">
        <v>0</v>
      </c>
      <c r="V185" s="158">
        <f>ROUND(E185*U185,2)</f>
        <v>0</v>
      </c>
      <c r="W185" s="158"/>
      <c r="X185" s="158" t="s">
        <v>196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198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>
      <c r="A186" s="163" t="s">
        <v>189</v>
      </c>
      <c r="B186" s="164" t="s">
        <v>156</v>
      </c>
      <c r="C186" s="186" t="s">
        <v>157</v>
      </c>
      <c r="D186" s="165"/>
      <c r="E186" s="166"/>
      <c r="F186" s="167"/>
      <c r="G186" s="167">
        <f>SUMIF(AG187:AG188,"&lt;&gt;NOR",G187:G188)</f>
        <v>0</v>
      </c>
      <c r="H186" s="167"/>
      <c r="I186" s="167">
        <f>SUM(I187:I188)</f>
        <v>0</v>
      </c>
      <c r="J186" s="167"/>
      <c r="K186" s="167">
        <f>SUM(K187:K188)</f>
        <v>0</v>
      </c>
      <c r="L186" s="167"/>
      <c r="M186" s="167">
        <f>SUM(M187:M188)</f>
        <v>0</v>
      </c>
      <c r="N186" s="166"/>
      <c r="O186" s="166">
        <f>SUM(O187:O188)</f>
        <v>0</v>
      </c>
      <c r="P186" s="166"/>
      <c r="Q186" s="166">
        <f>SUM(Q187:Q188)</f>
        <v>0</v>
      </c>
      <c r="R186" s="167"/>
      <c r="S186" s="167"/>
      <c r="T186" s="168"/>
      <c r="U186" s="162"/>
      <c r="V186" s="162">
        <f>SUM(V187:V188)</f>
        <v>1.62</v>
      </c>
      <c r="W186" s="162"/>
      <c r="X186" s="162"/>
      <c r="Y186" s="162"/>
      <c r="AG186" t="s">
        <v>190</v>
      </c>
    </row>
    <row r="187" spans="1:60" outlineLevel="1">
      <c r="A187" s="177">
        <v>106</v>
      </c>
      <c r="B187" s="178" t="s">
        <v>412</v>
      </c>
      <c r="C187" s="189" t="s">
        <v>413</v>
      </c>
      <c r="D187" s="179" t="s">
        <v>227</v>
      </c>
      <c r="E187" s="180">
        <v>1</v>
      </c>
      <c r="F187" s="181">
        <f>'08.Rek.el.'!C24</f>
        <v>0</v>
      </c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2" t="s">
        <v>228</v>
      </c>
      <c r="T187" s="183" t="s">
        <v>229</v>
      </c>
      <c r="U187" s="158">
        <v>0</v>
      </c>
      <c r="V187" s="158">
        <f>ROUND(E187*U187,2)</f>
        <v>0</v>
      </c>
      <c r="W187" s="158"/>
      <c r="X187" s="158" t="s">
        <v>196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198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77">
        <v>107</v>
      </c>
      <c r="B188" s="178" t="s">
        <v>540</v>
      </c>
      <c r="C188" s="189" t="s">
        <v>541</v>
      </c>
      <c r="D188" s="179" t="s">
        <v>248</v>
      </c>
      <c r="E188" s="180">
        <v>6</v>
      </c>
      <c r="F188" s="181"/>
      <c r="G188" s="182">
        <f>ROUND(E188*F188,2)</f>
        <v>0</v>
      </c>
      <c r="H188" s="181"/>
      <c r="I188" s="182">
        <f>ROUND(E188*H188,2)</f>
        <v>0</v>
      </c>
      <c r="J188" s="181"/>
      <c r="K188" s="182">
        <f>ROUND(E188*J188,2)</f>
        <v>0</v>
      </c>
      <c r="L188" s="182">
        <v>21</v>
      </c>
      <c r="M188" s="182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2"/>
      <c r="S188" s="182" t="s">
        <v>194</v>
      </c>
      <c r="T188" s="183" t="s">
        <v>195</v>
      </c>
      <c r="U188" s="158">
        <v>0.27</v>
      </c>
      <c r="V188" s="158">
        <f>ROUND(E188*U188,2)</f>
        <v>1.62</v>
      </c>
      <c r="W188" s="158"/>
      <c r="X188" s="158" t="s">
        <v>196</v>
      </c>
      <c r="Y188" s="158" t="s">
        <v>197</v>
      </c>
      <c r="Z188" s="147"/>
      <c r="AA188" s="147"/>
      <c r="AB188" s="147"/>
      <c r="AC188" s="147"/>
      <c r="AD188" s="147"/>
      <c r="AE188" s="147"/>
      <c r="AF188" s="147"/>
      <c r="AG188" s="147" t="s">
        <v>198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>
      <c r="A189" s="163" t="s">
        <v>189</v>
      </c>
      <c r="B189" s="164" t="s">
        <v>158</v>
      </c>
      <c r="C189" s="186" t="s">
        <v>159</v>
      </c>
      <c r="D189" s="165"/>
      <c r="E189" s="166"/>
      <c r="F189" s="167"/>
      <c r="G189" s="167">
        <f>SUMIF(AG190:AG196,"&lt;&gt;NOR",G190:G196)</f>
        <v>0</v>
      </c>
      <c r="H189" s="167"/>
      <c r="I189" s="167">
        <f>SUM(I190:I196)</f>
        <v>0</v>
      </c>
      <c r="J189" s="167"/>
      <c r="K189" s="167">
        <f>SUM(K190:K196)</f>
        <v>0</v>
      </c>
      <c r="L189" s="167"/>
      <c r="M189" s="167">
        <f>SUM(M190:M196)</f>
        <v>0</v>
      </c>
      <c r="N189" s="166"/>
      <c r="O189" s="166">
        <f>SUM(O190:O196)</f>
        <v>0</v>
      </c>
      <c r="P189" s="166"/>
      <c r="Q189" s="166">
        <f>SUM(Q190:Q196)</f>
        <v>0</v>
      </c>
      <c r="R189" s="167"/>
      <c r="S189" s="167"/>
      <c r="T189" s="168"/>
      <c r="U189" s="162"/>
      <c r="V189" s="162">
        <f>SUM(V190:V196)</f>
        <v>16.39</v>
      </c>
      <c r="W189" s="162"/>
      <c r="X189" s="162"/>
      <c r="Y189" s="162"/>
      <c r="AG189" t="s">
        <v>190</v>
      </c>
    </row>
    <row r="190" spans="1:60" outlineLevel="1">
      <c r="A190" s="177">
        <v>108</v>
      </c>
      <c r="B190" s="178" t="s">
        <v>414</v>
      </c>
      <c r="C190" s="189" t="s">
        <v>415</v>
      </c>
      <c r="D190" s="179" t="s">
        <v>257</v>
      </c>
      <c r="E190" s="180">
        <v>2.97593</v>
      </c>
      <c r="F190" s="181"/>
      <c r="G190" s="182">
        <f>ROUND(E190*F190,2)</f>
        <v>0</v>
      </c>
      <c r="H190" s="181"/>
      <c r="I190" s="182">
        <f>ROUND(E190*H190,2)</f>
        <v>0</v>
      </c>
      <c r="J190" s="181"/>
      <c r="K190" s="182">
        <f>ROUND(E190*J190,2)</f>
        <v>0</v>
      </c>
      <c r="L190" s="182">
        <v>21</v>
      </c>
      <c r="M190" s="182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2"/>
      <c r="S190" s="182" t="s">
        <v>194</v>
      </c>
      <c r="T190" s="183" t="s">
        <v>195</v>
      </c>
      <c r="U190" s="158">
        <v>2.0089999999999999</v>
      </c>
      <c r="V190" s="158">
        <f>ROUND(E190*U190,2)</f>
        <v>5.98</v>
      </c>
      <c r="W190" s="158"/>
      <c r="X190" s="158" t="s">
        <v>416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417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0">
        <v>109</v>
      </c>
      <c r="B191" s="171" t="s">
        <v>418</v>
      </c>
      <c r="C191" s="187" t="s">
        <v>419</v>
      </c>
      <c r="D191" s="172" t="s">
        <v>257</v>
      </c>
      <c r="E191" s="173">
        <v>2.97593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194</v>
      </c>
      <c r="T191" s="176" t="s">
        <v>195</v>
      </c>
      <c r="U191" s="158">
        <v>0.49</v>
      </c>
      <c r="V191" s="158">
        <f>ROUND(E191*U191,2)</f>
        <v>1.46</v>
      </c>
      <c r="W191" s="158"/>
      <c r="X191" s="158" t="s">
        <v>416</v>
      </c>
      <c r="Y191" s="158" t="s">
        <v>197</v>
      </c>
      <c r="Z191" s="147"/>
      <c r="AA191" s="147"/>
      <c r="AB191" s="147"/>
      <c r="AC191" s="147"/>
      <c r="AD191" s="147"/>
      <c r="AE191" s="147"/>
      <c r="AF191" s="147"/>
      <c r="AG191" s="147" t="s">
        <v>417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>
      <c r="A192" s="154"/>
      <c r="B192" s="155"/>
      <c r="C192" s="294" t="s">
        <v>420</v>
      </c>
      <c r="D192" s="295"/>
      <c r="E192" s="295"/>
      <c r="F192" s="295"/>
      <c r="G192" s="295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200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77">
        <v>110</v>
      </c>
      <c r="B193" s="178" t="s">
        <v>421</v>
      </c>
      <c r="C193" s="189" t="s">
        <v>422</v>
      </c>
      <c r="D193" s="179" t="s">
        <v>257</v>
      </c>
      <c r="E193" s="180">
        <v>8.9277800000000003</v>
      </c>
      <c r="F193" s="181"/>
      <c r="G193" s="182">
        <f>ROUND(E193*F193,2)</f>
        <v>0</v>
      </c>
      <c r="H193" s="181"/>
      <c r="I193" s="182">
        <f>ROUND(E193*H193,2)</f>
        <v>0</v>
      </c>
      <c r="J193" s="181"/>
      <c r="K193" s="182">
        <f>ROUND(E193*J193,2)</f>
        <v>0</v>
      </c>
      <c r="L193" s="182">
        <v>21</v>
      </c>
      <c r="M193" s="182">
        <f>G193*(1+L193/100)</f>
        <v>0</v>
      </c>
      <c r="N193" s="180">
        <v>0</v>
      </c>
      <c r="O193" s="180">
        <f>ROUND(E193*N193,2)</f>
        <v>0</v>
      </c>
      <c r="P193" s="180">
        <v>0</v>
      </c>
      <c r="Q193" s="180">
        <f>ROUND(E193*P193,2)</f>
        <v>0</v>
      </c>
      <c r="R193" s="182"/>
      <c r="S193" s="182" t="s">
        <v>194</v>
      </c>
      <c r="T193" s="183" t="s">
        <v>195</v>
      </c>
      <c r="U193" s="158">
        <v>0</v>
      </c>
      <c r="V193" s="158">
        <f>ROUND(E193*U193,2)</f>
        <v>0</v>
      </c>
      <c r="W193" s="158"/>
      <c r="X193" s="158" t="s">
        <v>416</v>
      </c>
      <c r="Y193" s="158" t="s">
        <v>197</v>
      </c>
      <c r="Z193" s="147"/>
      <c r="AA193" s="147"/>
      <c r="AB193" s="147"/>
      <c r="AC193" s="147"/>
      <c r="AD193" s="147"/>
      <c r="AE193" s="147"/>
      <c r="AF193" s="147"/>
      <c r="AG193" s="147" t="s">
        <v>417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70">
        <v>111</v>
      </c>
      <c r="B194" s="171" t="s">
        <v>423</v>
      </c>
      <c r="C194" s="187" t="s">
        <v>424</v>
      </c>
      <c r="D194" s="172" t="s">
        <v>257</v>
      </c>
      <c r="E194" s="173">
        <v>11.90371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194</v>
      </c>
      <c r="T194" s="176" t="s">
        <v>195</v>
      </c>
      <c r="U194" s="158">
        <v>0.752</v>
      </c>
      <c r="V194" s="158">
        <f>ROUND(E194*U194,2)</f>
        <v>8.9499999999999993</v>
      </c>
      <c r="W194" s="158"/>
      <c r="X194" s="158" t="s">
        <v>416</v>
      </c>
      <c r="Y194" s="158" t="s">
        <v>197</v>
      </c>
      <c r="Z194" s="147"/>
      <c r="AA194" s="147"/>
      <c r="AB194" s="147"/>
      <c r="AC194" s="147"/>
      <c r="AD194" s="147"/>
      <c r="AE194" s="147"/>
      <c r="AF194" s="147"/>
      <c r="AG194" s="147" t="s">
        <v>417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1" outlineLevel="2">
      <c r="A195" s="154"/>
      <c r="B195" s="155"/>
      <c r="C195" s="294" t="s">
        <v>425</v>
      </c>
      <c r="D195" s="295"/>
      <c r="E195" s="295"/>
      <c r="F195" s="295"/>
      <c r="G195" s="295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200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85" t="str">
        <f>C195</f>
        <v>S naložením suti nebo vybouraných hmot do dopravního prostředku a na jejich vyložením, popřípadě přeložením na normální dopravní prostředek.</v>
      </c>
      <c r="BB195" s="147"/>
      <c r="BC195" s="147"/>
      <c r="BD195" s="147"/>
      <c r="BE195" s="147"/>
      <c r="BF195" s="147"/>
      <c r="BG195" s="147"/>
      <c r="BH195" s="147"/>
    </row>
    <row r="196" spans="1:60" ht="20.399999999999999" outlineLevel="1">
      <c r="A196" s="177">
        <v>112</v>
      </c>
      <c r="B196" s="178" t="s">
        <v>426</v>
      </c>
      <c r="C196" s="189" t="s">
        <v>427</v>
      </c>
      <c r="D196" s="179" t="s">
        <v>257</v>
      </c>
      <c r="E196" s="180">
        <v>2.97593</v>
      </c>
      <c r="F196" s="181"/>
      <c r="G196" s="182">
        <f>ROUND(E196*F196,2)</f>
        <v>0</v>
      </c>
      <c r="H196" s="181"/>
      <c r="I196" s="182">
        <f>ROUND(E196*H196,2)</f>
        <v>0</v>
      </c>
      <c r="J196" s="181"/>
      <c r="K196" s="182">
        <f>ROUND(E196*J196,2)</f>
        <v>0</v>
      </c>
      <c r="L196" s="182">
        <v>21</v>
      </c>
      <c r="M196" s="182">
        <f>G196*(1+L196/100)</f>
        <v>0</v>
      </c>
      <c r="N196" s="180">
        <v>0</v>
      </c>
      <c r="O196" s="180">
        <f>ROUND(E196*N196,2)</f>
        <v>0</v>
      </c>
      <c r="P196" s="180">
        <v>0</v>
      </c>
      <c r="Q196" s="180">
        <f>ROUND(E196*P196,2)</f>
        <v>0</v>
      </c>
      <c r="R196" s="182"/>
      <c r="S196" s="182" t="s">
        <v>194</v>
      </c>
      <c r="T196" s="183" t="s">
        <v>195</v>
      </c>
      <c r="U196" s="158">
        <v>0</v>
      </c>
      <c r="V196" s="158">
        <f>ROUND(E196*U196,2)</f>
        <v>0</v>
      </c>
      <c r="W196" s="158"/>
      <c r="X196" s="158" t="s">
        <v>416</v>
      </c>
      <c r="Y196" s="158" t="s">
        <v>197</v>
      </c>
      <c r="Z196" s="147"/>
      <c r="AA196" s="147"/>
      <c r="AB196" s="147"/>
      <c r="AC196" s="147"/>
      <c r="AD196" s="147"/>
      <c r="AE196" s="147"/>
      <c r="AF196" s="147"/>
      <c r="AG196" s="147" t="s">
        <v>417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>
      <c r="A197" s="163" t="s">
        <v>189</v>
      </c>
      <c r="B197" s="164" t="s">
        <v>161</v>
      </c>
      <c r="C197" s="186" t="s">
        <v>29</v>
      </c>
      <c r="D197" s="165"/>
      <c r="E197" s="166"/>
      <c r="F197" s="167"/>
      <c r="G197" s="167">
        <f>SUMIF(AG198:AG201,"&lt;&gt;NOR",G198:G201)</f>
        <v>0</v>
      </c>
      <c r="H197" s="167"/>
      <c r="I197" s="167">
        <f>SUM(I198:I201)</f>
        <v>0</v>
      </c>
      <c r="J197" s="167"/>
      <c r="K197" s="167">
        <f>SUM(K198:K201)</f>
        <v>0</v>
      </c>
      <c r="L197" s="167"/>
      <c r="M197" s="167">
        <f>SUM(M198:M201)</f>
        <v>0</v>
      </c>
      <c r="N197" s="166"/>
      <c r="O197" s="166">
        <f>SUM(O198:O201)</f>
        <v>0</v>
      </c>
      <c r="P197" s="166"/>
      <c r="Q197" s="166">
        <f>SUM(Q198:Q201)</f>
        <v>0</v>
      </c>
      <c r="R197" s="167"/>
      <c r="S197" s="167"/>
      <c r="T197" s="168"/>
      <c r="U197" s="162"/>
      <c r="V197" s="162">
        <f>SUM(V198:V201)</f>
        <v>0</v>
      </c>
      <c r="W197" s="162"/>
      <c r="X197" s="162"/>
      <c r="Y197" s="162"/>
      <c r="AG197" t="s">
        <v>190</v>
      </c>
    </row>
    <row r="198" spans="1:60" outlineLevel="1">
      <c r="A198" s="170">
        <v>113</v>
      </c>
      <c r="B198" s="171" t="s">
        <v>428</v>
      </c>
      <c r="C198" s="187" t="s">
        <v>429</v>
      </c>
      <c r="D198" s="172" t="s">
        <v>430</v>
      </c>
      <c r="E198" s="173">
        <v>1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/>
      <c r="S198" s="175" t="s">
        <v>194</v>
      </c>
      <c r="T198" s="176" t="s">
        <v>229</v>
      </c>
      <c r="U198" s="158">
        <v>0</v>
      </c>
      <c r="V198" s="158">
        <f>ROUND(E198*U198,2)</f>
        <v>0</v>
      </c>
      <c r="W198" s="158"/>
      <c r="X198" s="158" t="s">
        <v>431</v>
      </c>
      <c r="Y198" s="158" t="s">
        <v>197</v>
      </c>
      <c r="Z198" s="147"/>
      <c r="AA198" s="147"/>
      <c r="AB198" s="147"/>
      <c r="AC198" s="147"/>
      <c r="AD198" s="147"/>
      <c r="AE198" s="147"/>
      <c r="AF198" s="147"/>
      <c r="AG198" s="147" t="s">
        <v>432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>
      <c r="A199" s="154"/>
      <c r="B199" s="155"/>
      <c r="C199" s="294" t="s">
        <v>433</v>
      </c>
      <c r="D199" s="295"/>
      <c r="E199" s="295"/>
      <c r="F199" s="295"/>
      <c r="G199" s="295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200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70">
        <v>114</v>
      </c>
      <c r="B200" s="171" t="s">
        <v>434</v>
      </c>
      <c r="C200" s="187" t="s">
        <v>435</v>
      </c>
      <c r="D200" s="172" t="s">
        <v>430</v>
      </c>
      <c r="E200" s="173">
        <v>1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3">
        <v>0</v>
      </c>
      <c r="O200" s="173">
        <f>ROUND(E200*N200,2)</f>
        <v>0</v>
      </c>
      <c r="P200" s="173">
        <v>0</v>
      </c>
      <c r="Q200" s="173">
        <f>ROUND(E200*P200,2)</f>
        <v>0</v>
      </c>
      <c r="R200" s="175"/>
      <c r="S200" s="175" t="s">
        <v>194</v>
      </c>
      <c r="T200" s="176" t="s">
        <v>229</v>
      </c>
      <c r="U200" s="158">
        <v>0</v>
      </c>
      <c r="V200" s="158">
        <f>ROUND(E200*U200,2)</f>
        <v>0</v>
      </c>
      <c r="W200" s="158"/>
      <c r="X200" s="158" t="s">
        <v>431</v>
      </c>
      <c r="Y200" s="158" t="s">
        <v>197</v>
      </c>
      <c r="Z200" s="147"/>
      <c r="AA200" s="147"/>
      <c r="AB200" s="147"/>
      <c r="AC200" s="147"/>
      <c r="AD200" s="147"/>
      <c r="AE200" s="147"/>
      <c r="AF200" s="147"/>
      <c r="AG200" s="147" t="s">
        <v>432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1.2" outlineLevel="2">
      <c r="A201" s="154"/>
      <c r="B201" s="155"/>
      <c r="C201" s="294" t="s">
        <v>436</v>
      </c>
      <c r="D201" s="295"/>
      <c r="E201" s="295"/>
      <c r="F201" s="295"/>
      <c r="G201" s="295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200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85" t="str">
        <f>C201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1" s="147"/>
      <c r="BC201" s="147"/>
      <c r="BD201" s="147"/>
      <c r="BE201" s="147"/>
      <c r="BF201" s="147"/>
      <c r="BG201" s="147"/>
      <c r="BH201" s="147"/>
    </row>
    <row r="202" spans="1:60">
      <c r="A202" s="163" t="s">
        <v>189</v>
      </c>
      <c r="B202" s="164" t="s">
        <v>162</v>
      </c>
      <c r="C202" s="186" t="s">
        <v>30</v>
      </c>
      <c r="D202" s="165"/>
      <c r="E202" s="166"/>
      <c r="F202" s="167"/>
      <c r="G202" s="167">
        <f>SUMIF(AG203:AG206,"&lt;&gt;NOR",G203:G206)</f>
        <v>0</v>
      </c>
      <c r="H202" s="167"/>
      <c r="I202" s="167">
        <f>SUM(I203:I206)</f>
        <v>0</v>
      </c>
      <c r="J202" s="167"/>
      <c r="K202" s="167">
        <f>SUM(K203:K206)</f>
        <v>0</v>
      </c>
      <c r="L202" s="167"/>
      <c r="M202" s="167">
        <f>SUM(M203:M206)</f>
        <v>0</v>
      </c>
      <c r="N202" s="166"/>
      <c r="O202" s="166">
        <f>SUM(O203:O206)</f>
        <v>0</v>
      </c>
      <c r="P202" s="166"/>
      <c r="Q202" s="166">
        <f>SUM(Q203:Q206)</f>
        <v>0</v>
      </c>
      <c r="R202" s="167"/>
      <c r="S202" s="167"/>
      <c r="T202" s="168"/>
      <c r="U202" s="162"/>
      <c r="V202" s="162">
        <f>SUM(V203:V206)</f>
        <v>0</v>
      </c>
      <c r="W202" s="162"/>
      <c r="X202" s="162"/>
      <c r="Y202" s="162"/>
      <c r="AG202" t="s">
        <v>190</v>
      </c>
    </row>
    <row r="203" spans="1:60" ht="102" outlineLevel="1">
      <c r="A203" s="170">
        <v>115</v>
      </c>
      <c r="B203" s="171" t="s">
        <v>313</v>
      </c>
      <c r="C203" s="187" t="s">
        <v>1237</v>
      </c>
      <c r="D203" s="172" t="s">
        <v>430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194</v>
      </c>
      <c r="T203" s="176" t="s">
        <v>229</v>
      </c>
      <c r="U203" s="158">
        <v>0</v>
      </c>
      <c r="V203" s="158">
        <f>ROUND(E203*U203,2)</f>
        <v>0</v>
      </c>
      <c r="W203" s="158"/>
      <c r="X203" s="158" t="s">
        <v>431</v>
      </c>
      <c r="Y203" s="158" t="s">
        <v>197</v>
      </c>
      <c r="Z203" s="147"/>
      <c r="AA203" s="147"/>
      <c r="AB203" s="147"/>
      <c r="AC203" s="147"/>
      <c r="AD203" s="147"/>
      <c r="AE203" s="147"/>
      <c r="AF203" s="147"/>
      <c r="AG203" s="147" t="s">
        <v>432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>
      <c r="A204" s="154"/>
      <c r="B204" s="155"/>
      <c r="C204" s="294"/>
      <c r="D204" s="295"/>
      <c r="E204" s="295"/>
      <c r="F204" s="295"/>
      <c r="G204" s="295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200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85">
        <f>C204</f>
        <v>0</v>
      </c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70">
        <v>116</v>
      </c>
      <c r="B205" s="171" t="s">
        <v>437</v>
      </c>
      <c r="C205" s="187" t="s">
        <v>438</v>
      </c>
      <c r="D205" s="172" t="s">
        <v>430</v>
      </c>
      <c r="E205" s="173">
        <v>1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194</v>
      </c>
      <c r="T205" s="176" t="s">
        <v>229</v>
      </c>
      <c r="U205" s="158">
        <v>0</v>
      </c>
      <c r="V205" s="158">
        <f>ROUND(E205*U205,2)</f>
        <v>0</v>
      </c>
      <c r="W205" s="158"/>
      <c r="X205" s="158" t="s">
        <v>431</v>
      </c>
      <c r="Y205" s="158" t="s">
        <v>197</v>
      </c>
      <c r="Z205" s="147"/>
      <c r="AA205" s="147"/>
      <c r="AB205" s="147"/>
      <c r="AC205" s="147"/>
      <c r="AD205" s="147"/>
      <c r="AE205" s="147"/>
      <c r="AF205" s="147"/>
      <c r="AG205" s="147" t="s">
        <v>432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1" outlineLevel="2">
      <c r="A206" s="154"/>
      <c r="B206" s="155"/>
      <c r="C206" s="294" t="s">
        <v>439</v>
      </c>
      <c r="D206" s="295"/>
      <c r="E206" s="295"/>
      <c r="F206" s="295"/>
      <c r="G206" s="295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200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85" t="str">
        <f>C206</f>
        <v>Náklady na vyhotovení dokumentace skutečného provedení stavby a její předání objednateli v požadované formě a požadovaném počtu.</v>
      </c>
      <c r="BB206" s="147"/>
      <c r="BC206" s="147"/>
      <c r="BD206" s="147"/>
      <c r="BE206" s="147"/>
      <c r="BF206" s="147"/>
      <c r="BG206" s="147"/>
      <c r="BH206" s="147"/>
    </row>
    <row r="207" spans="1:60">
      <c r="A207" s="3"/>
      <c r="B207" s="4"/>
      <c r="C207" s="191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v>15</v>
      </c>
      <c r="AF207">
        <v>21</v>
      </c>
      <c r="AG207" t="s">
        <v>175</v>
      </c>
    </row>
    <row r="208" spans="1:60">
      <c r="A208" s="150"/>
      <c r="B208" s="151" t="s">
        <v>31</v>
      </c>
      <c r="C208" s="192"/>
      <c r="D208" s="152"/>
      <c r="E208" s="153"/>
      <c r="F208" s="153"/>
      <c r="G208" s="169">
        <f>G8+G11+G25+G28+G32+G34+G41+G56+G58+G61+G71+G96+G105+G107+G115+G121+G125+G147+G158+G168+G179+G182+G186+G189+G197+G202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E208">
        <f>SUMIF(L7:L206,AE207,G7:G206)</f>
        <v>0</v>
      </c>
      <c r="AF208">
        <f>SUMIF(L7:L206,AF207,G7:G206)</f>
        <v>0</v>
      </c>
      <c r="AG208" t="s">
        <v>440</v>
      </c>
    </row>
    <row r="209" spans="1:33">
      <c r="A209" s="3"/>
      <c r="B209" s="4"/>
      <c r="C209" s="191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3"/>
      <c r="B210" s="4"/>
      <c r="C210" s="191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>
      <c r="A211" s="292" t="s">
        <v>441</v>
      </c>
      <c r="B211" s="292"/>
      <c r="C211" s="29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>
      <c r="A212" s="298"/>
      <c r="B212" s="299"/>
      <c r="C212" s="300"/>
      <c r="D212" s="299"/>
      <c r="E212" s="299"/>
      <c r="F212" s="299"/>
      <c r="G212" s="30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G212" t="s">
        <v>442</v>
      </c>
    </row>
    <row r="213" spans="1:33">
      <c r="A213" s="302"/>
      <c r="B213" s="303"/>
      <c r="C213" s="304"/>
      <c r="D213" s="303"/>
      <c r="E213" s="303"/>
      <c r="F213" s="303"/>
      <c r="G213" s="30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302"/>
      <c r="B214" s="303"/>
      <c r="C214" s="304"/>
      <c r="D214" s="303"/>
      <c r="E214" s="303"/>
      <c r="F214" s="303"/>
      <c r="G214" s="30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302"/>
      <c r="B215" s="303"/>
      <c r="C215" s="304"/>
      <c r="D215" s="303"/>
      <c r="E215" s="303"/>
      <c r="F215" s="303"/>
      <c r="G215" s="30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A216" s="306"/>
      <c r="B216" s="307"/>
      <c r="C216" s="308"/>
      <c r="D216" s="307"/>
      <c r="E216" s="307"/>
      <c r="F216" s="307"/>
      <c r="G216" s="309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>
      <c r="A217" s="3"/>
      <c r="B217" s="4"/>
      <c r="C217" s="191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33">
      <c r="C218" s="193"/>
      <c r="D218" s="10"/>
      <c r="AG218" t="s">
        <v>443</v>
      </c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ZKJX5NAUspoAzKJh8OL5ir26WpNQOWxE0RdlXIyLk3PE+IgxFIiwYueHkXoe8TiFuDgiRZCYbqouwVF4lrN1gQ==" saltValue="zVl8h/qOVD0q+R+046/ATQ==" spinCount="100000" sheet="1" formatRows="0"/>
  <mergeCells count="33">
    <mergeCell ref="A211:C211"/>
    <mergeCell ref="A212:G216"/>
    <mergeCell ref="C13:G13"/>
    <mergeCell ref="C16:G16"/>
    <mergeCell ref="C36:G36"/>
    <mergeCell ref="C37:G37"/>
    <mergeCell ref="C74:G74"/>
    <mergeCell ref="C39:G39"/>
    <mergeCell ref="C54:G54"/>
    <mergeCell ref="C66:G66"/>
    <mergeCell ref="C68:G68"/>
    <mergeCell ref="C192:G192"/>
    <mergeCell ref="C75:G75"/>
    <mergeCell ref="C77:G77"/>
    <mergeCell ref="C78:G78"/>
    <mergeCell ref="C82:G82"/>
    <mergeCell ref="A1:G1"/>
    <mergeCell ref="C2:G2"/>
    <mergeCell ref="C3:G3"/>
    <mergeCell ref="C4:G4"/>
    <mergeCell ref="C38:G38"/>
    <mergeCell ref="C84:G84"/>
    <mergeCell ref="C86:G86"/>
    <mergeCell ref="C88:G88"/>
    <mergeCell ref="C90:G90"/>
    <mergeCell ref="C141:G141"/>
    <mergeCell ref="C204:G204"/>
    <mergeCell ref="C206:G206"/>
    <mergeCell ref="C149:G149"/>
    <mergeCell ref="C165:G165"/>
    <mergeCell ref="C195:G195"/>
    <mergeCell ref="C199:G199"/>
    <mergeCell ref="C201:G20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'08.Par.el.'!B16 / 100</f>
        <v>0</v>
      </c>
      <c r="C4" s="201">
        <f>B3 * '08.Par.el.'!B17 / 100</f>
        <v>0</v>
      </c>
      <c r="D4" s="196"/>
    </row>
    <row r="5" spans="1:4">
      <c r="A5" s="200" t="s">
        <v>991</v>
      </c>
      <c r="B5" s="201"/>
      <c r="C5" s="201">
        <f>('08.Roz.el.'!F71) + 0</f>
        <v>0</v>
      </c>
      <c r="D5" s="196"/>
    </row>
    <row r="6" spans="1:4">
      <c r="A6" s="200" t="s">
        <v>992</v>
      </c>
      <c r="B6" s="201"/>
      <c r="C6" s="201">
        <f>0 + ('08.Roz.el.'!H71)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'08.Par.el.'!B18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('08.Roz.el.'!F90) + ('08.Roz.el.'!H90)</f>
        <v>0</v>
      </c>
      <c r="D10" s="196"/>
    </row>
    <row r="11" spans="1:4">
      <c r="A11" s="200" t="s">
        <v>996</v>
      </c>
      <c r="B11" s="201"/>
      <c r="C11" s="201">
        <f>(C9 + C10) * '08.Par.el.'!B19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'08.Par.el.'!B20 / 100</f>
        <v>0</v>
      </c>
      <c r="D13" s="196"/>
    </row>
    <row r="14" spans="1:4">
      <c r="A14" s="200" t="s">
        <v>999</v>
      </c>
      <c r="B14" s="201"/>
      <c r="C14" s="201">
        <f>(B12 + C12) * '08.Par.el.'!B21 / 100</f>
        <v>0</v>
      </c>
      <c r="D14" s="196"/>
    </row>
    <row r="15" spans="1:4">
      <c r="A15" s="200" t="s">
        <v>1000</v>
      </c>
      <c r="B15" s="201"/>
      <c r="C15" s="201">
        <f>(B7 + C7) * '08.Par.el.'!B22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'08.Par.el.'!B23 / 100</f>
        <v>0</v>
      </c>
      <c r="D19" s="196"/>
    </row>
    <row r="20" spans="1:4">
      <c r="A20" s="200" t="s">
        <v>1004</v>
      </c>
      <c r="B20" s="201"/>
      <c r="C20" s="201">
        <f>C12 * '08.Par.el.'!B24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'08.Par.el.'!B25 * '08.Par.el.'!B28 * (C16 * '08.Par.el.'!B27)^'08.Par.el.'!B26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(SUM('08.Roz.el.'!F8:F68,'08.Roz.el.'!F70)+SUM('08.Roz.el.'!F77:F86)) + (SUM('08.Roz.el.'!H8:H68)+SUM('08.Roz.el.'!H77:H86)) + B4 + C4 + C8 + C11 + C13 + C14 + C15 + C21 + C22</f>
        <v>0</v>
      </c>
      <c r="C25" s="201">
        <f>B25 * '08.Par.el.'!B31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'08.Par.el.'!B29 / 100</f>
        <v>0</v>
      </c>
      <c r="D28" s="196"/>
    </row>
    <row r="29" spans="1:4">
      <c r="A29" s="200" t="s">
        <v>1010</v>
      </c>
      <c r="B29" s="201"/>
      <c r="C29" s="201">
        <f>C24 * '08.Par.el.'!B30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('08.Roz.el.'!F71)</f>
        <v>0</v>
      </c>
      <c r="C31" s="201">
        <f>('08.Roz.el.'!H71)</f>
        <v>0</v>
      </c>
      <c r="D31" s="196"/>
    </row>
    <row r="32" spans="1:4">
      <c r="A32" s="200" t="s">
        <v>995</v>
      </c>
      <c r="B32" s="201">
        <f>('08.Roz.el.'!F90)</f>
        <v>0</v>
      </c>
      <c r="C32" s="201">
        <f>('08.Roz.el.'!H90)</f>
        <v>0</v>
      </c>
      <c r="D32" s="196"/>
    </row>
    <row r="33" spans="1:4">
      <c r="A33" s="200" t="s">
        <v>1014</v>
      </c>
      <c r="B33" s="201">
        <f>('08.Roz.el.'!F88)</f>
        <v>0</v>
      </c>
      <c r="C33" s="201">
        <f>('08.Roz.el.'!H88)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mMkgDJWH3l/N9pLWI6NK/fzOu8Hy/6SoAc/3RR0r+5Iip0LBfcolYB/urkkdFS8rkD1UXqz0FSz2weGOZaxZiw==" saltValue="CJ5weN6IWje9r3neG6b71g==" spinCount="100000" sheet="1" objects="1" scenarios="1"/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91"/>
  <sheetViews>
    <sheetView topLeftCell="A20" workbookViewId="0">
      <selection activeCell="E31" sqref="E31"/>
    </sheetView>
  </sheetViews>
  <sheetFormatPr defaultRowHeight="14.4"/>
  <cols>
    <col min="1" max="1" width="6.109375" style="207" bestFit="1" customWidth="1"/>
    <col min="2" max="2" width="85.5546875" style="207" customWidth="1"/>
    <col min="3" max="3" width="4" style="207" bestFit="1" customWidth="1"/>
    <col min="4" max="4" width="6.44140625" style="208" bestFit="1" customWidth="1"/>
    <col min="5" max="5" width="10.33203125" style="208" customWidth="1"/>
    <col min="6" max="6" width="13.44140625" style="208" bestFit="1" customWidth="1"/>
    <col min="7" max="7" width="10.33203125" style="208" customWidth="1"/>
    <col min="8" max="8" width="12.5546875" style="208" bestFit="1" customWidth="1"/>
    <col min="9" max="9" width="10.3320312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08.Par.el.'!B33/100*F9+'08.Par.el.'!B33/100*F11+'08.Par.el.'!B33/100*F12+'08.Par.el.'!B33/100*F20+'08.Par.el.'!B33/100*F24+'08.Par.el.'!B33/100*F25+'08.Par.el.'!B33/100*F27+'08.Par.el.'!B33/100*F29+'08.Par.el.'!B33/100*F31+'08.Par.el.'!B33/100*F33+'08.Par.el.'!B33/100*F35+'08.Par.el.'!B33/100*F37+'08.Par.el.'!B33/100*F39+'08.Par.el.'!B33/100*F41+'08.Par.el.'!B33/100*F43+'08.Par.el.'!B33/100*F44+'08.Par.el.'!B33/100*F45+'08.Par.el.'!B33/100*F47+'08.Par.el.'!B33/100*F49+'08.Par.el.'!B33/100*F50+'08.Par.el.'!B33/100*F52+'08.Par.el.'!B33/100*F54+'08.Par.el.'!B33/100*F55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1002</v>
      </c>
      <c r="B7" s="200" t="s">
        <v>1002</v>
      </c>
      <c r="C7" s="200" t="s">
        <v>1002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1002</v>
      </c>
      <c r="B8" s="211" t="s">
        <v>1024</v>
      </c>
      <c r="C8" s="211" t="s">
        <v>1002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1025</v>
      </c>
      <c r="C9" s="200" t="s">
        <v>262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1002</v>
      </c>
      <c r="B10" s="211" t="s">
        <v>1026</v>
      </c>
      <c r="C10" s="211" t="s">
        <v>1002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1027</v>
      </c>
      <c r="B11" s="200" t="s">
        <v>1028</v>
      </c>
      <c r="C11" s="200" t="s">
        <v>262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>E11+G11</f>
        <v>0</v>
      </c>
      <c r="J11" s="201">
        <f>F11+H11</f>
        <v>0</v>
      </c>
      <c r="K11" s="196"/>
      <c r="L11" s="196"/>
    </row>
    <row r="12" spans="1:13">
      <c r="A12" s="200" t="s">
        <v>98</v>
      </c>
      <c r="B12" s="200" t="s">
        <v>1029</v>
      </c>
      <c r="C12" s="200" t="s">
        <v>262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>E12+G12</f>
        <v>0</v>
      </c>
      <c r="J12" s="201">
        <f>F12+H12</f>
        <v>0</v>
      </c>
      <c r="K12" s="196"/>
      <c r="L12" s="196"/>
    </row>
    <row r="13" spans="1:13">
      <c r="A13" s="211" t="s">
        <v>1002</v>
      </c>
      <c r="B13" s="211" t="s">
        <v>1030</v>
      </c>
      <c r="C13" s="211" t="s">
        <v>1002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00" t="s">
        <v>1031</v>
      </c>
      <c r="B14" s="200" t="s">
        <v>1034</v>
      </c>
      <c r="C14" s="200" t="s">
        <v>262</v>
      </c>
      <c r="D14" s="201">
        <v>1</v>
      </c>
      <c r="E14" s="221"/>
      <c r="F14" s="201">
        <f>D14*E14</f>
        <v>0</v>
      </c>
      <c r="G14" s="221"/>
      <c r="H14" s="201">
        <f>D14*G14</f>
        <v>0</v>
      </c>
      <c r="I14" s="201">
        <f>E14+G14</f>
        <v>0</v>
      </c>
      <c r="J14" s="201">
        <f>F14+H14</f>
        <v>0</v>
      </c>
      <c r="K14" s="196"/>
      <c r="L14" s="196"/>
    </row>
    <row r="15" spans="1:13">
      <c r="A15" s="200" t="s">
        <v>1033</v>
      </c>
      <c r="B15" s="200" t="s">
        <v>1032</v>
      </c>
      <c r="C15" s="200" t="s">
        <v>262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1002</v>
      </c>
      <c r="B16" s="211" t="s">
        <v>1035</v>
      </c>
      <c r="C16" s="211" t="s">
        <v>1002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11" t="s">
        <v>1002</v>
      </c>
      <c r="B17" s="211" t="s">
        <v>1036</v>
      </c>
      <c r="C17" s="211" t="s">
        <v>1002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1002</v>
      </c>
      <c r="B18" s="211" t="s">
        <v>1037</v>
      </c>
      <c r="C18" s="211" t="s">
        <v>1002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1002</v>
      </c>
      <c r="B19" s="211" t="s">
        <v>1038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1039</v>
      </c>
      <c r="B20" s="200" t="s">
        <v>1040</v>
      </c>
      <c r="C20" s="200" t="s">
        <v>227</v>
      </c>
      <c r="D20" s="201">
        <v>1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11" t="s">
        <v>1002</v>
      </c>
      <c r="B21" s="211" t="s">
        <v>1041</v>
      </c>
      <c r="C21" s="211" t="s">
        <v>1002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00" t="s">
        <v>1042</v>
      </c>
      <c r="B22" s="200" t="s">
        <v>1043</v>
      </c>
      <c r="C22" s="200" t="s">
        <v>1044</v>
      </c>
      <c r="D22" s="201">
        <v>8</v>
      </c>
      <c r="E22" s="221"/>
      <c r="F22" s="201">
        <f>D22*E22</f>
        <v>0</v>
      </c>
      <c r="G22" s="221"/>
      <c r="H22" s="201">
        <f>D22*G22</f>
        <v>0</v>
      </c>
      <c r="I22" s="201">
        <f>E22+G22</f>
        <v>0</v>
      </c>
      <c r="J22" s="201">
        <f>F22+H22</f>
        <v>0</v>
      </c>
      <c r="K22" s="196"/>
      <c r="L22" s="196"/>
    </row>
    <row r="23" spans="1:12">
      <c r="A23" s="211" t="s">
        <v>1002</v>
      </c>
      <c r="B23" s="211" t="s">
        <v>1045</v>
      </c>
      <c r="C23" s="211" t="s">
        <v>1002</v>
      </c>
      <c r="D23" s="212"/>
      <c r="E23" s="224"/>
      <c r="F23" s="212"/>
      <c r="G23" s="224"/>
      <c r="H23" s="212"/>
      <c r="I23" s="212"/>
      <c r="J23" s="212"/>
      <c r="K23" s="196"/>
      <c r="L23" s="196"/>
    </row>
    <row r="24" spans="1:12">
      <c r="A24" s="200" t="s">
        <v>1046</v>
      </c>
      <c r="B24" s="200" t="s">
        <v>1047</v>
      </c>
      <c r="C24" s="200" t="s">
        <v>236</v>
      </c>
      <c r="D24" s="201">
        <v>138</v>
      </c>
      <c r="E24" s="221"/>
      <c r="F24" s="201">
        <f>D24*E24</f>
        <v>0</v>
      </c>
      <c r="G24" s="221"/>
      <c r="H24" s="201">
        <f>D24*G24</f>
        <v>0</v>
      </c>
      <c r="I24" s="201">
        <f>E24+G24</f>
        <v>0</v>
      </c>
      <c r="J24" s="201">
        <f>F24+H24</f>
        <v>0</v>
      </c>
      <c r="K24" s="196"/>
      <c r="L24" s="196"/>
    </row>
    <row r="25" spans="1:12">
      <c r="A25" s="200" t="s">
        <v>1048</v>
      </c>
      <c r="B25" s="200" t="s">
        <v>1049</v>
      </c>
      <c r="C25" s="200" t="s">
        <v>236</v>
      </c>
      <c r="D25" s="201">
        <v>206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1002</v>
      </c>
      <c r="B26" s="211" t="s">
        <v>1050</v>
      </c>
      <c r="C26" s="211" t="s">
        <v>1002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1051</v>
      </c>
      <c r="B27" s="200" t="s">
        <v>1052</v>
      </c>
      <c r="C27" s="200" t="s">
        <v>262</v>
      </c>
      <c r="D27" s="201">
        <v>48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1002</v>
      </c>
      <c r="B28" s="211" t="s">
        <v>1053</v>
      </c>
      <c r="C28" s="211" t="s">
        <v>1002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1054</v>
      </c>
      <c r="B29" s="200" t="s">
        <v>1055</v>
      </c>
      <c r="C29" s="200" t="s">
        <v>262</v>
      </c>
      <c r="D29" s="201">
        <v>6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1002</v>
      </c>
      <c r="B30" s="211" t="s">
        <v>1056</v>
      </c>
      <c r="C30" s="211" t="s">
        <v>1002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1057</v>
      </c>
      <c r="B31" s="200" t="s">
        <v>1058</v>
      </c>
      <c r="C31" s="200" t="s">
        <v>236</v>
      </c>
      <c r="D31" s="201">
        <v>36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11" t="s">
        <v>1002</v>
      </c>
      <c r="B32" s="211" t="s">
        <v>1059</v>
      </c>
      <c r="C32" s="211" t="s">
        <v>1002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00" t="s">
        <v>1060</v>
      </c>
      <c r="B33" s="200" t="s">
        <v>1061</v>
      </c>
      <c r="C33" s="200" t="s">
        <v>236</v>
      </c>
      <c r="D33" s="201">
        <v>46</v>
      </c>
      <c r="E33" s="221"/>
      <c r="F33" s="201">
        <f>D33*E33</f>
        <v>0</v>
      </c>
      <c r="G33" s="221"/>
      <c r="H33" s="201">
        <f>D33*G33</f>
        <v>0</v>
      </c>
      <c r="I33" s="201">
        <f>E33+G33</f>
        <v>0</v>
      </c>
      <c r="J33" s="201">
        <f>F33+H33</f>
        <v>0</v>
      </c>
      <c r="K33" s="196"/>
      <c r="L33" s="196"/>
    </row>
    <row r="34" spans="1:12">
      <c r="A34" s="211" t="s">
        <v>1002</v>
      </c>
      <c r="B34" s="211" t="s">
        <v>1062</v>
      </c>
      <c r="C34" s="211" t="s">
        <v>1002</v>
      </c>
      <c r="D34" s="212"/>
      <c r="E34" s="224"/>
      <c r="F34" s="212"/>
      <c r="G34" s="224"/>
      <c r="H34" s="212"/>
      <c r="I34" s="212"/>
      <c r="J34" s="212"/>
      <c r="K34" s="196"/>
      <c r="L34" s="196"/>
    </row>
    <row r="35" spans="1:12">
      <c r="A35" s="200" t="s">
        <v>1063</v>
      </c>
      <c r="B35" s="200" t="s">
        <v>1064</v>
      </c>
      <c r="C35" s="200" t="s">
        <v>262</v>
      </c>
      <c r="D35" s="201">
        <v>3</v>
      </c>
      <c r="E35" s="221"/>
      <c r="F35" s="201">
        <f>D35*E35</f>
        <v>0</v>
      </c>
      <c r="G35" s="221"/>
      <c r="H35" s="201">
        <f>D35*G35</f>
        <v>0</v>
      </c>
      <c r="I35" s="201">
        <f>E35+G35</f>
        <v>0</v>
      </c>
      <c r="J35" s="201">
        <f>F35+H35</f>
        <v>0</v>
      </c>
      <c r="K35" s="196"/>
      <c r="L35" s="196"/>
    </row>
    <row r="36" spans="1:12">
      <c r="A36" s="211" t="s">
        <v>1002</v>
      </c>
      <c r="B36" s="211" t="s">
        <v>1065</v>
      </c>
      <c r="C36" s="211" t="s">
        <v>1002</v>
      </c>
      <c r="D36" s="212"/>
      <c r="E36" s="224"/>
      <c r="F36" s="212"/>
      <c r="G36" s="224"/>
      <c r="H36" s="212"/>
      <c r="I36" s="212"/>
      <c r="J36" s="212"/>
      <c r="K36" s="196"/>
      <c r="L36" s="196"/>
    </row>
    <row r="37" spans="1:12">
      <c r="A37" s="200" t="s">
        <v>1066</v>
      </c>
      <c r="B37" s="200" t="s">
        <v>1067</v>
      </c>
      <c r="C37" s="200" t="s">
        <v>262</v>
      </c>
      <c r="D37" s="201">
        <v>3</v>
      </c>
      <c r="E37" s="221"/>
      <c r="F37" s="201">
        <f>D37*E37</f>
        <v>0</v>
      </c>
      <c r="G37" s="221"/>
      <c r="H37" s="201">
        <f>D37*G37</f>
        <v>0</v>
      </c>
      <c r="I37" s="201">
        <f>E37+G37</f>
        <v>0</v>
      </c>
      <c r="J37" s="201">
        <f>F37+H37</f>
        <v>0</v>
      </c>
      <c r="K37" s="196"/>
      <c r="L37" s="196"/>
    </row>
    <row r="38" spans="1:12">
      <c r="A38" s="211" t="s">
        <v>1002</v>
      </c>
      <c r="B38" s="211" t="s">
        <v>1068</v>
      </c>
      <c r="C38" s="211" t="s">
        <v>1002</v>
      </c>
      <c r="D38" s="212"/>
      <c r="E38" s="224"/>
      <c r="F38" s="212"/>
      <c r="G38" s="224"/>
      <c r="H38" s="212"/>
      <c r="I38" s="212"/>
      <c r="J38" s="212"/>
      <c r="K38" s="196"/>
      <c r="L38" s="196"/>
    </row>
    <row r="39" spans="1:12">
      <c r="A39" s="200" t="s">
        <v>1069</v>
      </c>
      <c r="B39" s="200" t="s">
        <v>1070</v>
      </c>
      <c r="C39" s="200" t="s">
        <v>262</v>
      </c>
      <c r="D39" s="201">
        <v>7</v>
      </c>
      <c r="E39" s="221"/>
      <c r="F39" s="201">
        <f>D39*E39</f>
        <v>0</v>
      </c>
      <c r="G39" s="221"/>
      <c r="H39" s="201">
        <f>D39*G39</f>
        <v>0</v>
      </c>
      <c r="I39" s="201">
        <f>E39+G39</f>
        <v>0</v>
      </c>
      <c r="J39" s="201">
        <f>F39+H39</f>
        <v>0</v>
      </c>
      <c r="K39" s="196"/>
      <c r="L39" s="196"/>
    </row>
    <row r="40" spans="1:12">
      <c r="A40" s="211" t="s">
        <v>1002</v>
      </c>
      <c r="B40" s="211" t="s">
        <v>1071</v>
      </c>
      <c r="C40" s="211" t="s">
        <v>1002</v>
      </c>
      <c r="D40" s="212"/>
      <c r="E40" s="224"/>
      <c r="F40" s="212"/>
      <c r="G40" s="224"/>
      <c r="H40" s="212"/>
      <c r="I40" s="212"/>
      <c r="J40" s="212"/>
      <c r="K40" s="196"/>
      <c r="L40" s="196"/>
    </row>
    <row r="41" spans="1:12" ht="24">
      <c r="A41" s="200" t="s">
        <v>1072</v>
      </c>
      <c r="B41" s="310" t="s">
        <v>1073</v>
      </c>
      <c r="C41" s="200" t="s">
        <v>262</v>
      </c>
      <c r="D41" s="201">
        <v>1</v>
      </c>
      <c r="E41" s="221"/>
      <c r="F41" s="201">
        <f>D41*E41</f>
        <v>0</v>
      </c>
      <c r="G41" s="221"/>
      <c r="H41" s="201">
        <f>D41*G41</f>
        <v>0</v>
      </c>
      <c r="I41" s="201">
        <f>E41+G41</f>
        <v>0</v>
      </c>
      <c r="J41" s="201">
        <f>F41+H41</f>
        <v>0</v>
      </c>
      <c r="K41" s="196"/>
      <c r="L41" s="196"/>
    </row>
    <row r="42" spans="1:12">
      <c r="A42" s="211" t="s">
        <v>1002</v>
      </c>
      <c r="B42" s="211" t="s">
        <v>1074</v>
      </c>
      <c r="C42" s="211" t="s">
        <v>1002</v>
      </c>
      <c r="D42" s="212"/>
      <c r="E42" s="224"/>
      <c r="F42" s="212"/>
      <c r="G42" s="224"/>
      <c r="H42" s="212"/>
      <c r="I42" s="212"/>
      <c r="J42" s="212"/>
      <c r="K42" s="196"/>
      <c r="L42" s="196"/>
    </row>
    <row r="43" spans="1:12">
      <c r="A43" s="200" t="s">
        <v>1075</v>
      </c>
      <c r="B43" s="200" t="s">
        <v>1076</v>
      </c>
      <c r="C43" s="200" t="s">
        <v>262</v>
      </c>
      <c r="D43" s="201">
        <v>2</v>
      </c>
      <c r="E43" s="221"/>
      <c r="F43" s="201">
        <f>D43*E43</f>
        <v>0</v>
      </c>
      <c r="G43" s="221"/>
      <c r="H43" s="201">
        <f>D43*G43</f>
        <v>0</v>
      </c>
      <c r="I43" s="201">
        <f t="shared" ref="I43:J45" si="1">E43+G43</f>
        <v>0</v>
      </c>
      <c r="J43" s="201">
        <f t="shared" si="1"/>
        <v>0</v>
      </c>
      <c r="K43" s="196"/>
      <c r="L43" s="196"/>
    </row>
    <row r="44" spans="1:12">
      <c r="A44" s="200" t="s">
        <v>1077</v>
      </c>
      <c r="B44" s="200" t="s">
        <v>1078</v>
      </c>
      <c r="C44" s="200" t="s">
        <v>262</v>
      </c>
      <c r="D44" s="201">
        <v>3</v>
      </c>
      <c r="E44" s="221"/>
      <c r="F44" s="201">
        <f>D44*E44</f>
        <v>0</v>
      </c>
      <c r="G44" s="221"/>
      <c r="H44" s="201">
        <f>D44*G44</f>
        <v>0</v>
      </c>
      <c r="I44" s="201">
        <f t="shared" si="1"/>
        <v>0</v>
      </c>
      <c r="J44" s="201">
        <f t="shared" si="1"/>
        <v>0</v>
      </c>
      <c r="K44" s="196"/>
      <c r="L44" s="196"/>
    </row>
    <row r="45" spans="1:12">
      <c r="A45" s="200" t="s">
        <v>1079</v>
      </c>
      <c r="B45" s="200" t="s">
        <v>1192</v>
      </c>
      <c r="C45" s="200" t="s">
        <v>262</v>
      </c>
      <c r="D45" s="201">
        <v>1</v>
      </c>
      <c r="E45" s="221"/>
      <c r="F45" s="201">
        <f>D45*E45</f>
        <v>0</v>
      </c>
      <c r="G45" s="221"/>
      <c r="H45" s="201">
        <f>D45*G45</f>
        <v>0</v>
      </c>
      <c r="I45" s="201">
        <f t="shared" si="1"/>
        <v>0</v>
      </c>
      <c r="J45" s="201">
        <f t="shared" si="1"/>
        <v>0</v>
      </c>
      <c r="K45" s="196"/>
      <c r="L45" s="196"/>
    </row>
    <row r="46" spans="1:12">
      <c r="A46" s="211" t="s">
        <v>1002</v>
      </c>
      <c r="B46" s="211" t="s">
        <v>1081</v>
      </c>
      <c r="C46" s="211" t="s">
        <v>1002</v>
      </c>
      <c r="D46" s="212"/>
      <c r="E46" s="224"/>
      <c r="F46" s="212"/>
      <c r="G46" s="224"/>
      <c r="H46" s="212"/>
      <c r="I46" s="212"/>
      <c r="J46" s="212"/>
      <c r="K46" s="196"/>
      <c r="L46" s="196"/>
    </row>
    <row r="47" spans="1:12">
      <c r="A47" s="200" t="s">
        <v>1082</v>
      </c>
      <c r="B47" s="200" t="s">
        <v>1083</v>
      </c>
      <c r="C47" s="200" t="s">
        <v>262</v>
      </c>
      <c r="D47" s="201">
        <v>11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1002</v>
      </c>
      <c r="B48" s="211" t="s">
        <v>1084</v>
      </c>
      <c r="C48" s="211" t="s">
        <v>1002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1085</v>
      </c>
      <c r="B49" s="200" t="s">
        <v>1086</v>
      </c>
      <c r="C49" s="200" t="s">
        <v>262</v>
      </c>
      <c r="D49" s="201">
        <v>12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00" t="s">
        <v>1087</v>
      </c>
      <c r="B50" s="200" t="s">
        <v>1088</v>
      </c>
      <c r="C50" s="200" t="s">
        <v>262</v>
      </c>
      <c r="D50" s="201">
        <v>24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11" t="s">
        <v>1002</v>
      </c>
      <c r="B51" s="211" t="s">
        <v>1089</v>
      </c>
      <c r="C51" s="211" t="s">
        <v>1002</v>
      </c>
      <c r="D51" s="212"/>
      <c r="E51" s="224"/>
      <c r="F51" s="212"/>
      <c r="G51" s="224"/>
      <c r="H51" s="212"/>
      <c r="I51" s="212"/>
      <c r="J51" s="212"/>
      <c r="K51" s="196"/>
      <c r="L51" s="196"/>
    </row>
    <row r="52" spans="1:12">
      <c r="A52" s="200" t="s">
        <v>1090</v>
      </c>
      <c r="B52" s="200" t="s">
        <v>1091</v>
      </c>
      <c r="C52" s="200" t="s">
        <v>262</v>
      </c>
      <c r="D52" s="201">
        <v>1</v>
      </c>
      <c r="E52" s="221"/>
      <c r="F52" s="201">
        <f>D52*E52</f>
        <v>0</v>
      </c>
      <c r="G52" s="221"/>
      <c r="H52" s="201">
        <f>D52*G52</f>
        <v>0</v>
      </c>
      <c r="I52" s="201">
        <f>E52+G52</f>
        <v>0</v>
      </c>
      <c r="J52" s="201">
        <f>F52+H52</f>
        <v>0</v>
      </c>
      <c r="K52" s="196"/>
      <c r="L52" s="196"/>
    </row>
    <row r="53" spans="1:12">
      <c r="A53" s="211" t="s">
        <v>1002</v>
      </c>
      <c r="B53" s="211" t="s">
        <v>1041</v>
      </c>
      <c r="C53" s="211" t="s">
        <v>1002</v>
      </c>
      <c r="D53" s="212"/>
      <c r="E53" s="224"/>
      <c r="F53" s="212"/>
      <c r="G53" s="224"/>
      <c r="H53" s="212"/>
      <c r="I53" s="212"/>
      <c r="J53" s="212"/>
      <c r="K53" s="196"/>
      <c r="L53" s="196"/>
    </row>
    <row r="54" spans="1:12">
      <c r="A54" s="200" t="s">
        <v>1092</v>
      </c>
      <c r="B54" s="200" t="s">
        <v>1093</v>
      </c>
      <c r="C54" s="200" t="s">
        <v>1044</v>
      </c>
      <c r="D54" s="201">
        <v>18</v>
      </c>
      <c r="E54" s="221"/>
      <c r="F54" s="201">
        <f>D54*E54</f>
        <v>0</v>
      </c>
      <c r="G54" s="221"/>
      <c r="H54" s="201">
        <f>D54*G54</f>
        <v>0</v>
      </c>
      <c r="I54" s="201">
        <f t="shared" ref="I54:J58" si="2">E54+G54</f>
        <v>0</v>
      </c>
      <c r="J54" s="201">
        <f t="shared" si="2"/>
        <v>0</v>
      </c>
      <c r="K54" s="196"/>
      <c r="L54" s="196"/>
    </row>
    <row r="55" spans="1:12">
      <c r="A55" s="200" t="s">
        <v>1094</v>
      </c>
      <c r="B55" s="200" t="s">
        <v>1095</v>
      </c>
      <c r="C55" s="200" t="s">
        <v>1044</v>
      </c>
      <c r="D55" s="201">
        <v>6</v>
      </c>
      <c r="E55" s="221"/>
      <c r="F55" s="201">
        <f>D55*E55</f>
        <v>0</v>
      </c>
      <c r="G55" s="221"/>
      <c r="H55" s="201">
        <f>D55*G55</f>
        <v>0</v>
      </c>
      <c r="I55" s="201">
        <f t="shared" si="2"/>
        <v>0</v>
      </c>
      <c r="J55" s="201">
        <f t="shared" si="2"/>
        <v>0</v>
      </c>
      <c r="K55" s="196"/>
      <c r="L55" s="196"/>
    </row>
    <row r="56" spans="1:12">
      <c r="A56" s="200" t="s">
        <v>1096</v>
      </c>
      <c r="B56" s="200" t="s">
        <v>1097</v>
      </c>
      <c r="C56" s="200" t="s">
        <v>1044</v>
      </c>
      <c r="D56" s="201">
        <v>8</v>
      </c>
      <c r="E56" s="221"/>
      <c r="F56" s="201">
        <f>D56*E56</f>
        <v>0</v>
      </c>
      <c r="G56" s="221"/>
      <c r="H56" s="201">
        <f>D56*G56</f>
        <v>0</v>
      </c>
      <c r="I56" s="201">
        <f t="shared" si="2"/>
        <v>0</v>
      </c>
      <c r="J56" s="201">
        <f t="shared" si="2"/>
        <v>0</v>
      </c>
      <c r="K56" s="196"/>
      <c r="L56" s="196"/>
    </row>
    <row r="57" spans="1:12">
      <c r="A57" s="200" t="s">
        <v>1098</v>
      </c>
      <c r="B57" s="200" t="s">
        <v>1099</v>
      </c>
      <c r="C57" s="200" t="s">
        <v>1044</v>
      </c>
      <c r="D57" s="201">
        <v>4</v>
      </c>
      <c r="E57" s="221"/>
      <c r="F57" s="201">
        <f>D57*E57</f>
        <v>0</v>
      </c>
      <c r="G57" s="221"/>
      <c r="H57" s="201">
        <f>D57*G57</f>
        <v>0</v>
      </c>
      <c r="I57" s="201">
        <f t="shared" si="2"/>
        <v>0</v>
      </c>
      <c r="J57" s="201">
        <f t="shared" si="2"/>
        <v>0</v>
      </c>
      <c r="K57" s="196"/>
      <c r="L57" s="196"/>
    </row>
    <row r="58" spans="1:12">
      <c r="A58" s="200" t="s">
        <v>1100</v>
      </c>
      <c r="B58" s="200" t="s">
        <v>1101</v>
      </c>
      <c r="C58" s="200" t="s">
        <v>1044</v>
      </c>
      <c r="D58" s="201">
        <v>24</v>
      </c>
      <c r="E58" s="221"/>
      <c r="F58" s="201">
        <f>D58*E58</f>
        <v>0</v>
      </c>
      <c r="G58" s="221"/>
      <c r="H58" s="201">
        <f>D58*G58</f>
        <v>0</v>
      </c>
      <c r="I58" s="201">
        <f t="shared" si="2"/>
        <v>0</v>
      </c>
      <c r="J58" s="201">
        <f t="shared" si="2"/>
        <v>0</v>
      </c>
      <c r="K58" s="196"/>
      <c r="L58" s="196"/>
    </row>
    <row r="59" spans="1:12">
      <c r="A59" s="211" t="s">
        <v>1002</v>
      </c>
      <c r="B59" s="211" t="s">
        <v>1102</v>
      </c>
      <c r="C59" s="211" t="s">
        <v>1002</v>
      </c>
      <c r="D59" s="212"/>
      <c r="E59" s="224"/>
      <c r="F59" s="212"/>
      <c r="G59" s="224"/>
      <c r="H59" s="212"/>
      <c r="I59" s="212"/>
      <c r="J59" s="212"/>
      <c r="K59" s="196"/>
      <c r="L59" s="196"/>
    </row>
    <row r="60" spans="1:12">
      <c r="A60" s="200" t="s">
        <v>1103</v>
      </c>
      <c r="B60" s="200" t="s">
        <v>1104</v>
      </c>
      <c r="C60" s="200" t="s">
        <v>1044</v>
      </c>
      <c r="D60" s="201">
        <v>6</v>
      </c>
      <c r="E60" s="221"/>
      <c r="F60" s="201">
        <f>D60*E60</f>
        <v>0</v>
      </c>
      <c r="G60" s="221"/>
      <c r="H60" s="201">
        <f>D60*G60</f>
        <v>0</v>
      </c>
      <c r="I60" s="201">
        <f>E60+G60</f>
        <v>0</v>
      </c>
      <c r="J60" s="201">
        <f>F60+H60</f>
        <v>0</v>
      </c>
      <c r="K60" s="196"/>
      <c r="L60" s="196"/>
    </row>
    <row r="61" spans="1:12">
      <c r="A61" s="211" t="s">
        <v>1002</v>
      </c>
      <c r="B61" s="211" t="s">
        <v>1105</v>
      </c>
      <c r="C61" s="211" t="s">
        <v>1002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1106</v>
      </c>
      <c r="B62" s="200" t="s">
        <v>1107</v>
      </c>
      <c r="C62" s="200" t="s">
        <v>1044</v>
      </c>
      <c r="D62" s="201">
        <v>8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11" t="s">
        <v>1002</v>
      </c>
      <c r="B63" s="211" t="s">
        <v>1108</v>
      </c>
      <c r="C63" s="211" t="s">
        <v>1002</v>
      </c>
      <c r="D63" s="212"/>
      <c r="E63" s="224"/>
      <c r="F63" s="212"/>
      <c r="G63" s="224"/>
      <c r="H63" s="212"/>
      <c r="I63" s="212"/>
      <c r="J63" s="212"/>
      <c r="K63" s="196"/>
      <c r="L63" s="196"/>
    </row>
    <row r="64" spans="1:12">
      <c r="A64" s="211" t="s">
        <v>1002</v>
      </c>
      <c r="B64" s="211" t="s">
        <v>1109</v>
      </c>
      <c r="C64" s="211" t="s">
        <v>1002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00" t="s">
        <v>1110</v>
      </c>
      <c r="B65" s="200" t="s">
        <v>1111</v>
      </c>
      <c r="C65" s="200" t="s">
        <v>1044</v>
      </c>
      <c r="D65" s="201">
        <v>16</v>
      </c>
      <c r="E65" s="221"/>
      <c r="F65" s="201">
        <f>D65*E65</f>
        <v>0</v>
      </c>
      <c r="G65" s="221"/>
      <c r="H65" s="201">
        <f>D65*G65</f>
        <v>0</v>
      </c>
      <c r="I65" s="201">
        <f>E65+G65</f>
        <v>0</v>
      </c>
      <c r="J65" s="201">
        <f>F65+H65</f>
        <v>0</v>
      </c>
      <c r="K65" s="196"/>
      <c r="L65" s="196"/>
    </row>
    <row r="66" spans="1:12">
      <c r="A66" s="200" t="s">
        <v>1112</v>
      </c>
      <c r="B66" s="200" t="s">
        <v>1113</v>
      </c>
      <c r="C66" s="200" t="s">
        <v>1044</v>
      </c>
      <c r="D66" s="201">
        <v>4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11" t="s">
        <v>1002</v>
      </c>
      <c r="B67" s="211" t="s">
        <v>1114</v>
      </c>
      <c r="C67" s="211" t="s">
        <v>1002</v>
      </c>
      <c r="D67" s="212"/>
      <c r="E67" s="224"/>
      <c r="F67" s="212"/>
      <c r="G67" s="224"/>
      <c r="H67" s="212"/>
      <c r="I67" s="212"/>
      <c r="J67" s="212"/>
      <c r="K67" s="196"/>
      <c r="L67" s="196"/>
    </row>
    <row r="68" spans="1:12">
      <c r="A68" s="200" t="s">
        <v>1115</v>
      </c>
      <c r="B68" s="200" t="s">
        <v>1116</v>
      </c>
      <c r="C68" s="200" t="s">
        <v>227</v>
      </c>
      <c r="D68" s="201">
        <v>1</v>
      </c>
      <c r="E68" s="221"/>
      <c r="F68" s="201">
        <f>D68*E68</f>
        <v>0</v>
      </c>
      <c r="G68" s="221"/>
      <c r="H68" s="201">
        <f>D68*G68</f>
        <v>0</v>
      </c>
      <c r="I68" s="201">
        <f t="shared" ref="I68:J70" si="3">E68+G68</f>
        <v>0</v>
      </c>
      <c r="J68" s="201">
        <f t="shared" si="3"/>
        <v>0</v>
      </c>
      <c r="K68" s="196"/>
      <c r="L68" s="196"/>
    </row>
    <row r="69" spans="1:12">
      <c r="A69" s="200" t="s">
        <v>1002</v>
      </c>
      <c r="B69" s="200" t="s">
        <v>1002</v>
      </c>
      <c r="C69" s="200" t="s">
        <v>1002</v>
      </c>
      <c r="D69" s="201"/>
      <c r="E69" s="221"/>
      <c r="F69" s="201"/>
      <c r="G69" s="221"/>
      <c r="H69" s="201"/>
      <c r="I69" s="201">
        <f t="shared" si="3"/>
        <v>0</v>
      </c>
      <c r="J69" s="201">
        <f t="shared" si="3"/>
        <v>0</v>
      </c>
      <c r="K69" s="196"/>
      <c r="L69" s="196"/>
    </row>
    <row r="70" spans="1:12">
      <c r="A70" s="200" t="s">
        <v>1117</v>
      </c>
      <c r="B70" s="200" t="s">
        <v>1118</v>
      </c>
      <c r="C70" s="200" t="s">
        <v>1002</v>
      </c>
      <c r="D70" s="201"/>
      <c r="E70" s="221"/>
      <c r="F70" s="201">
        <f>M1+'08.Par.el.'!B33/100*F56+'08.Par.el.'!B33/100*F57+'08.Par.el.'!B33/100*F58+'08.Par.el.'!B33/100*F60+'08.Par.el.'!B33/100*F62+'08.Par.el.'!B33/100*F65+'08.Par.el.'!B33/100*F66+'08.Par.el.'!B33/100*F68</f>
        <v>0</v>
      </c>
      <c r="G70" s="221"/>
      <c r="H70" s="201"/>
      <c r="I70" s="201">
        <f t="shared" si="3"/>
        <v>0</v>
      </c>
      <c r="J70" s="201">
        <f t="shared" si="3"/>
        <v>0</v>
      </c>
      <c r="K70" s="196"/>
      <c r="L70" s="196"/>
    </row>
    <row r="71" spans="1:12">
      <c r="A71" s="204" t="s">
        <v>1002</v>
      </c>
      <c r="B71" s="204" t="s">
        <v>1119</v>
      </c>
      <c r="C71" s="204" t="s">
        <v>1002</v>
      </c>
      <c r="D71" s="205"/>
      <c r="E71" s="222"/>
      <c r="F71" s="205">
        <f>SUM(F3:F70)</f>
        <v>0</v>
      </c>
      <c r="G71" s="222"/>
      <c r="H71" s="205">
        <f>SUM(H3:H70)</f>
        <v>0</v>
      </c>
      <c r="I71" s="205"/>
      <c r="J71" s="205">
        <f>SUM(J3:J70)</f>
        <v>0</v>
      </c>
      <c r="K71" s="196"/>
      <c r="L71" s="196"/>
    </row>
    <row r="72" spans="1:12">
      <c r="A72" s="213" t="s">
        <v>1002</v>
      </c>
      <c r="B72" s="213" t="s">
        <v>1002</v>
      </c>
      <c r="C72" s="213" t="s">
        <v>1002</v>
      </c>
      <c r="D72" s="214"/>
      <c r="E72" s="225"/>
      <c r="F72" s="214"/>
      <c r="G72" s="225"/>
      <c r="H72" s="214"/>
      <c r="I72" s="214">
        <f>E72+G72</f>
        <v>0</v>
      </c>
      <c r="J72" s="214">
        <f>F72+H72</f>
        <v>0</v>
      </c>
      <c r="K72" s="196"/>
      <c r="L72" s="196"/>
    </row>
    <row r="73" spans="1:12">
      <c r="A73" s="204" t="s">
        <v>1002</v>
      </c>
      <c r="B73" s="204" t="s">
        <v>995</v>
      </c>
      <c r="C73" s="204" t="s">
        <v>1002</v>
      </c>
      <c r="D73" s="205"/>
      <c r="E73" s="222"/>
      <c r="F73" s="205"/>
      <c r="G73" s="222"/>
      <c r="H73" s="205"/>
      <c r="I73" s="205"/>
      <c r="J73" s="205"/>
      <c r="K73" s="196"/>
      <c r="L73" s="196"/>
    </row>
    <row r="74" spans="1:12">
      <c r="A74" s="200" t="s">
        <v>1002</v>
      </c>
      <c r="B74" s="200" t="s">
        <v>1002</v>
      </c>
      <c r="C74" s="200" t="s">
        <v>1002</v>
      </c>
      <c r="D74" s="201"/>
      <c r="E74" s="221"/>
      <c r="F74" s="201"/>
      <c r="G74" s="221"/>
      <c r="H74" s="201"/>
      <c r="I74" s="201">
        <f>E74+G74</f>
        <v>0</v>
      </c>
      <c r="J74" s="201">
        <f>F74+H74</f>
        <v>0</v>
      </c>
      <c r="K74" s="196"/>
      <c r="L74" s="196"/>
    </row>
    <row r="75" spans="1:12">
      <c r="A75" s="198" t="s">
        <v>1002</v>
      </c>
      <c r="B75" s="198" t="s">
        <v>1120</v>
      </c>
      <c r="C75" s="198" t="s">
        <v>1002</v>
      </c>
      <c r="D75" s="199"/>
      <c r="E75" s="220"/>
      <c r="F75" s="199"/>
      <c r="G75" s="220"/>
      <c r="H75" s="199"/>
      <c r="I75" s="199"/>
      <c r="J75" s="199"/>
      <c r="K75" s="196"/>
      <c r="L75" s="196"/>
    </row>
    <row r="76" spans="1:12">
      <c r="A76" s="200" t="s">
        <v>1002</v>
      </c>
      <c r="B76" s="200" t="s">
        <v>1002</v>
      </c>
      <c r="C76" s="200" t="s">
        <v>1002</v>
      </c>
      <c r="D76" s="201"/>
      <c r="E76" s="221"/>
      <c r="F76" s="201"/>
      <c r="G76" s="221"/>
      <c r="H76" s="201"/>
      <c r="I76" s="201">
        <f>E76+G76</f>
        <v>0</v>
      </c>
      <c r="J76" s="201">
        <f>F76+H76</f>
        <v>0</v>
      </c>
      <c r="K76" s="196"/>
      <c r="L76" s="196"/>
    </row>
    <row r="77" spans="1:12">
      <c r="A77" s="211" t="s">
        <v>1002</v>
      </c>
      <c r="B77" s="211" t="s">
        <v>1121</v>
      </c>
      <c r="C77" s="211" t="s">
        <v>1002</v>
      </c>
      <c r="D77" s="212"/>
      <c r="E77" s="224"/>
      <c r="F77" s="212"/>
      <c r="G77" s="224"/>
      <c r="H77" s="212"/>
      <c r="I77" s="212"/>
      <c r="J77" s="212"/>
      <c r="K77" s="196"/>
      <c r="L77" s="196"/>
    </row>
    <row r="78" spans="1:12">
      <c r="A78" s="211" t="s">
        <v>1002</v>
      </c>
      <c r="B78" s="211" t="s">
        <v>1122</v>
      </c>
      <c r="C78" s="211" t="s">
        <v>1002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00" t="s">
        <v>1123</v>
      </c>
      <c r="B79" s="200" t="s">
        <v>1124</v>
      </c>
      <c r="C79" s="200" t="s">
        <v>262</v>
      </c>
      <c r="D79" s="201">
        <v>1</v>
      </c>
      <c r="E79" s="221"/>
      <c r="F79" s="201">
        <f>D79*E79</f>
        <v>0</v>
      </c>
      <c r="G79" s="221"/>
      <c r="H79" s="201">
        <f>D79*G79</f>
        <v>0</v>
      </c>
      <c r="I79" s="201">
        <f>E79+G79</f>
        <v>0</v>
      </c>
      <c r="J79" s="201">
        <f>F79+H79</f>
        <v>0</v>
      </c>
      <c r="K79" s="196"/>
      <c r="L79" s="196"/>
    </row>
    <row r="80" spans="1:12">
      <c r="A80" s="200" t="s">
        <v>1125</v>
      </c>
      <c r="B80" s="200" t="s">
        <v>1126</v>
      </c>
      <c r="C80" s="200" t="s">
        <v>262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11" t="s">
        <v>1002</v>
      </c>
      <c r="B81" s="211" t="s">
        <v>1127</v>
      </c>
      <c r="C81" s="211" t="s">
        <v>1002</v>
      </c>
      <c r="D81" s="212"/>
      <c r="E81" s="224"/>
      <c r="F81" s="212"/>
      <c r="G81" s="224"/>
      <c r="H81" s="212"/>
      <c r="I81" s="212"/>
      <c r="J81" s="212"/>
      <c r="K81" s="196"/>
      <c r="L81" s="196"/>
    </row>
    <row r="82" spans="1:12">
      <c r="A82" s="211" t="s">
        <v>1002</v>
      </c>
      <c r="B82" s="211" t="s">
        <v>1128</v>
      </c>
      <c r="C82" s="211" t="s">
        <v>1002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00" t="s">
        <v>1129</v>
      </c>
      <c r="B83" s="200" t="s">
        <v>1130</v>
      </c>
      <c r="C83" s="200" t="s">
        <v>262</v>
      </c>
      <c r="D83" s="201">
        <v>10</v>
      </c>
      <c r="E83" s="221"/>
      <c r="F83" s="201">
        <f>D83*E83</f>
        <v>0</v>
      </c>
      <c r="G83" s="22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11" t="s">
        <v>1002</v>
      </c>
      <c r="B84" s="211" t="s">
        <v>1131</v>
      </c>
      <c r="C84" s="211" t="s">
        <v>1002</v>
      </c>
      <c r="D84" s="212"/>
      <c r="E84" s="224"/>
      <c r="F84" s="212"/>
      <c r="G84" s="224"/>
      <c r="H84" s="212"/>
      <c r="I84" s="212"/>
      <c r="J84" s="212"/>
      <c r="K84" s="196"/>
      <c r="L84" s="196"/>
    </row>
    <row r="85" spans="1:12">
      <c r="A85" s="211" t="s">
        <v>1002</v>
      </c>
      <c r="B85" s="211" t="s">
        <v>1132</v>
      </c>
      <c r="C85" s="211" t="s">
        <v>1002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00" t="s">
        <v>1133</v>
      </c>
      <c r="B86" s="200" t="s">
        <v>1134</v>
      </c>
      <c r="C86" s="200" t="s">
        <v>236</v>
      </c>
      <c r="D86" s="201">
        <v>26</v>
      </c>
      <c r="E86" s="221"/>
      <c r="F86" s="201">
        <f>D86*E86</f>
        <v>0</v>
      </c>
      <c r="G86" s="221"/>
      <c r="H86" s="201">
        <f>D86*G86</f>
        <v>0</v>
      </c>
      <c r="I86" s="201">
        <f>E86+G86</f>
        <v>0</v>
      </c>
      <c r="J86" s="201">
        <f>F86+H86</f>
        <v>0</v>
      </c>
      <c r="K86" s="196"/>
      <c r="L86" s="196"/>
    </row>
    <row r="87" spans="1:12">
      <c r="A87" s="200" t="s">
        <v>1002</v>
      </c>
      <c r="B87" s="200" t="s">
        <v>1002</v>
      </c>
      <c r="C87" s="200" t="s">
        <v>1002</v>
      </c>
      <c r="D87" s="201"/>
      <c r="E87" s="221"/>
      <c r="F87" s="201"/>
      <c r="G87" s="221"/>
      <c r="H87" s="201"/>
      <c r="I87" s="201">
        <f>E87+G87</f>
        <v>0</v>
      </c>
      <c r="J87" s="201">
        <f>F87+H87</f>
        <v>0</v>
      </c>
      <c r="K87" s="196"/>
      <c r="L87" s="196"/>
    </row>
    <row r="88" spans="1:12">
      <c r="A88" s="198" t="s">
        <v>1002</v>
      </c>
      <c r="B88" s="198" t="s">
        <v>1135</v>
      </c>
      <c r="C88" s="198" t="s">
        <v>1002</v>
      </c>
      <c r="D88" s="199"/>
      <c r="E88" s="220"/>
      <c r="F88" s="199">
        <f>SUM(F76:F87)</f>
        <v>0</v>
      </c>
      <c r="G88" s="220"/>
      <c r="H88" s="199">
        <f>SUM(H76:H87)</f>
        <v>0</v>
      </c>
      <c r="I88" s="199"/>
      <c r="J88" s="199">
        <f>SUM(J76:J87)</f>
        <v>0</v>
      </c>
      <c r="K88" s="196"/>
      <c r="L88" s="196"/>
    </row>
    <row r="89" spans="1:12">
      <c r="A89" s="200" t="s">
        <v>1002</v>
      </c>
      <c r="B89" s="200" t="s">
        <v>1002</v>
      </c>
      <c r="C89" s="200" t="s">
        <v>1002</v>
      </c>
      <c r="D89" s="201"/>
      <c r="E89" s="221"/>
      <c r="F89" s="201"/>
      <c r="G89" s="221"/>
      <c r="H89" s="201"/>
      <c r="I89" s="201">
        <f>E89+G89</f>
        <v>0</v>
      </c>
      <c r="J89" s="201">
        <f>F89+H89</f>
        <v>0</v>
      </c>
      <c r="K89" s="196"/>
      <c r="L89" s="196"/>
    </row>
    <row r="90" spans="1:12">
      <c r="A90" s="204" t="s">
        <v>1002</v>
      </c>
      <c r="B90" s="204" t="s">
        <v>1136</v>
      </c>
      <c r="C90" s="204" t="s">
        <v>1002</v>
      </c>
      <c r="D90" s="205"/>
      <c r="E90" s="222"/>
      <c r="F90" s="205">
        <f>SUM(F74,F76:F87,F89:F89)</f>
        <v>0</v>
      </c>
      <c r="G90" s="222"/>
      <c r="H90" s="205">
        <f>SUM(H74,H76:H87,H89:H89)</f>
        <v>0</v>
      </c>
      <c r="I90" s="205"/>
      <c r="J90" s="205">
        <f>SUM(J74,J76:J87,J89:J89)</f>
        <v>0</v>
      </c>
      <c r="K90" s="196"/>
      <c r="L90" s="196"/>
    </row>
    <row r="91" spans="1:12">
      <c r="A91" s="200" t="s">
        <v>1002</v>
      </c>
      <c r="B91" s="200" t="s">
        <v>1002</v>
      </c>
      <c r="C91" s="200" t="s">
        <v>1002</v>
      </c>
      <c r="D91" s="201"/>
      <c r="E91" s="201"/>
      <c r="F91" s="201"/>
      <c r="G91" s="201"/>
      <c r="H91" s="201"/>
      <c r="I91" s="201">
        <f>E91+G91</f>
        <v>0</v>
      </c>
      <c r="J91" s="201">
        <f>F91+H91</f>
        <v>0</v>
      </c>
      <c r="K91" s="196"/>
      <c r="L91" s="196"/>
    </row>
  </sheetData>
  <sheetProtection algorithmName="SHA-512" hashValue="JHSG+8qvHfxbP87hDSk3RbSQC1UI90k1VkLU65KBfYURZ0Z+FWHD77ofhF9OHPFYA2cZZtaVYDmep+dP9szQCw==" saltValue="Hsf3qO2/OSuTLSXX1zGemw==" spinCount="100000" sheet="1" objects="1" scenarios="1"/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1200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1149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1155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1158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1190</v>
      </c>
      <c r="B33" s="207">
        <v>21</v>
      </c>
    </row>
  </sheetData>
  <sheetProtection algorithmName="SHA-512" hashValue="wNaRpAAkPPzfVPcyMnQnMD89BeL5efOqgGD2yt37mPKaY0AotWGd4Ce6wRRcAZGfXAhGeqDiddVJmw8ghbu7CA==" saltValue="SM4DD+2AMvxBjurj2/BXBA==" spinCount="100000" sheet="1" objects="1" scenarios="1"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/>
  </sheetPr>
  <dimension ref="A1:BH5000"/>
  <sheetViews>
    <sheetView topLeftCell="A290" workbookViewId="0">
      <selection activeCell="C293" sqref="C293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75</v>
      </c>
      <c r="C3" s="286" t="s">
        <v>76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98</v>
      </c>
      <c r="C8" s="186" t="s">
        <v>99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5.5299999999999994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31.28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615</v>
      </c>
      <c r="C9" s="187" t="s">
        <v>616</v>
      </c>
      <c r="D9" s="172" t="s">
        <v>193</v>
      </c>
      <c r="E9" s="173">
        <v>36.520400000000002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0.11219</v>
      </c>
      <c r="O9" s="173">
        <f>ROUND(E9*N9,2)</f>
        <v>4.0999999999999996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0.55488999999999999</v>
      </c>
      <c r="V9" s="158">
        <f>ROUND(E9*U9,2)</f>
        <v>20.260000000000002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720</v>
      </c>
      <c r="D10" s="160"/>
      <c r="E10" s="161">
        <v>6.3103999999999996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>
      <c r="A11" s="154"/>
      <c r="B11" s="155"/>
      <c r="C11" s="188" t="s">
        <v>721</v>
      </c>
      <c r="D11" s="160"/>
      <c r="E11" s="161">
        <v>13.96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>
      <c r="A12" s="154"/>
      <c r="B12" s="155"/>
      <c r="C12" s="188" t="s">
        <v>722</v>
      </c>
      <c r="D12" s="160"/>
      <c r="E12" s="161">
        <v>16.25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0">
        <v>2</v>
      </c>
      <c r="B13" s="171" t="s">
        <v>723</v>
      </c>
      <c r="C13" s="187" t="s">
        <v>1231</v>
      </c>
      <c r="D13" s="172" t="s">
        <v>193</v>
      </c>
      <c r="E13" s="173">
        <v>11.91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0.1114</v>
      </c>
      <c r="O13" s="173">
        <f>ROUND(E13*N13,2)</f>
        <v>1.33</v>
      </c>
      <c r="P13" s="173">
        <v>0</v>
      </c>
      <c r="Q13" s="173">
        <f>ROUND(E13*P13,2)</f>
        <v>0</v>
      </c>
      <c r="R13" s="175"/>
      <c r="S13" s="175" t="s">
        <v>194</v>
      </c>
      <c r="T13" s="176" t="s">
        <v>195</v>
      </c>
      <c r="U13" s="158">
        <v>0.81899999999999995</v>
      </c>
      <c r="V13" s="158">
        <f>ROUND(E13*U13,2)</f>
        <v>9.75</v>
      </c>
      <c r="W13" s="158"/>
      <c r="X13" s="158" t="s">
        <v>196</v>
      </c>
      <c r="Y13" s="158" t="s">
        <v>197</v>
      </c>
      <c r="Z13" s="147"/>
      <c r="AA13" s="147"/>
      <c r="AB13" s="147"/>
      <c r="AC13" s="147"/>
      <c r="AD13" s="147"/>
      <c r="AE13" s="147"/>
      <c r="AF13" s="147"/>
      <c r="AG13" s="147" t="s">
        <v>198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724</v>
      </c>
      <c r="D14" s="160"/>
      <c r="E14" s="161">
        <v>11.91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0">
        <v>3</v>
      </c>
      <c r="B15" s="171" t="s">
        <v>725</v>
      </c>
      <c r="C15" s="187" t="s">
        <v>726</v>
      </c>
      <c r="D15" s="172" t="s">
        <v>248</v>
      </c>
      <c r="E15" s="173">
        <v>4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2.5749999999999999E-2</v>
      </c>
      <c r="O15" s="173">
        <f>ROUND(E15*N15,2)</f>
        <v>0.1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0.3175</v>
      </c>
      <c r="V15" s="158">
        <f>ROUND(E15*U15,2)</f>
        <v>1.27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94" t="s">
        <v>727</v>
      </c>
      <c r="D16" s="295"/>
      <c r="E16" s="295"/>
      <c r="F16" s="295"/>
      <c r="G16" s="29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>
      <c r="A17" s="163" t="s">
        <v>189</v>
      </c>
      <c r="B17" s="164" t="s">
        <v>102</v>
      </c>
      <c r="C17" s="186" t="s">
        <v>103</v>
      </c>
      <c r="D17" s="165"/>
      <c r="E17" s="166"/>
      <c r="F17" s="167"/>
      <c r="G17" s="167">
        <f>SUMIF(AG18:AG20,"&lt;&gt;NOR",G18:G20)</f>
        <v>0</v>
      </c>
      <c r="H17" s="167"/>
      <c r="I17" s="167">
        <f>SUM(I18:I20)</f>
        <v>0</v>
      </c>
      <c r="J17" s="167"/>
      <c r="K17" s="167">
        <f>SUM(K18:K20)</f>
        <v>0</v>
      </c>
      <c r="L17" s="167"/>
      <c r="M17" s="167">
        <f>SUM(M18:M20)</f>
        <v>0</v>
      </c>
      <c r="N17" s="166"/>
      <c r="O17" s="166">
        <f>SUM(O18:O20)</f>
        <v>0.55000000000000004</v>
      </c>
      <c r="P17" s="166"/>
      <c r="Q17" s="166">
        <f>SUM(Q18:Q20)</f>
        <v>0</v>
      </c>
      <c r="R17" s="167"/>
      <c r="S17" s="167"/>
      <c r="T17" s="168"/>
      <c r="U17" s="162"/>
      <c r="V17" s="162">
        <f>SUM(V18:V20)</f>
        <v>42.21</v>
      </c>
      <c r="W17" s="162"/>
      <c r="X17" s="162"/>
      <c r="Y17" s="162"/>
      <c r="AG17" t="s">
        <v>190</v>
      </c>
    </row>
    <row r="18" spans="1:60" outlineLevel="1">
      <c r="A18" s="170">
        <v>4</v>
      </c>
      <c r="B18" s="171" t="s">
        <v>728</v>
      </c>
      <c r="C18" s="187" t="s">
        <v>729</v>
      </c>
      <c r="D18" s="172" t="s">
        <v>193</v>
      </c>
      <c r="E18" s="173">
        <v>44.43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1.243E-2</v>
      </c>
      <c r="O18" s="173">
        <f>ROUND(E18*N18,2)</f>
        <v>0.55000000000000004</v>
      </c>
      <c r="P18" s="173">
        <v>0</v>
      </c>
      <c r="Q18" s="173">
        <f>ROUND(E18*P18,2)</f>
        <v>0</v>
      </c>
      <c r="R18" s="175"/>
      <c r="S18" s="175" t="s">
        <v>194</v>
      </c>
      <c r="T18" s="176" t="s">
        <v>195</v>
      </c>
      <c r="U18" s="158">
        <v>0.95</v>
      </c>
      <c r="V18" s="158">
        <f>ROUND(E18*U18,2)</f>
        <v>42.21</v>
      </c>
      <c r="W18" s="158"/>
      <c r="X18" s="158" t="s">
        <v>196</v>
      </c>
      <c r="Y18" s="158" t="s">
        <v>197</v>
      </c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294" t="s">
        <v>730</v>
      </c>
      <c r="D19" s="295"/>
      <c r="E19" s="295"/>
      <c r="F19" s="295"/>
      <c r="G19" s="29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88" t="s">
        <v>731</v>
      </c>
      <c r="D20" s="160"/>
      <c r="E20" s="161">
        <v>44.43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>
      <c r="A21" s="163" t="s">
        <v>189</v>
      </c>
      <c r="B21" s="164" t="s">
        <v>104</v>
      </c>
      <c r="C21" s="186" t="s">
        <v>105</v>
      </c>
      <c r="D21" s="165"/>
      <c r="E21" s="166"/>
      <c r="F21" s="167"/>
      <c r="G21" s="167">
        <f>SUMIF(AG22:AG48,"&lt;&gt;NOR",G22:G48)</f>
        <v>0</v>
      </c>
      <c r="H21" s="167"/>
      <c r="I21" s="167">
        <f>SUM(I22:I48)</f>
        <v>0</v>
      </c>
      <c r="J21" s="167"/>
      <c r="K21" s="167">
        <f>SUM(K22:K48)</f>
        <v>0</v>
      </c>
      <c r="L21" s="167"/>
      <c r="M21" s="167">
        <f>SUM(M22:M48)</f>
        <v>0</v>
      </c>
      <c r="N21" s="166"/>
      <c r="O21" s="166">
        <f>SUM(O22:O48)</f>
        <v>11.74</v>
      </c>
      <c r="P21" s="166"/>
      <c r="Q21" s="166">
        <f>SUM(Q22:Q48)</f>
        <v>0</v>
      </c>
      <c r="R21" s="167"/>
      <c r="S21" s="167"/>
      <c r="T21" s="168"/>
      <c r="U21" s="162"/>
      <c r="V21" s="162">
        <f>SUM(V22:V48)</f>
        <v>210.55</v>
      </c>
      <c r="W21" s="162"/>
      <c r="X21" s="162"/>
      <c r="Y21" s="162"/>
      <c r="AG21" t="s">
        <v>190</v>
      </c>
    </row>
    <row r="22" spans="1:60" ht="20.399999999999999" outlineLevel="1">
      <c r="A22" s="170">
        <v>5</v>
      </c>
      <c r="B22" s="171" t="s">
        <v>191</v>
      </c>
      <c r="C22" s="187" t="s">
        <v>192</v>
      </c>
      <c r="D22" s="172" t="s">
        <v>193</v>
      </c>
      <c r="E22" s="173">
        <v>110.25913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1.554E-2</v>
      </c>
      <c r="O22" s="173">
        <f>ROUND(E22*N22,2)</f>
        <v>1.71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0.23580000000000001</v>
      </c>
      <c r="V22" s="158">
        <f>ROUND(E22*U22,2)</f>
        <v>26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294" t="s">
        <v>199</v>
      </c>
      <c r="D23" s="295"/>
      <c r="E23" s="295"/>
      <c r="F23" s="295"/>
      <c r="G23" s="29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88" t="s">
        <v>732</v>
      </c>
      <c r="D24" s="160"/>
      <c r="E24" s="161">
        <v>110.25913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>
      <c r="A25" s="170">
        <v>6</v>
      </c>
      <c r="B25" s="171" t="s">
        <v>203</v>
      </c>
      <c r="C25" s="187" t="s">
        <v>204</v>
      </c>
      <c r="D25" s="172" t="s">
        <v>193</v>
      </c>
      <c r="E25" s="173">
        <v>45.02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1.7680000000000001E-2</v>
      </c>
      <c r="O25" s="173">
        <f>ROUND(E25*N25,2)</f>
        <v>0.8</v>
      </c>
      <c r="P25" s="173">
        <v>0</v>
      </c>
      <c r="Q25" s="173">
        <f>ROUND(E25*P25,2)</f>
        <v>0</v>
      </c>
      <c r="R25" s="175"/>
      <c r="S25" s="175" t="s">
        <v>194</v>
      </c>
      <c r="T25" s="176" t="s">
        <v>195</v>
      </c>
      <c r="U25" s="158">
        <v>0.38716</v>
      </c>
      <c r="V25" s="158">
        <f>ROUND(E25*U25,2)</f>
        <v>17.43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294" t="s">
        <v>199</v>
      </c>
      <c r="D26" s="295"/>
      <c r="E26" s="295"/>
      <c r="F26" s="295"/>
      <c r="G26" s="295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>
      <c r="A27" s="154"/>
      <c r="B27" s="155"/>
      <c r="C27" s="188" t="s">
        <v>733</v>
      </c>
      <c r="D27" s="160"/>
      <c r="E27" s="161">
        <v>45.02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202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0">
        <v>7</v>
      </c>
      <c r="B28" s="171" t="s">
        <v>206</v>
      </c>
      <c r="C28" s="187" t="s">
        <v>207</v>
      </c>
      <c r="D28" s="172" t="s">
        <v>193</v>
      </c>
      <c r="E28" s="173">
        <v>116.71913000000001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8.5100000000000002E-3</v>
      </c>
      <c r="O28" s="173">
        <f>ROUND(E28*N28,2)</f>
        <v>0.99</v>
      </c>
      <c r="P28" s="173">
        <v>0</v>
      </c>
      <c r="Q28" s="173">
        <f>ROUND(E28*P28,2)</f>
        <v>0</v>
      </c>
      <c r="R28" s="175"/>
      <c r="S28" s="175" t="s">
        <v>194</v>
      </c>
      <c r="T28" s="176" t="s">
        <v>195</v>
      </c>
      <c r="U28" s="158">
        <v>0.33</v>
      </c>
      <c r="V28" s="158">
        <f>ROUND(E28*U28,2)</f>
        <v>38.520000000000003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>
      <c r="A29" s="154"/>
      <c r="B29" s="155"/>
      <c r="C29" s="188" t="s">
        <v>732</v>
      </c>
      <c r="D29" s="160"/>
      <c r="E29" s="161">
        <v>110.25913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202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>
      <c r="A30" s="154"/>
      <c r="B30" s="155"/>
      <c r="C30" s="188" t="s">
        <v>734</v>
      </c>
      <c r="D30" s="160"/>
      <c r="E30" s="161">
        <v>3.02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>
      <c r="A31" s="154"/>
      <c r="B31" s="155"/>
      <c r="C31" s="188" t="s">
        <v>735</v>
      </c>
      <c r="D31" s="160"/>
      <c r="E31" s="161">
        <v>3.44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0">
        <v>8</v>
      </c>
      <c r="B32" s="171" t="s">
        <v>623</v>
      </c>
      <c r="C32" s="187" t="s">
        <v>624</v>
      </c>
      <c r="D32" s="172" t="s">
        <v>193</v>
      </c>
      <c r="E32" s="173">
        <v>48.242800000000003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4.7660000000000001E-2</v>
      </c>
      <c r="O32" s="173">
        <f>ROUND(E32*N32,2)</f>
        <v>2.2999999999999998</v>
      </c>
      <c r="P32" s="173">
        <v>0</v>
      </c>
      <c r="Q32" s="173">
        <f>ROUND(E32*P32,2)</f>
        <v>0</v>
      </c>
      <c r="R32" s="175"/>
      <c r="S32" s="175" t="s">
        <v>194</v>
      </c>
      <c r="T32" s="176" t="s">
        <v>195</v>
      </c>
      <c r="U32" s="158">
        <v>0.84</v>
      </c>
      <c r="V32" s="158">
        <f>ROUND(E32*U32,2)</f>
        <v>40.520000000000003</v>
      </c>
      <c r="W32" s="158"/>
      <c r="X32" s="158" t="s">
        <v>196</v>
      </c>
      <c r="Y32" s="158" t="s">
        <v>197</v>
      </c>
      <c r="Z32" s="147"/>
      <c r="AA32" s="147"/>
      <c r="AB32" s="147"/>
      <c r="AC32" s="147"/>
      <c r="AD32" s="147"/>
      <c r="AE32" s="147"/>
      <c r="AF32" s="147"/>
      <c r="AG32" s="147" t="s">
        <v>198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>
      <c r="A33" s="154"/>
      <c r="B33" s="155"/>
      <c r="C33" s="188" t="s">
        <v>736</v>
      </c>
      <c r="D33" s="160"/>
      <c r="E33" s="161">
        <v>8.4047999999999998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>
      <c r="A34" s="154"/>
      <c r="B34" s="155"/>
      <c r="C34" s="188" t="s">
        <v>737</v>
      </c>
      <c r="D34" s="160"/>
      <c r="E34" s="161">
        <v>16.72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>
      <c r="A35" s="154"/>
      <c r="B35" s="155"/>
      <c r="C35" s="188" t="s">
        <v>738</v>
      </c>
      <c r="D35" s="160"/>
      <c r="E35" s="161">
        <v>8.3181999999999992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>
      <c r="A36" s="154"/>
      <c r="B36" s="155"/>
      <c r="C36" s="188" t="s">
        <v>739</v>
      </c>
      <c r="D36" s="160"/>
      <c r="E36" s="161">
        <v>14.799799999999999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0">
        <v>9</v>
      </c>
      <c r="B37" s="171" t="s">
        <v>447</v>
      </c>
      <c r="C37" s="187" t="s">
        <v>448</v>
      </c>
      <c r="D37" s="172" t="s">
        <v>193</v>
      </c>
      <c r="E37" s="173">
        <v>7.35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3.4909999999999997E-2</v>
      </c>
      <c r="O37" s="173">
        <f>ROUND(E37*N37,2)</f>
        <v>0.26</v>
      </c>
      <c r="P37" s="173">
        <v>0</v>
      </c>
      <c r="Q37" s="173">
        <f>ROUND(E37*P37,2)</f>
        <v>0</v>
      </c>
      <c r="R37" s="175"/>
      <c r="S37" s="175" t="s">
        <v>194</v>
      </c>
      <c r="T37" s="176" t="s">
        <v>195</v>
      </c>
      <c r="U37" s="158">
        <v>1.1841699999999999</v>
      </c>
      <c r="V37" s="158">
        <f>ROUND(E37*U37,2)</f>
        <v>8.6999999999999993</v>
      </c>
      <c r="W37" s="158"/>
      <c r="X37" s="158" t="s">
        <v>196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198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>
      <c r="A38" s="154"/>
      <c r="B38" s="155"/>
      <c r="C38" s="188" t="s">
        <v>740</v>
      </c>
      <c r="D38" s="160"/>
      <c r="E38" s="161">
        <v>7.35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0">
        <v>10</v>
      </c>
      <c r="B39" s="171" t="s">
        <v>741</v>
      </c>
      <c r="C39" s="187" t="s">
        <v>742</v>
      </c>
      <c r="D39" s="172" t="s">
        <v>193</v>
      </c>
      <c r="E39" s="173">
        <v>119.5675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3.9210000000000002E-2</v>
      </c>
      <c r="O39" s="173">
        <f>ROUND(E39*N39,2)</f>
        <v>4.6900000000000004</v>
      </c>
      <c r="P39" s="173">
        <v>0</v>
      </c>
      <c r="Q39" s="173">
        <f>ROUND(E39*P39,2)</f>
        <v>0</v>
      </c>
      <c r="R39" s="175"/>
      <c r="S39" s="175" t="s">
        <v>194</v>
      </c>
      <c r="T39" s="176" t="s">
        <v>195</v>
      </c>
      <c r="U39" s="158">
        <v>0.4</v>
      </c>
      <c r="V39" s="158">
        <f>ROUND(E39*U39,2)</f>
        <v>47.83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743</v>
      </c>
      <c r="D40" s="160"/>
      <c r="E40" s="161">
        <v>87.170500000000004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>
      <c r="A41" s="154"/>
      <c r="B41" s="155"/>
      <c r="C41" s="188" t="s">
        <v>744</v>
      </c>
      <c r="D41" s="160"/>
      <c r="E41" s="161">
        <v>13.101000000000001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>
      <c r="A42" s="154"/>
      <c r="B42" s="155"/>
      <c r="C42" s="188" t="s">
        <v>745</v>
      </c>
      <c r="D42" s="160"/>
      <c r="E42" s="161">
        <v>4.5359999999999996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>
      <c r="A43" s="154"/>
      <c r="B43" s="155"/>
      <c r="C43" s="188" t="s">
        <v>746</v>
      </c>
      <c r="D43" s="160"/>
      <c r="E43" s="161">
        <v>11.52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>
      <c r="A44" s="154"/>
      <c r="B44" s="155"/>
      <c r="C44" s="188" t="s">
        <v>747</v>
      </c>
      <c r="D44" s="160"/>
      <c r="E44" s="161">
        <v>0.70199999999999996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>
      <c r="A45" s="154"/>
      <c r="B45" s="155"/>
      <c r="C45" s="188" t="s">
        <v>748</v>
      </c>
      <c r="D45" s="160"/>
      <c r="E45" s="161">
        <v>2.5379999999999998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0">
        <v>11</v>
      </c>
      <c r="B46" s="171" t="s">
        <v>209</v>
      </c>
      <c r="C46" s="187" t="s">
        <v>210</v>
      </c>
      <c r="D46" s="172" t="s">
        <v>193</v>
      </c>
      <c r="E46" s="173">
        <v>18.100000000000001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5.4969999999999998E-2</v>
      </c>
      <c r="O46" s="173">
        <f>ROUND(E46*N46,2)</f>
        <v>0.99</v>
      </c>
      <c r="P46" s="173">
        <v>0</v>
      </c>
      <c r="Q46" s="173">
        <f>ROUND(E46*P46,2)</f>
        <v>0</v>
      </c>
      <c r="R46" s="175"/>
      <c r="S46" s="175" t="s">
        <v>194</v>
      </c>
      <c r="T46" s="176" t="s">
        <v>195</v>
      </c>
      <c r="U46" s="158">
        <v>1.7428999999999999</v>
      </c>
      <c r="V46" s="158">
        <f>ROUND(E46*U46,2)</f>
        <v>31.55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188" t="s">
        <v>749</v>
      </c>
      <c r="D47" s="160"/>
      <c r="E47" s="161">
        <v>1.2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>
      <c r="A48" s="154"/>
      <c r="B48" s="155"/>
      <c r="C48" s="188" t="s">
        <v>750</v>
      </c>
      <c r="D48" s="160"/>
      <c r="E48" s="161">
        <v>16.899999999999999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>
      <c r="A49" s="163" t="s">
        <v>189</v>
      </c>
      <c r="B49" s="164" t="s">
        <v>106</v>
      </c>
      <c r="C49" s="186" t="s">
        <v>107</v>
      </c>
      <c r="D49" s="165"/>
      <c r="E49" s="166"/>
      <c r="F49" s="167"/>
      <c r="G49" s="167">
        <f>SUMIF(AG50:AG53,"&lt;&gt;NOR",G50:G53)</f>
        <v>0</v>
      </c>
      <c r="H49" s="167"/>
      <c r="I49" s="167">
        <f>SUM(I50:I53)</f>
        <v>0</v>
      </c>
      <c r="J49" s="167"/>
      <c r="K49" s="167">
        <f>SUM(K50:K53)</f>
        <v>0</v>
      </c>
      <c r="L49" s="167"/>
      <c r="M49" s="167">
        <f>SUM(M50:M53)</f>
        <v>0</v>
      </c>
      <c r="N49" s="166"/>
      <c r="O49" s="166">
        <f>SUM(O50:O53)</f>
        <v>0.8</v>
      </c>
      <c r="P49" s="166"/>
      <c r="Q49" s="166">
        <f>SUM(Q50:Q53)</f>
        <v>0</v>
      </c>
      <c r="R49" s="167"/>
      <c r="S49" s="167"/>
      <c r="T49" s="168"/>
      <c r="U49" s="162"/>
      <c r="V49" s="162">
        <f>SUM(V50:V53)</f>
        <v>14.95</v>
      </c>
      <c r="W49" s="162"/>
      <c r="X49" s="162"/>
      <c r="Y49" s="162"/>
      <c r="AG49" t="s">
        <v>190</v>
      </c>
    </row>
    <row r="50" spans="1:60" outlineLevel="1">
      <c r="A50" s="170">
        <v>12</v>
      </c>
      <c r="B50" s="171" t="s">
        <v>451</v>
      </c>
      <c r="C50" s="187" t="s">
        <v>452</v>
      </c>
      <c r="D50" s="172" t="s">
        <v>193</v>
      </c>
      <c r="E50" s="173">
        <v>45.02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1.7850000000000001E-2</v>
      </c>
      <c r="O50" s="173">
        <f>ROUND(E50*N50,2)</f>
        <v>0.8</v>
      </c>
      <c r="P50" s="173">
        <v>0</v>
      </c>
      <c r="Q50" s="173">
        <f>ROUND(E50*P50,2)</f>
        <v>0</v>
      </c>
      <c r="R50" s="175"/>
      <c r="S50" s="175" t="s">
        <v>194</v>
      </c>
      <c r="T50" s="176" t="s">
        <v>195</v>
      </c>
      <c r="U50" s="158">
        <v>0.28199999999999997</v>
      </c>
      <c r="V50" s="158">
        <f>ROUND(E50*U50,2)</f>
        <v>12.7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188" t="s">
        <v>751</v>
      </c>
      <c r="D51" s="160"/>
      <c r="E51" s="161">
        <v>45.02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0">
        <v>13</v>
      </c>
      <c r="B52" s="171" t="s">
        <v>454</v>
      </c>
      <c r="C52" s="187" t="s">
        <v>455</v>
      </c>
      <c r="D52" s="172" t="s">
        <v>193</v>
      </c>
      <c r="E52" s="173">
        <v>45.02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194</v>
      </c>
      <c r="T52" s="176" t="s">
        <v>195</v>
      </c>
      <c r="U52" s="158">
        <v>0.05</v>
      </c>
      <c r="V52" s="158">
        <f>ROUND(E52*U52,2)</f>
        <v>2.25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>
      <c r="A53" s="154"/>
      <c r="B53" s="155"/>
      <c r="C53" s="188" t="s">
        <v>752</v>
      </c>
      <c r="D53" s="160"/>
      <c r="E53" s="161">
        <v>45.02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202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>
      <c r="A54" s="163" t="s">
        <v>189</v>
      </c>
      <c r="B54" s="164" t="s">
        <v>108</v>
      </c>
      <c r="C54" s="186" t="s">
        <v>109</v>
      </c>
      <c r="D54" s="165"/>
      <c r="E54" s="166"/>
      <c r="F54" s="167"/>
      <c r="G54" s="167">
        <f>SUMIF(AG55:AG55,"&lt;&gt;NOR",G55:G55)</f>
        <v>0</v>
      </c>
      <c r="H54" s="167"/>
      <c r="I54" s="167">
        <f>SUM(I55:I55)</f>
        <v>0</v>
      </c>
      <c r="J54" s="167"/>
      <c r="K54" s="167">
        <f>SUM(K55:K55)</f>
        <v>0</v>
      </c>
      <c r="L54" s="167"/>
      <c r="M54" s="167">
        <f>SUM(M55:M55)</f>
        <v>0</v>
      </c>
      <c r="N54" s="166"/>
      <c r="O54" s="166">
        <f>SUM(O55:O55)</f>
        <v>0.18</v>
      </c>
      <c r="P54" s="166"/>
      <c r="Q54" s="166">
        <f>SUM(Q55:Q55)</f>
        <v>0</v>
      </c>
      <c r="R54" s="167"/>
      <c r="S54" s="167"/>
      <c r="T54" s="168"/>
      <c r="U54" s="162"/>
      <c r="V54" s="162">
        <f>SUM(V55:V55)</f>
        <v>11.16</v>
      </c>
      <c r="W54" s="162"/>
      <c r="X54" s="162"/>
      <c r="Y54" s="162"/>
      <c r="AG54" t="s">
        <v>190</v>
      </c>
    </row>
    <row r="55" spans="1:60" ht="20.399999999999999" outlineLevel="1">
      <c r="A55" s="177">
        <v>14</v>
      </c>
      <c r="B55" s="178" t="s">
        <v>753</v>
      </c>
      <c r="C55" s="189" t="s">
        <v>754</v>
      </c>
      <c r="D55" s="179" t="s">
        <v>248</v>
      </c>
      <c r="E55" s="180">
        <v>6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2.9569999999999999E-2</v>
      </c>
      <c r="O55" s="180">
        <f>ROUND(E55*N55,2)</f>
        <v>0.18</v>
      </c>
      <c r="P55" s="180">
        <v>0</v>
      </c>
      <c r="Q55" s="180">
        <f>ROUND(E55*P55,2)</f>
        <v>0</v>
      </c>
      <c r="R55" s="182"/>
      <c r="S55" s="182" t="s">
        <v>194</v>
      </c>
      <c r="T55" s="183" t="s">
        <v>195</v>
      </c>
      <c r="U55" s="158">
        <v>1.86</v>
      </c>
      <c r="V55" s="158">
        <f>ROUND(E55*U55,2)</f>
        <v>11.16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3" t="s">
        <v>189</v>
      </c>
      <c r="B56" s="164" t="s">
        <v>110</v>
      </c>
      <c r="C56" s="186" t="s">
        <v>111</v>
      </c>
      <c r="D56" s="165"/>
      <c r="E56" s="166"/>
      <c r="F56" s="167"/>
      <c r="G56" s="167">
        <f>SUMIF(AG57:AG59,"&lt;&gt;NOR",G57:G59)</f>
        <v>0</v>
      </c>
      <c r="H56" s="167"/>
      <c r="I56" s="167">
        <f>SUM(I57:I59)</f>
        <v>0</v>
      </c>
      <c r="J56" s="167"/>
      <c r="K56" s="167">
        <f>SUM(K57:K59)</f>
        <v>0</v>
      </c>
      <c r="L56" s="167"/>
      <c r="M56" s="167">
        <f>SUM(M57:M59)</f>
        <v>0</v>
      </c>
      <c r="N56" s="166"/>
      <c r="O56" s="166">
        <f>SUM(O57:O59)</f>
        <v>0</v>
      </c>
      <c r="P56" s="166"/>
      <c r="Q56" s="166">
        <f>SUM(Q57:Q59)</f>
        <v>0</v>
      </c>
      <c r="R56" s="167"/>
      <c r="S56" s="167"/>
      <c r="T56" s="168"/>
      <c r="U56" s="162"/>
      <c r="V56" s="162">
        <f>SUM(V57:V59)</f>
        <v>1.6</v>
      </c>
      <c r="W56" s="162"/>
      <c r="X56" s="162"/>
      <c r="Y56" s="162"/>
      <c r="AG56" t="s">
        <v>190</v>
      </c>
    </row>
    <row r="57" spans="1:60" ht="20.399999999999999" outlineLevel="1">
      <c r="A57" s="177">
        <v>15</v>
      </c>
      <c r="B57" s="178" t="s">
        <v>213</v>
      </c>
      <c r="C57" s="189" t="s">
        <v>214</v>
      </c>
      <c r="D57" s="179" t="s">
        <v>215</v>
      </c>
      <c r="E57" s="180">
        <v>1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2"/>
      <c r="S57" s="182" t="s">
        <v>194</v>
      </c>
      <c r="T57" s="183" t="s">
        <v>195</v>
      </c>
      <c r="U57" s="158">
        <v>1.6</v>
      </c>
      <c r="V57" s="158">
        <f>ROUND(E57*U57,2)</f>
        <v>1.6</v>
      </c>
      <c r="W57" s="158"/>
      <c r="X57" s="158" t="s">
        <v>196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198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>
      <c r="A58" s="177">
        <v>16</v>
      </c>
      <c r="B58" s="178" t="s">
        <v>216</v>
      </c>
      <c r="C58" s="189" t="s">
        <v>217</v>
      </c>
      <c r="D58" s="179" t="s">
        <v>218</v>
      </c>
      <c r="E58" s="180">
        <v>30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194</v>
      </c>
      <c r="T58" s="183" t="s">
        <v>195</v>
      </c>
      <c r="U58" s="158">
        <v>0</v>
      </c>
      <c r="V58" s="158">
        <f>ROUND(E58*U58,2)</f>
        <v>0</v>
      </c>
      <c r="W58" s="158"/>
      <c r="X58" s="158" t="s">
        <v>196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198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7">
        <v>17</v>
      </c>
      <c r="B59" s="178" t="s">
        <v>219</v>
      </c>
      <c r="C59" s="189" t="s">
        <v>220</v>
      </c>
      <c r="D59" s="179" t="s">
        <v>221</v>
      </c>
      <c r="E59" s="180">
        <v>1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/>
      <c r="S59" s="182" t="s">
        <v>194</v>
      </c>
      <c r="T59" s="183" t="s">
        <v>195</v>
      </c>
      <c r="U59" s="158">
        <v>0</v>
      </c>
      <c r="V59" s="158">
        <f>ROUND(E59*U59,2)</f>
        <v>0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6.4">
      <c r="A60" s="163" t="s">
        <v>189</v>
      </c>
      <c r="B60" s="164" t="s">
        <v>112</v>
      </c>
      <c r="C60" s="186" t="s">
        <v>113</v>
      </c>
      <c r="D60" s="165"/>
      <c r="E60" s="166"/>
      <c r="F60" s="167"/>
      <c r="G60" s="167">
        <f>SUMIF(AG61:AG62,"&lt;&gt;NOR",G61:G62)</f>
        <v>0</v>
      </c>
      <c r="H60" s="167"/>
      <c r="I60" s="167">
        <f>SUM(I61:I62)</f>
        <v>0</v>
      </c>
      <c r="J60" s="167"/>
      <c r="K60" s="167">
        <f>SUM(K61:K62)</f>
        <v>0</v>
      </c>
      <c r="L60" s="167"/>
      <c r="M60" s="167">
        <f>SUM(M61:M62)</f>
        <v>0</v>
      </c>
      <c r="N60" s="166"/>
      <c r="O60" s="166">
        <f>SUM(O61:O62)</f>
        <v>0</v>
      </c>
      <c r="P60" s="166"/>
      <c r="Q60" s="166">
        <f>SUM(Q61:Q62)</f>
        <v>0</v>
      </c>
      <c r="R60" s="167"/>
      <c r="S60" s="167"/>
      <c r="T60" s="168"/>
      <c r="U60" s="162"/>
      <c r="V60" s="162">
        <f>SUM(V61:V62)</f>
        <v>13.87</v>
      </c>
      <c r="W60" s="162"/>
      <c r="X60" s="162"/>
      <c r="Y60" s="162"/>
      <c r="AG60" t="s">
        <v>190</v>
      </c>
    </row>
    <row r="61" spans="1:60" outlineLevel="1">
      <c r="A61" s="170">
        <v>18</v>
      </c>
      <c r="B61" s="171" t="s">
        <v>222</v>
      </c>
      <c r="C61" s="187" t="s">
        <v>223</v>
      </c>
      <c r="D61" s="172" t="s">
        <v>193</v>
      </c>
      <c r="E61" s="173">
        <v>45.02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4.0000000000000003E-5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194</v>
      </c>
      <c r="T61" s="176" t="s">
        <v>195</v>
      </c>
      <c r="U61" s="158">
        <v>0.308</v>
      </c>
      <c r="V61" s="158">
        <f>ROUND(E61*U61,2)</f>
        <v>13.87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>
      <c r="A62" s="154"/>
      <c r="B62" s="155"/>
      <c r="C62" s="188" t="s">
        <v>755</v>
      </c>
      <c r="D62" s="160"/>
      <c r="E62" s="161">
        <v>45.02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6.4">
      <c r="A63" s="163" t="s">
        <v>189</v>
      </c>
      <c r="B63" s="164" t="s">
        <v>114</v>
      </c>
      <c r="C63" s="186" t="s">
        <v>115</v>
      </c>
      <c r="D63" s="165"/>
      <c r="E63" s="166"/>
      <c r="F63" s="167"/>
      <c r="G63" s="167">
        <f>SUMIF(AG64:AG68,"&lt;&gt;NOR",G64:G68)</f>
        <v>0</v>
      </c>
      <c r="H63" s="167"/>
      <c r="I63" s="167">
        <f>SUM(I64:I68)</f>
        <v>0</v>
      </c>
      <c r="J63" s="167"/>
      <c r="K63" s="167">
        <f>SUM(K64:K68)</f>
        <v>0</v>
      </c>
      <c r="L63" s="167"/>
      <c r="M63" s="167">
        <f>SUM(M64:M68)</f>
        <v>0</v>
      </c>
      <c r="N63" s="166"/>
      <c r="O63" s="166">
        <f>SUM(O64:O68)</f>
        <v>0.09</v>
      </c>
      <c r="P63" s="166"/>
      <c r="Q63" s="166">
        <f>SUM(Q64:Q68)</f>
        <v>0</v>
      </c>
      <c r="R63" s="167"/>
      <c r="S63" s="167"/>
      <c r="T63" s="168"/>
      <c r="U63" s="162"/>
      <c r="V63" s="162">
        <f>SUM(V64:V68)</f>
        <v>7</v>
      </c>
      <c r="W63" s="162"/>
      <c r="X63" s="162"/>
      <c r="Y63" s="162"/>
      <c r="AG63" t="s">
        <v>190</v>
      </c>
    </row>
    <row r="64" spans="1:60" ht="20.399999999999999" outlineLevel="1">
      <c r="A64" s="170">
        <v>19</v>
      </c>
      <c r="B64" s="171" t="s">
        <v>756</v>
      </c>
      <c r="C64" s="187" t="s">
        <v>757</v>
      </c>
      <c r="D64" s="172" t="s">
        <v>236</v>
      </c>
      <c r="E64" s="173">
        <v>5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1.7170000000000001E-2</v>
      </c>
      <c r="O64" s="173">
        <f>ROUND(E64*N64,2)</f>
        <v>0.09</v>
      </c>
      <c r="P64" s="173">
        <v>0</v>
      </c>
      <c r="Q64" s="173">
        <f>ROUND(E64*P64,2)</f>
        <v>0</v>
      </c>
      <c r="R64" s="175"/>
      <c r="S64" s="175" t="s">
        <v>194</v>
      </c>
      <c r="T64" s="176" t="s">
        <v>195</v>
      </c>
      <c r="U64" s="158">
        <v>1.4</v>
      </c>
      <c r="V64" s="158">
        <f>ROUND(E64*U64,2)</f>
        <v>7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>
      <c r="A65" s="154"/>
      <c r="B65" s="155"/>
      <c r="C65" s="294" t="s">
        <v>909</v>
      </c>
      <c r="D65" s="295"/>
      <c r="E65" s="295"/>
      <c r="F65" s="295"/>
      <c r="G65" s="295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200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>
      <c r="A66" s="154"/>
      <c r="B66" s="155"/>
      <c r="C66" s="296" t="s">
        <v>628</v>
      </c>
      <c r="D66" s="297"/>
      <c r="E66" s="297"/>
      <c r="F66" s="297"/>
      <c r="G66" s="29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296" t="s">
        <v>629</v>
      </c>
      <c r="D67" s="297"/>
      <c r="E67" s="297"/>
      <c r="F67" s="297"/>
      <c r="G67" s="29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1" outlineLevel="3">
      <c r="A68" s="154"/>
      <c r="B68" s="155"/>
      <c r="C68" s="296" t="s">
        <v>630</v>
      </c>
      <c r="D68" s="297"/>
      <c r="E68" s="297"/>
      <c r="F68" s="297"/>
      <c r="G68" s="29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85" t="str">
        <f>C68</f>
        <v>- standardního tmelení Q2, to je: základní tmelení Q1+ dodatečné tmelení (tmelení najemno) a případné přebroušení.</v>
      </c>
      <c r="BB68" s="147"/>
      <c r="BC68" s="147"/>
      <c r="BD68" s="147"/>
      <c r="BE68" s="147"/>
      <c r="BF68" s="147"/>
      <c r="BG68" s="147"/>
      <c r="BH68" s="147"/>
    </row>
    <row r="69" spans="1:60">
      <c r="A69" s="163" t="s">
        <v>189</v>
      </c>
      <c r="B69" s="164" t="s">
        <v>116</v>
      </c>
      <c r="C69" s="186" t="s">
        <v>117</v>
      </c>
      <c r="D69" s="165"/>
      <c r="E69" s="166"/>
      <c r="F69" s="167"/>
      <c r="G69" s="167">
        <f>SUMIF(AG70:AG104,"&lt;&gt;NOR",G70:G104)</f>
        <v>0</v>
      </c>
      <c r="H69" s="167"/>
      <c r="I69" s="167">
        <f>SUM(I70:I104)</f>
        <v>0</v>
      </c>
      <c r="J69" s="167"/>
      <c r="K69" s="167">
        <f>SUM(K70:K104)</f>
        <v>0</v>
      </c>
      <c r="L69" s="167"/>
      <c r="M69" s="167">
        <f>SUM(M70:M104)</f>
        <v>0</v>
      </c>
      <c r="N69" s="166"/>
      <c r="O69" s="166">
        <f>SUM(O70:O104)</f>
        <v>0.08</v>
      </c>
      <c r="P69" s="166"/>
      <c r="Q69" s="166">
        <f>SUM(Q70:Q104)</f>
        <v>27.88</v>
      </c>
      <c r="R69" s="167"/>
      <c r="S69" s="167"/>
      <c r="T69" s="168"/>
      <c r="U69" s="162"/>
      <c r="V69" s="162">
        <f>SUM(V70:V104)</f>
        <v>178.20999999999998</v>
      </c>
      <c r="W69" s="162"/>
      <c r="X69" s="162"/>
      <c r="Y69" s="162"/>
      <c r="AG69" t="s">
        <v>190</v>
      </c>
    </row>
    <row r="70" spans="1:60" outlineLevel="1">
      <c r="A70" s="170">
        <v>20</v>
      </c>
      <c r="B70" s="171" t="s">
        <v>758</v>
      </c>
      <c r="C70" s="187" t="s">
        <v>759</v>
      </c>
      <c r="D70" s="172" t="s">
        <v>193</v>
      </c>
      <c r="E70" s="173">
        <v>183.13050000000001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6.8000000000000005E-2</v>
      </c>
      <c r="Q70" s="173">
        <f>ROUND(E70*P70,2)</f>
        <v>12.45</v>
      </c>
      <c r="R70" s="175"/>
      <c r="S70" s="175" t="s">
        <v>194</v>
      </c>
      <c r="T70" s="176" t="s">
        <v>195</v>
      </c>
      <c r="U70" s="158">
        <v>0.3</v>
      </c>
      <c r="V70" s="158">
        <f>ROUND(E70*U70,2)</f>
        <v>54.94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2">
      <c r="A71" s="154"/>
      <c r="B71" s="155"/>
      <c r="C71" s="188" t="s">
        <v>760</v>
      </c>
      <c r="D71" s="160"/>
      <c r="E71" s="161">
        <v>61.24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0.6" outlineLevel="3">
      <c r="A72" s="154"/>
      <c r="B72" s="155"/>
      <c r="C72" s="188" t="s">
        <v>761</v>
      </c>
      <c r="D72" s="160"/>
      <c r="E72" s="161">
        <v>93.98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202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>
      <c r="A73" s="154"/>
      <c r="B73" s="155"/>
      <c r="C73" s="188" t="s">
        <v>762</v>
      </c>
      <c r="D73" s="160"/>
      <c r="E73" s="161">
        <v>14.91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188" t="s">
        <v>763</v>
      </c>
      <c r="D74" s="160"/>
      <c r="E74" s="161">
        <v>13.000500000000001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0">
        <v>21</v>
      </c>
      <c r="B75" s="171" t="s">
        <v>764</v>
      </c>
      <c r="C75" s="187" t="s">
        <v>765</v>
      </c>
      <c r="D75" s="172" t="s">
        <v>193</v>
      </c>
      <c r="E75" s="173">
        <v>32.78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6.7000000000000002E-4</v>
      </c>
      <c r="O75" s="173">
        <f>ROUND(E75*N75,2)</f>
        <v>0.02</v>
      </c>
      <c r="P75" s="173">
        <v>8.1000000000000003E-2</v>
      </c>
      <c r="Q75" s="173">
        <f>ROUND(E75*P75,2)</f>
        <v>2.66</v>
      </c>
      <c r="R75" s="175"/>
      <c r="S75" s="175" t="s">
        <v>194</v>
      </c>
      <c r="T75" s="176" t="s">
        <v>195</v>
      </c>
      <c r="U75" s="158">
        <v>0.158</v>
      </c>
      <c r="V75" s="158">
        <f>ROUND(E75*U75,2)</f>
        <v>5.18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>
      <c r="A76" s="154"/>
      <c r="B76" s="155"/>
      <c r="C76" s="188" t="s">
        <v>766</v>
      </c>
      <c r="D76" s="160"/>
      <c r="E76" s="161">
        <v>32.78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0">
        <v>22</v>
      </c>
      <c r="B77" s="171" t="s">
        <v>767</v>
      </c>
      <c r="C77" s="187" t="s">
        <v>768</v>
      </c>
      <c r="D77" s="172" t="s">
        <v>193</v>
      </c>
      <c r="E77" s="173">
        <v>14.632300000000001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6.7000000000000002E-4</v>
      </c>
      <c r="O77" s="173">
        <f>ROUND(E77*N77,2)</f>
        <v>0.01</v>
      </c>
      <c r="P77" s="173">
        <v>0.107</v>
      </c>
      <c r="Q77" s="173">
        <f>ROUND(E77*P77,2)</f>
        <v>1.57</v>
      </c>
      <c r="R77" s="175"/>
      <c r="S77" s="175" t="s">
        <v>194</v>
      </c>
      <c r="T77" s="176" t="s">
        <v>195</v>
      </c>
      <c r="U77" s="158">
        <v>0.158</v>
      </c>
      <c r="V77" s="158">
        <f>ROUND(E77*U77,2)</f>
        <v>2.31</v>
      </c>
      <c r="W77" s="158"/>
      <c r="X77" s="158" t="s">
        <v>196</v>
      </c>
      <c r="Y77" s="158" t="s">
        <v>197</v>
      </c>
      <c r="Z77" s="147"/>
      <c r="AA77" s="147"/>
      <c r="AB77" s="147"/>
      <c r="AC77" s="147"/>
      <c r="AD77" s="147"/>
      <c r="AE77" s="147"/>
      <c r="AF77" s="147"/>
      <c r="AG77" s="147" t="s">
        <v>198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>
      <c r="A78" s="154"/>
      <c r="B78" s="155"/>
      <c r="C78" s="188" t="s">
        <v>769</v>
      </c>
      <c r="D78" s="160"/>
      <c r="E78" s="161">
        <v>14.632300000000001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0">
        <v>23</v>
      </c>
      <c r="B79" s="171" t="s">
        <v>770</v>
      </c>
      <c r="C79" s="187" t="s">
        <v>771</v>
      </c>
      <c r="D79" s="172" t="s">
        <v>193</v>
      </c>
      <c r="E79" s="173">
        <v>87.170500000000004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4.5999999999999999E-2</v>
      </c>
      <c r="Q79" s="173">
        <f>ROUND(E79*P79,2)</f>
        <v>4.01</v>
      </c>
      <c r="R79" s="175"/>
      <c r="S79" s="175" t="s">
        <v>194</v>
      </c>
      <c r="T79" s="176" t="s">
        <v>195</v>
      </c>
      <c r="U79" s="158">
        <v>0.26</v>
      </c>
      <c r="V79" s="158">
        <f>ROUND(E79*U79,2)</f>
        <v>22.66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>
      <c r="A80" s="154"/>
      <c r="B80" s="155"/>
      <c r="C80" s="188" t="s">
        <v>772</v>
      </c>
      <c r="D80" s="160"/>
      <c r="E80" s="161">
        <v>28.04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>
      <c r="A81" s="154"/>
      <c r="B81" s="155"/>
      <c r="C81" s="188" t="s">
        <v>773</v>
      </c>
      <c r="D81" s="160"/>
      <c r="E81" s="161">
        <v>31.22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>
      <c r="A82" s="154"/>
      <c r="B82" s="155"/>
      <c r="C82" s="188" t="s">
        <v>762</v>
      </c>
      <c r="D82" s="160"/>
      <c r="E82" s="161">
        <v>14.91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>
      <c r="A83" s="154"/>
      <c r="B83" s="155"/>
      <c r="C83" s="188" t="s">
        <v>763</v>
      </c>
      <c r="D83" s="160"/>
      <c r="E83" s="161">
        <v>13.000500000000001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70">
        <v>24</v>
      </c>
      <c r="B84" s="171" t="s">
        <v>241</v>
      </c>
      <c r="C84" s="187" t="s">
        <v>242</v>
      </c>
      <c r="D84" s="172" t="s">
        <v>193</v>
      </c>
      <c r="E84" s="173">
        <v>110.25913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0.01</v>
      </c>
      <c r="Q84" s="173">
        <f>ROUND(E84*P84,2)</f>
        <v>1.1000000000000001</v>
      </c>
      <c r="R84" s="175"/>
      <c r="S84" s="175" t="s">
        <v>194</v>
      </c>
      <c r="T84" s="176" t="s">
        <v>195</v>
      </c>
      <c r="U84" s="158">
        <v>0.08</v>
      </c>
      <c r="V84" s="158">
        <f>ROUND(E84*U84,2)</f>
        <v>8.82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>
      <c r="A85" s="154"/>
      <c r="B85" s="155"/>
      <c r="C85" s="188" t="s">
        <v>774</v>
      </c>
      <c r="D85" s="160"/>
      <c r="E85" s="161">
        <v>27.783999999999999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>
      <c r="A86" s="154"/>
      <c r="B86" s="155"/>
      <c r="C86" s="188" t="s">
        <v>775</v>
      </c>
      <c r="D86" s="160"/>
      <c r="E86" s="161">
        <v>32.508000000000003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>
      <c r="A87" s="154"/>
      <c r="B87" s="155"/>
      <c r="C87" s="188" t="s">
        <v>776</v>
      </c>
      <c r="D87" s="160"/>
      <c r="E87" s="161">
        <v>29.253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>
      <c r="A88" s="154"/>
      <c r="B88" s="155"/>
      <c r="C88" s="188" t="s">
        <v>777</v>
      </c>
      <c r="D88" s="160"/>
      <c r="E88" s="161">
        <v>20.714130000000001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>
      <c r="A89" s="170">
        <v>25</v>
      </c>
      <c r="B89" s="171" t="s">
        <v>244</v>
      </c>
      <c r="C89" s="187" t="s">
        <v>245</v>
      </c>
      <c r="D89" s="172" t="s">
        <v>193</v>
      </c>
      <c r="E89" s="173">
        <v>45.02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0.01</v>
      </c>
      <c r="Q89" s="173">
        <f>ROUND(E89*P89,2)</f>
        <v>0.45</v>
      </c>
      <c r="R89" s="175"/>
      <c r="S89" s="175" t="s">
        <v>194</v>
      </c>
      <c r="T89" s="176" t="s">
        <v>195</v>
      </c>
      <c r="U89" s="158">
        <v>0.1</v>
      </c>
      <c r="V89" s="158">
        <f>ROUND(E89*U89,2)</f>
        <v>4.5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>
      <c r="A90" s="154"/>
      <c r="B90" s="155"/>
      <c r="C90" s="188" t="s">
        <v>755</v>
      </c>
      <c r="D90" s="160"/>
      <c r="E90" s="161">
        <v>45.02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0">
        <v>26</v>
      </c>
      <c r="B91" s="171" t="s">
        <v>476</v>
      </c>
      <c r="C91" s="187" t="s">
        <v>477</v>
      </c>
      <c r="D91" s="172" t="s">
        <v>193</v>
      </c>
      <c r="E91" s="173">
        <v>45.02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1.26E-2</v>
      </c>
      <c r="Q91" s="173">
        <f>ROUND(E91*P91,2)</f>
        <v>0.56999999999999995</v>
      </c>
      <c r="R91" s="175"/>
      <c r="S91" s="175" t="s">
        <v>194</v>
      </c>
      <c r="T91" s="176" t="s">
        <v>195</v>
      </c>
      <c r="U91" s="158">
        <v>0.33</v>
      </c>
      <c r="V91" s="158">
        <f>ROUND(E91*U91,2)</f>
        <v>14.86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>
      <c r="A92" s="154"/>
      <c r="B92" s="155"/>
      <c r="C92" s="188" t="s">
        <v>751</v>
      </c>
      <c r="D92" s="160"/>
      <c r="E92" s="161">
        <v>45.02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202</v>
      </c>
      <c r="AH92" s="147">
        <v>5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0">
        <v>27</v>
      </c>
      <c r="B93" s="171" t="s">
        <v>778</v>
      </c>
      <c r="C93" s="187" t="s">
        <v>779</v>
      </c>
      <c r="D93" s="172" t="s">
        <v>193</v>
      </c>
      <c r="E93" s="173">
        <v>9.8093699999999995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6.7000000000000002E-4</v>
      </c>
      <c r="O93" s="173">
        <f>ROUND(E93*N93,2)</f>
        <v>0.01</v>
      </c>
      <c r="P93" s="173">
        <v>8.2000000000000003E-2</v>
      </c>
      <c r="Q93" s="173">
        <f>ROUND(E93*P93,2)</f>
        <v>0.8</v>
      </c>
      <c r="R93" s="175"/>
      <c r="S93" s="175" t="s">
        <v>194</v>
      </c>
      <c r="T93" s="176" t="s">
        <v>195</v>
      </c>
      <c r="U93" s="158">
        <v>0.6</v>
      </c>
      <c r="V93" s="158">
        <f>ROUND(E93*U93,2)</f>
        <v>5.89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>
      <c r="A94" s="154"/>
      <c r="B94" s="155"/>
      <c r="C94" s="188" t="s">
        <v>780</v>
      </c>
      <c r="D94" s="160"/>
      <c r="E94" s="161">
        <v>9.8093699999999995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202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>
      <c r="A95" s="170">
        <v>28</v>
      </c>
      <c r="B95" s="171" t="s">
        <v>781</v>
      </c>
      <c r="C95" s="187" t="s">
        <v>782</v>
      </c>
      <c r="D95" s="172" t="s">
        <v>193</v>
      </c>
      <c r="E95" s="173">
        <v>45.02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0.02</v>
      </c>
      <c r="Q95" s="173">
        <f>ROUND(E95*P95,2)</f>
        <v>0.9</v>
      </c>
      <c r="R95" s="175"/>
      <c r="S95" s="175" t="s">
        <v>194</v>
      </c>
      <c r="T95" s="176" t="s">
        <v>195</v>
      </c>
      <c r="U95" s="158">
        <v>7.8E-2</v>
      </c>
      <c r="V95" s="158">
        <f>ROUND(E95*U95,2)</f>
        <v>3.51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>
      <c r="A96" s="154"/>
      <c r="B96" s="155"/>
      <c r="C96" s="188" t="s">
        <v>755</v>
      </c>
      <c r="D96" s="160"/>
      <c r="E96" s="161">
        <v>45.02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0">
        <v>29</v>
      </c>
      <c r="B97" s="171" t="s">
        <v>783</v>
      </c>
      <c r="C97" s="187" t="s">
        <v>784</v>
      </c>
      <c r="D97" s="172" t="s">
        <v>193</v>
      </c>
      <c r="E97" s="173">
        <v>21.6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1.17E-3</v>
      </c>
      <c r="O97" s="173">
        <f>ROUND(E97*N97,2)</f>
        <v>0.03</v>
      </c>
      <c r="P97" s="173">
        <v>7.5999999999999998E-2</v>
      </c>
      <c r="Q97" s="173">
        <f>ROUND(E97*P97,2)</f>
        <v>1.64</v>
      </c>
      <c r="R97" s="175"/>
      <c r="S97" s="175" t="s">
        <v>194</v>
      </c>
      <c r="T97" s="176" t="s">
        <v>195</v>
      </c>
      <c r="U97" s="158">
        <v>0.93899999999999995</v>
      </c>
      <c r="V97" s="158">
        <f>ROUND(E97*U97,2)</f>
        <v>20.28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>
      <c r="A98" s="154"/>
      <c r="B98" s="155"/>
      <c r="C98" s="188" t="s">
        <v>785</v>
      </c>
      <c r="D98" s="160"/>
      <c r="E98" s="161">
        <v>21.6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202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>
      <c r="A99" s="177">
        <v>30</v>
      </c>
      <c r="B99" s="178" t="s">
        <v>466</v>
      </c>
      <c r="C99" s="189" t="s">
        <v>467</v>
      </c>
      <c r="D99" s="179" t="s">
        <v>248</v>
      </c>
      <c r="E99" s="180">
        <v>15</v>
      </c>
      <c r="F99" s="181"/>
      <c r="G99" s="182">
        <f>ROUND(E99*F99,2)</f>
        <v>0</v>
      </c>
      <c r="H99" s="181"/>
      <c r="I99" s="182">
        <f>ROUND(E99*H99,2)</f>
        <v>0</v>
      </c>
      <c r="J99" s="181"/>
      <c r="K99" s="182">
        <f>ROUND(E99*J99,2)</f>
        <v>0</v>
      </c>
      <c r="L99" s="182">
        <v>21</v>
      </c>
      <c r="M99" s="182">
        <f>G99*(1+L99/100)</f>
        <v>0</v>
      </c>
      <c r="N99" s="180">
        <v>0</v>
      </c>
      <c r="O99" s="180">
        <f>ROUND(E99*N99,2)</f>
        <v>0</v>
      </c>
      <c r="P99" s="180">
        <v>0</v>
      </c>
      <c r="Q99" s="180">
        <f>ROUND(E99*P99,2)</f>
        <v>0</v>
      </c>
      <c r="R99" s="182"/>
      <c r="S99" s="182" t="s">
        <v>194</v>
      </c>
      <c r="T99" s="183" t="s">
        <v>195</v>
      </c>
      <c r="U99" s="158">
        <v>0.05</v>
      </c>
      <c r="V99" s="158">
        <f>ROUND(E99*U99,2)</f>
        <v>0.75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>
      <c r="A100" s="170">
        <v>31</v>
      </c>
      <c r="B100" s="171" t="s">
        <v>786</v>
      </c>
      <c r="C100" s="187" t="s">
        <v>787</v>
      </c>
      <c r="D100" s="172" t="s">
        <v>474</v>
      </c>
      <c r="E100" s="173">
        <v>0.27300000000000002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2.2000000000000002</v>
      </c>
      <c r="Q100" s="173">
        <f>ROUND(E100*P100,2)</f>
        <v>0.6</v>
      </c>
      <c r="R100" s="175"/>
      <c r="S100" s="175" t="s">
        <v>194</v>
      </c>
      <c r="T100" s="176" t="s">
        <v>195</v>
      </c>
      <c r="U100" s="158">
        <v>12.05</v>
      </c>
      <c r="V100" s="158">
        <f>ROUND(E100*U100,2)</f>
        <v>3.29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>
      <c r="A101" s="154"/>
      <c r="B101" s="155"/>
      <c r="C101" s="188" t="s">
        <v>788</v>
      </c>
      <c r="D101" s="160"/>
      <c r="E101" s="161">
        <v>0.27300000000000002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202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0">
        <v>32</v>
      </c>
      <c r="B102" s="171" t="s">
        <v>234</v>
      </c>
      <c r="C102" s="187" t="s">
        <v>235</v>
      </c>
      <c r="D102" s="172" t="s">
        <v>236</v>
      </c>
      <c r="E102" s="173">
        <v>12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4.8999999999999998E-4</v>
      </c>
      <c r="O102" s="173">
        <f>ROUND(E102*N102,2)</f>
        <v>0.01</v>
      </c>
      <c r="P102" s="173">
        <v>0.04</v>
      </c>
      <c r="Q102" s="173">
        <f>ROUND(E102*P102,2)</f>
        <v>0.48</v>
      </c>
      <c r="R102" s="175"/>
      <c r="S102" s="175" t="s">
        <v>194</v>
      </c>
      <c r="T102" s="176" t="s">
        <v>195</v>
      </c>
      <c r="U102" s="158">
        <v>0.66800000000000004</v>
      </c>
      <c r="V102" s="158">
        <f>ROUND(E102*U102,2)</f>
        <v>8.02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>
      <c r="A103" s="154"/>
      <c r="B103" s="155"/>
      <c r="C103" s="294" t="s">
        <v>237</v>
      </c>
      <c r="D103" s="295"/>
      <c r="E103" s="295"/>
      <c r="F103" s="295"/>
      <c r="G103" s="29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200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7">
        <v>33</v>
      </c>
      <c r="B104" s="178" t="s">
        <v>238</v>
      </c>
      <c r="C104" s="189" t="s">
        <v>239</v>
      </c>
      <c r="D104" s="179" t="s">
        <v>236</v>
      </c>
      <c r="E104" s="180">
        <v>145</v>
      </c>
      <c r="F104" s="181"/>
      <c r="G104" s="182">
        <f>ROUND(E104*F104,2)</f>
        <v>0</v>
      </c>
      <c r="H104" s="181"/>
      <c r="I104" s="182">
        <f>ROUND(E104*H104,2)</f>
        <v>0</v>
      </c>
      <c r="J104" s="181"/>
      <c r="K104" s="182">
        <f>ROUND(E104*J104,2)</f>
        <v>0</v>
      </c>
      <c r="L104" s="182">
        <v>21</v>
      </c>
      <c r="M104" s="182">
        <f>G104*(1+L104/100)</f>
        <v>0</v>
      </c>
      <c r="N104" s="180">
        <v>0</v>
      </c>
      <c r="O104" s="180">
        <f>ROUND(E104*N104,2)</f>
        <v>0</v>
      </c>
      <c r="P104" s="180">
        <v>4.4999999999999997E-3</v>
      </c>
      <c r="Q104" s="180">
        <f>ROUND(E104*P104,2)</f>
        <v>0.65</v>
      </c>
      <c r="R104" s="182"/>
      <c r="S104" s="182" t="s">
        <v>194</v>
      </c>
      <c r="T104" s="183" t="s">
        <v>240</v>
      </c>
      <c r="U104" s="158">
        <v>0.16</v>
      </c>
      <c r="V104" s="158">
        <f>ROUND(E104*U104,2)</f>
        <v>23.2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>
      <c r="A105" s="163" t="s">
        <v>189</v>
      </c>
      <c r="B105" s="164" t="s">
        <v>118</v>
      </c>
      <c r="C105" s="186" t="s">
        <v>119</v>
      </c>
      <c r="D105" s="165"/>
      <c r="E105" s="166"/>
      <c r="F105" s="167"/>
      <c r="G105" s="167">
        <f>SUMIF(AG106:AG106,"&lt;&gt;NOR",G106:G106)</f>
        <v>0</v>
      </c>
      <c r="H105" s="167"/>
      <c r="I105" s="167">
        <f>SUM(I106:I106)</f>
        <v>0</v>
      </c>
      <c r="J105" s="167"/>
      <c r="K105" s="167">
        <f>SUM(K106:K106)</f>
        <v>0</v>
      </c>
      <c r="L105" s="167"/>
      <c r="M105" s="167">
        <f>SUM(M106:M106)</f>
        <v>0</v>
      </c>
      <c r="N105" s="166"/>
      <c r="O105" s="166">
        <f>SUM(O106:O106)</f>
        <v>0</v>
      </c>
      <c r="P105" s="166"/>
      <c r="Q105" s="166">
        <f>SUM(Q106:Q106)</f>
        <v>0</v>
      </c>
      <c r="R105" s="167"/>
      <c r="S105" s="167"/>
      <c r="T105" s="168"/>
      <c r="U105" s="162"/>
      <c r="V105" s="162">
        <f>SUM(V106:V106)</f>
        <v>35.869999999999997</v>
      </c>
      <c r="W105" s="162"/>
      <c r="X105" s="162"/>
      <c r="Y105" s="162"/>
      <c r="AG105" t="s">
        <v>190</v>
      </c>
    </row>
    <row r="106" spans="1:60" outlineLevel="1">
      <c r="A106" s="177">
        <v>34</v>
      </c>
      <c r="B106" s="178" t="s">
        <v>255</v>
      </c>
      <c r="C106" s="189" t="s">
        <v>256</v>
      </c>
      <c r="D106" s="179" t="s">
        <v>257</v>
      </c>
      <c r="E106" s="180">
        <v>18.959129999999998</v>
      </c>
      <c r="F106" s="181"/>
      <c r="G106" s="182">
        <f>ROUND(E106*F106,2)</f>
        <v>0</v>
      </c>
      <c r="H106" s="181"/>
      <c r="I106" s="182">
        <f>ROUND(E106*H106,2)</f>
        <v>0</v>
      </c>
      <c r="J106" s="181"/>
      <c r="K106" s="182">
        <f>ROUND(E106*J106,2)</f>
        <v>0</v>
      </c>
      <c r="L106" s="182">
        <v>21</v>
      </c>
      <c r="M106" s="182">
        <f>G106*(1+L106/100)</f>
        <v>0</v>
      </c>
      <c r="N106" s="180">
        <v>0</v>
      </c>
      <c r="O106" s="180">
        <f>ROUND(E106*N106,2)</f>
        <v>0</v>
      </c>
      <c r="P106" s="180">
        <v>0</v>
      </c>
      <c r="Q106" s="180">
        <f>ROUND(E106*P106,2)</f>
        <v>0</v>
      </c>
      <c r="R106" s="182"/>
      <c r="S106" s="182" t="s">
        <v>194</v>
      </c>
      <c r="T106" s="183" t="s">
        <v>195</v>
      </c>
      <c r="U106" s="158">
        <v>1.8919999999999999</v>
      </c>
      <c r="V106" s="158">
        <f>ROUND(E106*U106,2)</f>
        <v>35.869999999999997</v>
      </c>
      <c r="W106" s="158"/>
      <c r="X106" s="158" t="s">
        <v>258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259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>
      <c r="A107" s="163" t="s">
        <v>189</v>
      </c>
      <c r="B107" s="164" t="s">
        <v>120</v>
      </c>
      <c r="C107" s="186" t="s">
        <v>121</v>
      </c>
      <c r="D107" s="165"/>
      <c r="E107" s="166"/>
      <c r="F107" s="167"/>
      <c r="G107" s="167">
        <f>SUMIF(AG108:AG126,"&lt;&gt;NOR",G108:G126)</f>
        <v>0</v>
      </c>
      <c r="H107" s="167"/>
      <c r="I107" s="167">
        <f>SUM(I108:I126)</f>
        <v>0</v>
      </c>
      <c r="J107" s="167"/>
      <c r="K107" s="167">
        <f>SUM(K108:K126)</f>
        <v>0</v>
      </c>
      <c r="L107" s="167"/>
      <c r="M107" s="167">
        <f>SUM(M108:M126)</f>
        <v>0</v>
      </c>
      <c r="N107" s="166"/>
      <c r="O107" s="166">
        <f>SUM(O108:O126)</f>
        <v>0.19999999999999998</v>
      </c>
      <c r="P107" s="166"/>
      <c r="Q107" s="166">
        <f>SUM(Q108:Q126)</f>
        <v>0</v>
      </c>
      <c r="R107" s="167"/>
      <c r="S107" s="167"/>
      <c r="T107" s="168"/>
      <c r="U107" s="162"/>
      <c r="V107" s="162">
        <f>SUM(V108:V126)</f>
        <v>27.03</v>
      </c>
      <c r="W107" s="162"/>
      <c r="X107" s="162"/>
      <c r="Y107" s="162"/>
      <c r="AG107" t="s">
        <v>190</v>
      </c>
    </row>
    <row r="108" spans="1:60" outlineLevel="1">
      <c r="A108" s="170">
        <v>35</v>
      </c>
      <c r="B108" s="171" t="s">
        <v>789</v>
      </c>
      <c r="C108" s="187" t="s">
        <v>790</v>
      </c>
      <c r="D108" s="172" t="s">
        <v>193</v>
      </c>
      <c r="E108" s="173">
        <v>52.908000000000001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3.3999999999999998E-3</v>
      </c>
      <c r="O108" s="173">
        <f>ROUND(E108*N108,2)</f>
        <v>0.18</v>
      </c>
      <c r="P108" s="173">
        <v>0</v>
      </c>
      <c r="Q108" s="173">
        <f>ROUND(E108*P108,2)</f>
        <v>0</v>
      </c>
      <c r="R108" s="175"/>
      <c r="S108" s="175" t="s">
        <v>194</v>
      </c>
      <c r="T108" s="176" t="s">
        <v>195</v>
      </c>
      <c r="U108" s="158">
        <v>0.38500000000000001</v>
      </c>
      <c r="V108" s="158">
        <f>ROUND(E108*U108,2)</f>
        <v>20.37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>
      <c r="A109" s="154"/>
      <c r="B109" s="155"/>
      <c r="C109" s="294" t="s">
        <v>791</v>
      </c>
      <c r="D109" s="295"/>
      <c r="E109" s="295"/>
      <c r="F109" s="295"/>
      <c r="G109" s="295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88" t="s">
        <v>792</v>
      </c>
      <c r="D110" s="160"/>
      <c r="E110" s="161">
        <v>44.43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>
        <v>5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>
      <c r="A111" s="154"/>
      <c r="B111" s="155"/>
      <c r="C111" s="188" t="s">
        <v>793</v>
      </c>
      <c r="D111" s="160"/>
      <c r="E111" s="161">
        <v>2.145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202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>
      <c r="A112" s="154"/>
      <c r="B112" s="155"/>
      <c r="C112" s="188" t="s">
        <v>794</v>
      </c>
      <c r="D112" s="160"/>
      <c r="E112" s="161">
        <v>0.91800000000000004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>
      <c r="A113" s="154"/>
      <c r="B113" s="155"/>
      <c r="C113" s="188" t="s">
        <v>795</v>
      </c>
      <c r="D113" s="160"/>
      <c r="E113" s="161">
        <v>1.071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>
      <c r="A114" s="154"/>
      <c r="B114" s="155"/>
      <c r="C114" s="188" t="s">
        <v>796</v>
      </c>
      <c r="D114" s="160"/>
      <c r="E114" s="161">
        <v>2.37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>
      <c r="A115" s="154"/>
      <c r="B115" s="155"/>
      <c r="C115" s="188" t="s">
        <v>797</v>
      </c>
      <c r="D115" s="160"/>
      <c r="E115" s="161">
        <v>0.93899999999999995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>
      <c r="A116" s="154"/>
      <c r="B116" s="155"/>
      <c r="C116" s="188" t="s">
        <v>798</v>
      </c>
      <c r="D116" s="160"/>
      <c r="E116" s="161">
        <v>1.0349999999999999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>
      <c r="A117" s="170">
        <v>36</v>
      </c>
      <c r="B117" s="171" t="s">
        <v>799</v>
      </c>
      <c r="C117" s="187" t="s">
        <v>800</v>
      </c>
      <c r="D117" s="172" t="s">
        <v>236</v>
      </c>
      <c r="E117" s="173">
        <v>56.52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2.9E-4</v>
      </c>
      <c r="O117" s="173">
        <f>ROUND(E117*N117,2)</f>
        <v>0.02</v>
      </c>
      <c r="P117" s="173">
        <v>0</v>
      </c>
      <c r="Q117" s="173">
        <f>ROUND(E117*P117,2)</f>
        <v>0</v>
      </c>
      <c r="R117" s="175"/>
      <c r="S117" s="175" t="s">
        <v>194</v>
      </c>
      <c r="T117" s="176" t="s">
        <v>195</v>
      </c>
      <c r="U117" s="158">
        <v>0.11</v>
      </c>
      <c r="V117" s="158">
        <f>ROUND(E117*U117,2)</f>
        <v>6.22</v>
      </c>
      <c r="W117" s="158"/>
      <c r="X117" s="158" t="s">
        <v>196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>
      <c r="A118" s="154"/>
      <c r="B118" s="155"/>
      <c r="C118" s="188" t="s">
        <v>801</v>
      </c>
      <c r="D118" s="160"/>
      <c r="E118" s="161">
        <v>14.3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>
      <c r="A119" s="154"/>
      <c r="B119" s="155"/>
      <c r="C119" s="188" t="s">
        <v>802</v>
      </c>
      <c r="D119" s="160"/>
      <c r="E119" s="161">
        <v>6.12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>
      <c r="A120" s="154"/>
      <c r="B120" s="155"/>
      <c r="C120" s="188" t="s">
        <v>803</v>
      </c>
      <c r="D120" s="160"/>
      <c r="E120" s="161">
        <v>7.14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202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>
      <c r="A121" s="154"/>
      <c r="B121" s="155"/>
      <c r="C121" s="188" t="s">
        <v>804</v>
      </c>
      <c r="D121" s="160"/>
      <c r="E121" s="161">
        <v>15.8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202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>
      <c r="A122" s="154"/>
      <c r="B122" s="155"/>
      <c r="C122" s="188" t="s">
        <v>805</v>
      </c>
      <c r="D122" s="160"/>
      <c r="E122" s="161">
        <v>6.26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202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>
      <c r="A123" s="154"/>
      <c r="B123" s="155"/>
      <c r="C123" s="188" t="s">
        <v>806</v>
      </c>
      <c r="D123" s="160"/>
      <c r="E123" s="161">
        <v>6.9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>
      <c r="A124" s="170">
        <v>37</v>
      </c>
      <c r="B124" s="171" t="s">
        <v>807</v>
      </c>
      <c r="C124" s="187" t="s">
        <v>808</v>
      </c>
      <c r="D124" s="172" t="s">
        <v>236</v>
      </c>
      <c r="E124" s="173">
        <v>3.15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2.9E-4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194</v>
      </c>
      <c r="T124" s="176" t="s">
        <v>195</v>
      </c>
      <c r="U124" s="158">
        <v>0.14000000000000001</v>
      </c>
      <c r="V124" s="158">
        <f>ROUND(E124*U124,2)</f>
        <v>0.44</v>
      </c>
      <c r="W124" s="158"/>
      <c r="X124" s="158" t="s">
        <v>196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198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>
      <c r="A125" s="154"/>
      <c r="B125" s="155"/>
      <c r="C125" s="188" t="s">
        <v>809</v>
      </c>
      <c r="D125" s="160"/>
      <c r="E125" s="161">
        <v>3.15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>
        <v>38</v>
      </c>
      <c r="B126" s="155" t="s">
        <v>810</v>
      </c>
      <c r="C126" s="190" t="s">
        <v>811</v>
      </c>
      <c r="D126" s="156" t="s">
        <v>0</v>
      </c>
      <c r="E126" s="184"/>
      <c r="F126" s="159"/>
      <c r="G126" s="158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194</v>
      </c>
      <c r="T126" s="158" t="s">
        <v>195</v>
      </c>
      <c r="U126" s="158">
        <v>0</v>
      </c>
      <c r="V126" s="158">
        <f>ROUND(E126*U126,2)</f>
        <v>0</v>
      </c>
      <c r="W126" s="158"/>
      <c r="X126" s="158" t="s">
        <v>258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259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>
      <c r="A127" s="163" t="s">
        <v>189</v>
      </c>
      <c r="B127" s="164" t="s">
        <v>124</v>
      </c>
      <c r="C127" s="186" t="s">
        <v>125</v>
      </c>
      <c r="D127" s="165"/>
      <c r="E127" s="166"/>
      <c r="F127" s="167"/>
      <c r="G127" s="167">
        <f>SUMIF(AG128:AG139,"&lt;&gt;NOR",G128:G139)</f>
        <v>0</v>
      </c>
      <c r="H127" s="167"/>
      <c r="I127" s="167">
        <f>SUM(I128:I139)</f>
        <v>0</v>
      </c>
      <c r="J127" s="167"/>
      <c r="K127" s="167">
        <f>SUM(K128:K139)</f>
        <v>0</v>
      </c>
      <c r="L127" s="167"/>
      <c r="M127" s="167">
        <f>SUM(M128:M139)</f>
        <v>0</v>
      </c>
      <c r="N127" s="166"/>
      <c r="O127" s="166">
        <f>SUM(O128:O139)</f>
        <v>0.06</v>
      </c>
      <c r="P127" s="166"/>
      <c r="Q127" s="166">
        <f>SUM(Q128:Q139)</f>
        <v>0</v>
      </c>
      <c r="R127" s="167"/>
      <c r="S127" s="167"/>
      <c r="T127" s="168"/>
      <c r="U127" s="162"/>
      <c r="V127" s="162">
        <f>SUM(V128:V139)</f>
        <v>32.61</v>
      </c>
      <c r="W127" s="162"/>
      <c r="X127" s="162"/>
      <c r="Y127" s="162"/>
      <c r="AG127" t="s">
        <v>190</v>
      </c>
    </row>
    <row r="128" spans="1:60" outlineLevel="1">
      <c r="A128" s="170">
        <v>39</v>
      </c>
      <c r="B128" s="171" t="s">
        <v>269</v>
      </c>
      <c r="C128" s="187" t="s">
        <v>270</v>
      </c>
      <c r="D128" s="172" t="s">
        <v>236</v>
      </c>
      <c r="E128" s="173">
        <v>6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3.8000000000000002E-4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194</v>
      </c>
      <c r="T128" s="176" t="s">
        <v>195</v>
      </c>
      <c r="U128" s="158">
        <v>0.32</v>
      </c>
      <c r="V128" s="158">
        <f>ROUND(E128*U128,2)</f>
        <v>1.92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294" t="s">
        <v>271</v>
      </c>
      <c r="D129" s="295"/>
      <c r="E129" s="295"/>
      <c r="F129" s="295"/>
      <c r="G129" s="295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0">
        <v>40</v>
      </c>
      <c r="B130" s="171" t="s">
        <v>812</v>
      </c>
      <c r="C130" s="187" t="s">
        <v>813</v>
      </c>
      <c r="D130" s="172" t="s">
        <v>236</v>
      </c>
      <c r="E130" s="173">
        <v>11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4.6999999999999999E-4</v>
      </c>
      <c r="O130" s="173">
        <f>ROUND(E130*N130,2)</f>
        <v>0.01</v>
      </c>
      <c r="P130" s="173">
        <v>0</v>
      </c>
      <c r="Q130" s="173">
        <f>ROUND(E130*P130,2)</f>
        <v>0</v>
      </c>
      <c r="R130" s="175"/>
      <c r="S130" s="175" t="s">
        <v>194</v>
      </c>
      <c r="T130" s="176" t="s">
        <v>195</v>
      </c>
      <c r="U130" s="158">
        <v>0.35899999999999999</v>
      </c>
      <c r="V130" s="158">
        <f>ROUND(E130*U130,2)</f>
        <v>3.95</v>
      </c>
      <c r="W130" s="158"/>
      <c r="X130" s="158" t="s">
        <v>196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>
      <c r="A131" s="154"/>
      <c r="B131" s="155"/>
      <c r="C131" s="294" t="s">
        <v>271</v>
      </c>
      <c r="D131" s="295"/>
      <c r="E131" s="295"/>
      <c r="F131" s="295"/>
      <c r="G131" s="295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0">
        <v>41</v>
      </c>
      <c r="B132" s="171" t="s">
        <v>814</v>
      </c>
      <c r="C132" s="187" t="s">
        <v>815</v>
      </c>
      <c r="D132" s="172" t="s">
        <v>236</v>
      </c>
      <c r="E132" s="173">
        <v>2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6.9999999999999999E-4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0.45200000000000001</v>
      </c>
      <c r="V132" s="158">
        <f>ROUND(E132*U132,2)</f>
        <v>0.9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294" t="s">
        <v>271</v>
      </c>
      <c r="D133" s="295"/>
      <c r="E133" s="295"/>
      <c r="F133" s="295"/>
      <c r="G133" s="295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0">
        <v>42</v>
      </c>
      <c r="B134" s="171" t="s">
        <v>272</v>
      </c>
      <c r="C134" s="187" t="s">
        <v>273</v>
      </c>
      <c r="D134" s="172" t="s">
        <v>236</v>
      </c>
      <c r="E134" s="173">
        <v>10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1.5200000000000001E-3</v>
      </c>
      <c r="O134" s="173">
        <f>ROUND(E134*N134,2)</f>
        <v>0.02</v>
      </c>
      <c r="P134" s="173">
        <v>0</v>
      </c>
      <c r="Q134" s="173">
        <f>ROUND(E134*P134,2)</f>
        <v>0</v>
      </c>
      <c r="R134" s="175"/>
      <c r="S134" s="175" t="s">
        <v>194</v>
      </c>
      <c r="T134" s="176" t="s">
        <v>195</v>
      </c>
      <c r="U134" s="158">
        <v>1.173</v>
      </c>
      <c r="V134" s="158">
        <f>ROUND(E134*U134,2)</f>
        <v>11.73</v>
      </c>
      <c r="W134" s="158"/>
      <c r="X134" s="158" t="s">
        <v>196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198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294" t="s">
        <v>271</v>
      </c>
      <c r="D135" s="295"/>
      <c r="E135" s="295"/>
      <c r="F135" s="295"/>
      <c r="G135" s="295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0">
        <v>43</v>
      </c>
      <c r="B136" s="171" t="s">
        <v>816</v>
      </c>
      <c r="C136" s="187" t="s">
        <v>817</v>
      </c>
      <c r="D136" s="172" t="s">
        <v>236</v>
      </c>
      <c r="E136" s="173">
        <v>15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1.8799999999999999E-3</v>
      </c>
      <c r="O136" s="173">
        <f>ROUND(E136*N136,2)</f>
        <v>0.03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0.8</v>
      </c>
      <c r="V136" s="158">
        <f>ROUND(E136*U136,2)</f>
        <v>12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294" t="s">
        <v>271</v>
      </c>
      <c r="D137" s="295"/>
      <c r="E137" s="295"/>
      <c r="F137" s="295"/>
      <c r="G137" s="295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0">
        <v>44</v>
      </c>
      <c r="B138" s="171" t="s">
        <v>274</v>
      </c>
      <c r="C138" s="187" t="s">
        <v>275</v>
      </c>
      <c r="D138" s="172" t="s">
        <v>236</v>
      </c>
      <c r="E138" s="173">
        <v>44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194</v>
      </c>
      <c r="T138" s="176" t="s">
        <v>195</v>
      </c>
      <c r="U138" s="158">
        <v>4.8000000000000001E-2</v>
      </c>
      <c r="V138" s="158">
        <f>ROUND(E138*U138,2)</f>
        <v>2.11</v>
      </c>
      <c r="W138" s="158"/>
      <c r="X138" s="158" t="s">
        <v>196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54">
        <v>45</v>
      </c>
      <c r="B139" s="155" t="s">
        <v>278</v>
      </c>
      <c r="C139" s="190" t="s">
        <v>279</v>
      </c>
      <c r="D139" s="156" t="s">
        <v>0</v>
      </c>
      <c r="E139" s="184"/>
      <c r="F139" s="159"/>
      <c r="G139" s="158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194</v>
      </c>
      <c r="T139" s="158" t="s">
        <v>195</v>
      </c>
      <c r="U139" s="158">
        <v>0</v>
      </c>
      <c r="V139" s="158">
        <f>ROUND(E139*U139,2)</f>
        <v>0</v>
      </c>
      <c r="W139" s="158"/>
      <c r="X139" s="158" t="s">
        <v>258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259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>
      <c r="A140" s="163" t="s">
        <v>189</v>
      </c>
      <c r="B140" s="164" t="s">
        <v>126</v>
      </c>
      <c r="C140" s="186" t="s">
        <v>127</v>
      </c>
      <c r="D140" s="165"/>
      <c r="E140" s="166"/>
      <c r="F140" s="167"/>
      <c r="G140" s="167">
        <f>SUMIF(AG141:AG178,"&lt;&gt;NOR",G141:G178)</f>
        <v>0</v>
      </c>
      <c r="H140" s="167"/>
      <c r="I140" s="167">
        <f>SUM(I141:I178)</f>
        <v>0</v>
      </c>
      <c r="J140" s="167"/>
      <c r="K140" s="167">
        <f>SUM(K141:K178)</f>
        <v>0</v>
      </c>
      <c r="L140" s="167"/>
      <c r="M140" s="167">
        <f>SUM(M141:M178)</f>
        <v>0</v>
      </c>
      <c r="N140" s="166"/>
      <c r="O140" s="166">
        <f>SUM(O141:O178)</f>
        <v>0.09</v>
      </c>
      <c r="P140" s="166"/>
      <c r="Q140" s="166">
        <f>SUM(Q141:Q178)</f>
        <v>0.28000000000000003</v>
      </c>
      <c r="R140" s="167"/>
      <c r="S140" s="167"/>
      <c r="T140" s="168"/>
      <c r="U140" s="162"/>
      <c r="V140" s="162">
        <f>SUM(V141:V178)</f>
        <v>92.99</v>
      </c>
      <c r="W140" s="162"/>
      <c r="X140" s="162"/>
      <c r="Y140" s="162"/>
      <c r="AG140" t="s">
        <v>190</v>
      </c>
    </row>
    <row r="141" spans="1:60" outlineLevel="1">
      <c r="A141" s="177">
        <v>46</v>
      </c>
      <c r="B141" s="178" t="s">
        <v>280</v>
      </c>
      <c r="C141" s="189" t="s">
        <v>281</v>
      </c>
      <c r="D141" s="179" t="s">
        <v>262</v>
      </c>
      <c r="E141" s="180">
        <v>3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80">
        <v>0</v>
      </c>
      <c r="O141" s="180">
        <f>ROUND(E141*N141,2)</f>
        <v>0</v>
      </c>
      <c r="P141" s="180">
        <v>0</v>
      </c>
      <c r="Q141" s="180">
        <f>ROUND(E141*P141,2)</f>
        <v>0</v>
      </c>
      <c r="R141" s="182"/>
      <c r="S141" s="182" t="s">
        <v>228</v>
      </c>
      <c r="T141" s="183" t="s">
        <v>229</v>
      </c>
      <c r="U141" s="158">
        <v>0</v>
      </c>
      <c r="V141" s="158">
        <f>ROUND(E141*U141,2)</f>
        <v>0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77">
        <v>47</v>
      </c>
      <c r="B142" s="178" t="s">
        <v>307</v>
      </c>
      <c r="C142" s="189" t="s">
        <v>308</v>
      </c>
      <c r="D142" s="179" t="s">
        <v>236</v>
      </c>
      <c r="E142" s="180">
        <v>128</v>
      </c>
      <c r="F142" s="181"/>
      <c r="G142" s="182">
        <f>ROUND(E142*F142,2)</f>
        <v>0</v>
      </c>
      <c r="H142" s="181"/>
      <c r="I142" s="182">
        <f>ROUND(E142*H142,2)</f>
        <v>0</v>
      </c>
      <c r="J142" s="181"/>
      <c r="K142" s="182">
        <f>ROUND(E142*J142,2)</f>
        <v>0</v>
      </c>
      <c r="L142" s="182">
        <v>21</v>
      </c>
      <c r="M142" s="182">
        <f>G142*(1+L142/100)</f>
        <v>0</v>
      </c>
      <c r="N142" s="180">
        <v>0</v>
      </c>
      <c r="O142" s="180">
        <f>ROUND(E142*N142,2)</f>
        <v>0</v>
      </c>
      <c r="P142" s="180">
        <v>2.1299999999999999E-3</v>
      </c>
      <c r="Q142" s="180">
        <f>ROUND(E142*P142,2)</f>
        <v>0.27</v>
      </c>
      <c r="R142" s="182"/>
      <c r="S142" s="182" t="s">
        <v>194</v>
      </c>
      <c r="T142" s="183" t="s">
        <v>195</v>
      </c>
      <c r="U142" s="158">
        <v>0.17299999999999999</v>
      </c>
      <c r="V142" s="158">
        <f>ROUND(E142*U142,2)</f>
        <v>22.14</v>
      </c>
      <c r="W142" s="158"/>
      <c r="X142" s="158" t="s">
        <v>196</v>
      </c>
      <c r="Y142" s="158" t="s">
        <v>197</v>
      </c>
      <c r="Z142" s="147"/>
      <c r="AA142" s="147"/>
      <c r="AB142" s="147"/>
      <c r="AC142" s="147"/>
      <c r="AD142" s="147"/>
      <c r="AE142" s="147"/>
      <c r="AF142" s="147"/>
      <c r="AG142" s="147" t="s">
        <v>198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7">
        <v>48</v>
      </c>
      <c r="B143" s="178" t="s">
        <v>309</v>
      </c>
      <c r="C143" s="189" t="s">
        <v>310</v>
      </c>
      <c r="D143" s="179" t="s">
        <v>248</v>
      </c>
      <c r="E143" s="180">
        <v>15</v>
      </c>
      <c r="F143" s="181"/>
      <c r="G143" s="182">
        <f>ROUND(E143*F143,2)</f>
        <v>0</v>
      </c>
      <c r="H143" s="181"/>
      <c r="I143" s="182">
        <f>ROUND(E143*H143,2)</f>
        <v>0</v>
      </c>
      <c r="J143" s="181"/>
      <c r="K143" s="182">
        <f>ROUND(E143*J143,2)</f>
        <v>0</v>
      </c>
      <c r="L143" s="182">
        <v>21</v>
      </c>
      <c r="M143" s="182">
        <f>G143*(1+L143/100)</f>
        <v>0</v>
      </c>
      <c r="N143" s="180">
        <v>0</v>
      </c>
      <c r="O143" s="180">
        <f>ROUND(E143*N143,2)</f>
        <v>0</v>
      </c>
      <c r="P143" s="180">
        <v>6.8999999999999997E-4</v>
      </c>
      <c r="Q143" s="180">
        <f>ROUND(E143*P143,2)</f>
        <v>0.01</v>
      </c>
      <c r="R143" s="182"/>
      <c r="S143" s="182" t="s">
        <v>194</v>
      </c>
      <c r="T143" s="183" t="s">
        <v>195</v>
      </c>
      <c r="U143" s="158">
        <v>4.1000000000000002E-2</v>
      </c>
      <c r="V143" s="158">
        <f>ROUND(E143*U143,2)</f>
        <v>0.62</v>
      </c>
      <c r="W143" s="158"/>
      <c r="X143" s="158" t="s">
        <v>196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198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>
      <c r="A144" s="170">
        <v>49</v>
      </c>
      <c r="B144" s="171" t="s">
        <v>818</v>
      </c>
      <c r="C144" s="187" t="s">
        <v>819</v>
      </c>
      <c r="D144" s="172" t="s">
        <v>236</v>
      </c>
      <c r="E144" s="173">
        <v>39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4.2999999999999999E-4</v>
      </c>
      <c r="O144" s="173">
        <f>ROUND(E144*N144,2)</f>
        <v>0.02</v>
      </c>
      <c r="P144" s="173">
        <v>0</v>
      </c>
      <c r="Q144" s="173">
        <f>ROUND(E144*P144,2)</f>
        <v>0</v>
      </c>
      <c r="R144" s="175"/>
      <c r="S144" s="175" t="s">
        <v>194</v>
      </c>
      <c r="T144" s="176" t="s">
        <v>195</v>
      </c>
      <c r="U144" s="158">
        <v>0.27889999999999998</v>
      </c>
      <c r="V144" s="158">
        <f>ROUND(E144*U144,2)</f>
        <v>10.88</v>
      </c>
      <c r="W144" s="158"/>
      <c r="X144" s="158" t="s">
        <v>196</v>
      </c>
      <c r="Y144" s="158" t="s">
        <v>197</v>
      </c>
      <c r="Z144" s="147"/>
      <c r="AA144" s="147"/>
      <c r="AB144" s="147"/>
      <c r="AC144" s="147"/>
      <c r="AD144" s="147"/>
      <c r="AE144" s="147"/>
      <c r="AF144" s="147"/>
      <c r="AG144" s="147" t="s">
        <v>198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>
      <c r="A145" s="154"/>
      <c r="B145" s="155"/>
      <c r="C145" s="294" t="s">
        <v>288</v>
      </c>
      <c r="D145" s="295"/>
      <c r="E145" s="295"/>
      <c r="F145" s="295"/>
      <c r="G145" s="295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.399999999999999" outlineLevel="1">
      <c r="A146" s="170">
        <v>50</v>
      </c>
      <c r="B146" s="171" t="s">
        <v>820</v>
      </c>
      <c r="C146" s="187" t="s">
        <v>821</v>
      </c>
      <c r="D146" s="172" t="s">
        <v>236</v>
      </c>
      <c r="E146" s="173">
        <v>34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5.2999999999999998E-4</v>
      </c>
      <c r="O146" s="173">
        <f>ROUND(E146*N146,2)</f>
        <v>0.02</v>
      </c>
      <c r="P146" s="173">
        <v>0</v>
      </c>
      <c r="Q146" s="173">
        <f>ROUND(E146*P146,2)</f>
        <v>0</v>
      </c>
      <c r="R146" s="175"/>
      <c r="S146" s="175" t="s">
        <v>194</v>
      </c>
      <c r="T146" s="176" t="s">
        <v>195</v>
      </c>
      <c r="U146" s="158">
        <v>0.29730000000000001</v>
      </c>
      <c r="V146" s="158">
        <f>ROUND(E146*U146,2)</f>
        <v>10.11</v>
      </c>
      <c r="W146" s="158"/>
      <c r="X146" s="158" t="s">
        <v>196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198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>
      <c r="A147" s="154"/>
      <c r="B147" s="155"/>
      <c r="C147" s="294" t="s">
        <v>287</v>
      </c>
      <c r="D147" s="295"/>
      <c r="E147" s="295"/>
      <c r="F147" s="295"/>
      <c r="G147" s="295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>
      <c r="A148" s="154"/>
      <c r="B148" s="155"/>
      <c r="C148" s="296" t="s">
        <v>288</v>
      </c>
      <c r="D148" s="297"/>
      <c r="E148" s="297"/>
      <c r="F148" s="297"/>
      <c r="G148" s="297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0.399999999999999" outlineLevel="1">
      <c r="A149" s="170">
        <v>51</v>
      </c>
      <c r="B149" s="171" t="s">
        <v>822</v>
      </c>
      <c r="C149" s="187" t="s">
        <v>823</v>
      </c>
      <c r="D149" s="172" t="s">
        <v>236</v>
      </c>
      <c r="E149" s="173">
        <v>36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7.2999999999999996E-4</v>
      </c>
      <c r="O149" s="173">
        <f>ROUND(E149*N149,2)</f>
        <v>0.03</v>
      </c>
      <c r="P149" s="173">
        <v>0</v>
      </c>
      <c r="Q149" s="173">
        <f>ROUND(E149*P149,2)</f>
        <v>0</v>
      </c>
      <c r="R149" s="175"/>
      <c r="S149" s="175" t="s">
        <v>194</v>
      </c>
      <c r="T149" s="176" t="s">
        <v>195</v>
      </c>
      <c r="U149" s="158">
        <v>0.33279999999999998</v>
      </c>
      <c r="V149" s="158">
        <f>ROUND(E149*U149,2)</f>
        <v>11.98</v>
      </c>
      <c r="W149" s="158"/>
      <c r="X149" s="158" t="s">
        <v>196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198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294" t="s">
        <v>287</v>
      </c>
      <c r="D150" s="295"/>
      <c r="E150" s="295"/>
      <c r="F150" s="295"/>
      <c r="G150" s="295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>
      <c r="A151" s="154"/>
      <c r="B151" s="155"/>
      <c r="C151" s="296" t="s">
        <v>288</v>
      </c>
      <c r="D151" s="297"/>
      <c r="E151" s="297"/>
      <c r="F151" s="297"/>
      <c r="G151" s="297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1">
      <c r="A152" s="170">
        <v>52</v>
      </c>
      <c r="B152" s="171" t="s">
        <v>824</v>
      </c>
      <c r="C152" s="187" t="s">
        <v>825</v>
      </c>
      <c r="D152" s="172" t="s">
        <v>236</v>
      </c>
      <c r="E152" s="173">
        <v>14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1.0200000000000001E-3</v>
      </c>
      <c r="O152" s="173">
        <f>ROUND(E152*N152,2)</f>
        <v>0.01</v>
      </c>
      <c r="P152" s="173">
        <v>0</v>
      </c>
      <c r="Q152" s="173">
        <f>ROUND(E152*P152,2)</f>
        <v>0</v>
      </c>
      <c r="R152" s="175"/>
      <c r="S152" s="175" t="s">
        <v>194</v>
      </c>
      <c r="T152" s="176" t="s">
        <v>195</v>
      </c>
      <c r="U152" s="158">
        <v>0.38469999999999999</v>
      </c>
      <c r="V152" s="158">
        <f>ROUND(E152*U152,2)</f>
        <v>5.39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>
      <c r="A153" s="154"/>
      <c r="B153" s="155"/>
      <c r="C153" s="294" t="s">
        <v>287</v>
      </c>
      <c r="D153" s="295"/>
      <c r="E153" s="295"/>
      <c r="F153" s="295"/>
      <c r="G153" s="295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>
      <c r="A154" s="154"/>
      <c r="B154" s="155"/>
      <c r="C154" s="296" t="s">
        <v>288</v>
      </c>
      <c r="D154" s="297"/>
      <c r="E154" s="297"/>
      <c r="F154" s="297"/>
      <c r="G154" s="297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>
      <c r="A155" s="170">
        <v>53</v>
      </c>
      <c r="B155" s="171" t="s">
        <v>826</v>
      </c>
      <c r="C155" s="187" t="s">
        <v>827</v>
      </c>
      <c r="D155" s="172" t="s">
        <v>236</v>
      </c>
      <c r="E155" s="173">
        <v>5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1.3799999999999999E-3</v>
      </c>
      <c r="O155" s="173">
        <f>ROUND(E155*N155,2)</f>
        <v>0.01</v>
      </c>
      <c r="P155" s="173">
        <v>0</v>
      </c>
      <c r="Q155" s="173">
        <f>ROUND(E155*P155,2)</f>
        <v>0</v>
      </c>
      <c r="R155" s="175"/>
      <c r="S155" s="175" t="s">
        <v>194</v>
      </c>
      <c r="T155" s="176" t="s">
        <v>195</v>
      </c>
      <c r="U155" s="158">
        <v>0.47670000000000001</v>
      </c>
      <c r="V155" s="158">
        <f>ROUND(E155*U155,2)</f>
        <v>2.38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294" t="s">
        <v>287</v>
      </c>
      <c r="D156" s="295"/>
      <c r="E156" s="295"/>
      <c r="F156" s="295"/>
      <c r="G156" s="295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>
      <c r="A157" s="154"/>
      <c r="B157" s="155"/>
      <c r="C157" s="296" t="s">
        <v>288</v>
      </c>
      <c r="D157" s="297"/>
      <c r="E157" s="297"/>
      <c r="F157" s="297"/>
      <c r="G157" s="297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200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0">
        <v>54</v>
      </c>
      <c r="B158" s="171" t="s">
        <v>828</v>
      </c>
      <c r="C158" s="187" t="s">
        <v>291</v>
      </c>
      <c r="D158" s="172" t="s">
        <v>236</v>
      </c>
      <c r="E158" s="173">
        <v>39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3.0000000000000001E-5</v>
      </c>
      <c r="O158" s="173">
        <f>ROUND(E158*N158,2)</f>
        <v>0</v>
      </c>
      <c r="P158" s="173">
        <v>0</v>
      </c>
      <c r="Q158" s="173">
        <f>ROUND(E158*P158,2)</f>
        <v>0</v>
      </c>
      <c r="R158" s="175"/>
      <c r="S158" s="175" t="s">
        <v>194</v>
      </c>
      <c r="T158" s="176" t="s">
        <v>195</v>
      </c>
      <c r="U158" s="158">
        <v>0.129</v>
      </c>
      <c r="V158" s="158">
        <f>ROUND(E158*U158,2)</f>
        <v>5.03</v>
      </c>
      <c r="W158" s="158"/>
      <c r="X158" s="158" t="s">
        <v>196</v>
      </c>
      <c r="Y158" s="158" t="s">
        <v>197</v>
      </c>
      <c r="Z158" s="147"/>
      <c r="AA158" s="147"/>
      <c r="AB158" s="147"/>
      <c r="AC158" s="147"/>
      <c r="AD158" s="147"/>
      <c r="AE158" s="147"/>
      <c r="AF158" s="147"/>
      <c r="AG158" s="147" t="s">
        <v>198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>
      <c r="A159" s="154"/>
      <c r="B159" s="155"/>
      <c r="C159" s="294" t="s">
        <v>292</v>
      </c>
      <c r="D159" s="295"/>
      <c r="E159" s="295"/>
      <c r="F159" s="295"/>
      <c r="G159" s="29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70">
        <v>55</v>
      </c>
      <c r="B160" s="171" t="s">
        <v>829</v>
      </c>
      <c r="C160" s="187" t="s">
        <v>294</v>
      </c>
      <c r="D160" s="172" t="s">
        <v>236</v>
      </c>
      <c r="E160" s="173">
        <v>14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6.0000000000000002E-5</v>
      </c>
      <c r="O160" s="173">
        <f>ROUND(E160*N160,2)</f>
        <v>0</v>
      </c>
      <c r="P160" s="173">
        <v>0</v>
      </c>
      <c r="Q160" s="173">
        <f>ROUND(E160*P160,2)</f>
        <v>0</v>
      </c>
      <c r="R160" s="175"/>
      <c r="S160" s="175" t="s">
        <v>194</v>
      </c>
      <c r="T160" s="176" t="s">
        <v>195</v>
      </c>
      <c r="U160" s="158">
        <v>0.129</v>
      </c>
      <c r="V160" s="158">
        <f>ROUND(E160*U160,2)</f>
        <v>1.81</v>
      </c>
      <c r="W160" s="158"/>
      <c r="X160" s="158" t="s">
        <v>196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198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>
      <c r="A161" s="154"/>
      <c r="B161" s="155"/>
      <c r="C161" s="294" t="s">
        <v>292</v>
      </c>
      <c r="D161" s="295"/>
      <c r="E161" s="295"/>
      <c r="F161" s="295"/>
      <c r="G161" s="295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200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56</v>
      </c>
      <c r="B162" s="171" t="s">
        <v>830</v>
      </c>
      <c r="C162" s="187" t="s">
        <v>682</v>
      </c>
      <c r="D162" s="172" t="s">
        <v>236</v>
      </c>
      <c r="E162" s="173">
        <v>19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6.0000000000000002E-5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0.14199999999999999</v>
      </c>
      <c r="V162" s="158">
        <f>ROUND(E162*U162,2)</f>
        <v>2.7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294" t="s">
        <v>292</v>
      </c>
      <c r="D163" s="295"/>
      <c r="E163" s="295"/>
      <c r="F163" s="295"/>
      <c r="G163" s="295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0">
        <v>57</v>
      </c>
      <c r="B164" s="171" t="s">
        <v>831</v>
      </c>
      <c r="C164" s="187" t="s">
        <v>832</v>
      </c>
      <c r="D164" s="172" t="s">
        <v>236</v>
      </c>
      <c r="E164" s="173">
        <v>9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1.2E-4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194</v>
      </c>
      <c r="T164" s="176" t="s">
        <v>195</v>
      </c>
      <c r="U164" s="158">
        <v>0.17</v>
      </c>
      <c r="V164" s="158">
        <f>ROUND(E164*U164,2)</f>
        <v>1.53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294" t="s">
        <v>292</v>
      </c>
      <c r="D165" s="295"/>
      <c r="E165" s="295"/>
      <c r="F165" s="295"/>
      <c r="G165" s="295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0">
        <v>58</v>
      </c>
      <c r="B166" s="171" t="s">
        <v>833</v>
      </c>
      <c r="C166" s="187" t="s">
        <v>834</v>
      </c>
      <c r="D166" s="172" t="s">
        <v>236</v>
      </c>
      <c r="E166" s="173">
        <v>5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1.2999999999999999E-4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195</v>
      </c>
      <c r="U166" s="158">
        <v>0.185</v>
      </c>
      <c r="V166" s="158">
        <f>ROUND(E166*U166,2)</f>
        <v>0.93</v>
      </c>
      <c r="W166" s="158"/>
      <c r="X166" s="158" t="s">
        <v>196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294" t="s">
        <v>292</v>
      </c>
      <c r="D167" s="295"/>
      <c r="E167" s="295"/>
      <c r="F167" s="295"/>
      <c r="G167" s="295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59</v>
      </c>
      <c r="B168" s="171" t="s">
        <v>835</v>
      </c>
      <c r="C168" s="187" t="s">
        <v>296</v>
      </c>
      <c r="D168" s="172" t="s">
        <v>236</v>
      </c>
      <c r="E168" s="173">
        <v>20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8.0000000000000007E-5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195</v>
      </c>
      <c r="U168" s="158">
        <v>0.129</v>
      </c>
      <c r="V168" s="158">
        <f>ROUND(E168*U168,2)</f>
        <v>2.58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294" t="s">
        <v>292</v>
      </c>
      <c r="D169" s="295"/>
      <c r="E169" s="295"/>
      <c r="F169" s="295"/>
      <c r="G169" s="295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0">
        <v>60</v>
      </c>
      <c r="B170" s="171" t="s">
        <v>836</v>
      </c>
      <c r="C170" s="187" t="s">
        <v>837</v>
      </c>
      <c r="D170" s="172" t="s">
        <v>236</v>
      </c>
      <c r="E170" s="173">
        <v>17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6.9999999999999994E-5</v>
      </c>
      <c r="O170" s="173">
        <f>ROUND(E170*N170,2)</f>
        <v>0</v>
      </c>
      <c r="P170" s="173">
        <v>0</v>
      </c>
      <c r="Q170" s="173">
        <f>ROUND(E170*P170,2)</f>
        <v>0</v>
      </c>
      <c r="R170" s="175"/>
      <c r="S170" s="175" t="s">
        <v>194</v>
      </c>
      <c r="T170" s="176" t="s">
        <v>195</v>
      </c>
      <c r="U170" s="158">
        <v>0.14199999999999999</v>
      </c>
      <c r="V170" s="158">
        <f>ROUND(E170*U170,2)</f>
        <v>2.41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>
      <c r="A171" s="154"/>
      <c r="B171" s="155"/>
      <c r="C171" s="294" t="s">
        <v>292</v>
      </c>
      <c r="D171" s="295"/>
      <c r="E171" s="295"/>
      <c r="F171" s="295"/>
      <c r="G171" s="295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70">
        <v>61</v>
      </c>
      <c r="B172" s="171" t="s">
        <v>838</v>
      </c>
      <c r="C172" s="187" t="s">
        <v>839</v>
      </c>
      <c r="D172" s="172" t="s">
        <v>236</v>
      </c>
      <c r="E172" s="173">
        <v>5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1.3999999999999999E-4</v>
      </c>
      <c r="O172" s="173">
        <f>ROUND(E172*N172,2)</f>
        <v>0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195</v>
      </c>
      <c r="U172" s="158">
        <v>0.17</v>
      </c>
      <c r="V172" s="158">
        <f>ROUND(E172*U172,2)</f>
        <v>0.85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294" t="s">
        <v>292</v>
      </c>
      <c r="D173" s="295"/>
      <c r="E173" s="295"/>
      <c r="F173" s="295"/>
      <c r="G173" s="295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0">
        <v>62</v>
      </c>
      <c r="B174" s="171" t="s">
        <v>301</v>
      </c>
      <c r="C174" s="187" t="s">
        <v>302</v>
      </c>
      <c r="D174" s="172" t="s">
        <v>236</v>
      </c>
      <c r="E174" s="173">
        <v>128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1.0000000000000001E-5</v>
      </c>
      <c r="O174" s="173">
        <f>ROUND(E174*N174,2)</f>
        <v>0</v>
      </c>
      <c r="P174" s="173">
        <v>0</v>
      </c>
      <c r="Q174" s="173">
        <f>ROUND(E174*P174,2)</f>
        <v>0</v>
      </c>
      <c r="R174" s="175"/>
      <c r="S174" s="175" t="s">
        <v>194</v>
      </c>
      <c r="T174" s="176" t="s">
        <v>195</v>
      </c>
      <c r="U174" s="158">
        <v>6.2E-2</v>
      </c>
      <c r="V174" s="158">
        <f>ROUND(E174*U174,2)</f>
        <v>7.94</v>
      </c>
      <c r="W174" s="158"/>
      <c r="X174" s="158" t="s">
        <v>196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198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>
      <c r="A175" s="154"/>
      <c r="B175" s="155"/>
      <c r="C175" s="294" t="s">
        <v>303</v>
      </c>
      <c r="D175" s="295"/>
      <c r="E175" s="295"/>
      <c r="F175" s="295"/>
      <c r="G175" s="295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70">
        <v>63</v>
      </c>
      <c r="B176" s="171" t="s">
        <v>304</v>
      </c>
      <c r="C176" s="187" t="s">
        <v>305</v>
      </c>
      <c r="D176" s="172" t="s">
        <v>236</v>
      </c>
      <c r="E176" s="173">
        <v>128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5" t="s">
        <v>194</v>
      </c>
      <c r="T176" s="176" t="s">
        <v>195</v>
      </c>
      <c r="U176" s="158">
        <v>2.9000000000000001E-2</v>
      </c>
      <c r="V176" s="158">
        <f>ROUND(E176*U176,2)</f>
        <v>3.71</v>
      </c>
      <c r="W176" s="158"/>
      <c r="X176" s="158" t="s">
        <v>196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198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294" t="s">
        <v>306</v>
      </c>
      <c r="D177" s="295"/>
      <c r="E177" s="295"/>
      <c r="F177" s="295"/>
      <c r="G177" s="295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54">
        <v>64</v>
      </c>
      <c r="B178" s="155" t="s">
        <v>311</v>
      </c>
      <c r="C178" s="190" t="s">
        <v>312</v>
      </c>
      <c r="D178" s="156" t="s">
        <v>0</v>
      </c>
      <c r="E178" s="184"/>
      <c r="F178" s="159"/>
      <c r="G178" s="158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7">
        <v>0</v>
      </c>
      <c r="O178" s="157">
        <f>ROUND(E178*N178,2)</f>
        <v>0</v>
      </c>
      <c r="P178" s="157">
        <v>0</v>
      </c>
      <c r="Q178" s="157">
        <f>ROUND(E178*P178,2)</f>
        <v>0</v>
      </c>
      <c r="R178" s="158"/>
      <c r="S178" s="158" t="s">
        <v>194</v>
      </c>
      <c r="T178" s="158" t="s">
        <v>195</v>
      </c>
      <c r="U178" s="158">
        <v>0</v>
      </c>
      <c r="V178" s="158">
        <f>ROUND(E178*U178,2)</f>
        <v>0</v>
      </c>
      <c r="W178" s="158"/>
      <c r="X178" s="158" t="s">
        <v>258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259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>
      <c r="A179" s="163" t="s">
        <v>189</v>
      </c>
      <c r="B179" s="164" t="s">
        <v>128</v>
      </c>
      <c r="C179" s="186" t="s">
        <v>129</v>
      </c>
      <c r="D179" s="165"/>
      <c r="E179" s="166"/>
      <c r="F179" s="167"/>
      <c r="G179" s="167">
        <f>SUMIF(AG180:AG201,"&lt;&gt;NOR",G180:G201)</f>
        <v>0</v>
      </c>
      <c r="H179" s="167"/>
      <c r="I179" s="167">
        <f>SUM(I180:I201)</f>
        <v>0</v>
      </c>
      <c r="J179" s="167"/>
      <c r="K179" s="167">
        <f>SUM(K180:K201)</f>
        <v>0</v>
      </c>
      <c r="L179" s="167"/>
      <c r="M179" s="167">
        <f>SUM(M180:M201)</f>
        <v>0</v>
      </c>
      <c r="N179" s="166"/>
      <c r="O179" s="166">
        <f>SUM(O180:O201)</f>
        <v>0.36000000000000004</v>
      </c>
      <c r="P179" s="166"/>
      <c r="Q179" s="166">
        <f>SUM(Q180:Q201)</f>
        <v>0.58000000000000007</v>
      </c>
      <c r="R179" s="167"/>
      <c r="S179" s="167"/>
      <c r="T179" s="168"/>
      <c r="U179" s="162"/>
      <c r="V179" s="162">
        <f>SUM(V180:V201)</f>
        <v>44.279999999999994</v>
      </c>
      <c r="W179" s="162"/>
      <c r="X179" s="162"/>
      <c r="Y179" s="162"/>
      <c r="AG179" t="s">
        <v>190</v>
      </c>
    </row>
    <row r="180" spans="1:60" outlineLevel="1">
      <c r="A180" s="177">
        <v>65</v>
      </c>
      <c r="B180" s="178" t="s">
        <v>313</v>
      </c>
      <c r="C180" s="189" t="s">
        <v>314</v>
      </c>
      <c r="D180" s="179" t="s">
        <v>227</v>
      </c>
      <c r="E180" s="180">
        <v>1</v>
      </c>
      <c r="F180" s="181"/>
      <c r="G180" s="182">
        <f t="shared" ref="G180:G188" si="0">ROUND(E180*F180,2)</f>
        <v>0</v>
      </c>
      <c r="H180" s="181"/>
      <c r="I180" s="182">
        <f t="shared" ref="I180:I188" si="1">ROUND(E180*H180,2)</f>
        <v>0</v>
      </c>
      <c r="J180" s="181"/>
      <c r="K180" s="182">
        <f t="shared" ref="K180:K188" si="2">ROUND(E180*J180,2)</f>
        <v>0</v>
      </c>
      <c r="L180" s="182">
        <v>21</v>
      </c>
      <c r="M180" s="182">
        <f t="shared" ref="M180:M188" si="3">G180*(1+L180/100)</f>
        <v>0</v>
      </c>
      <c r="N180" s="180">
        <v>0</v>
      </c>
      <c r="O180" s="180">
        <f t="shared" ref="O180:O188" si="4">ROUND(E180*N180,2)</f>
        <v>0</v>
      </c>
      <c r="P180" s="180">
        <v>0</v>
      </c>
      <c r="Q180" s="180">
        <f t="shared" ref="Q180:Q188" si="5">ROUND(E180*P180,2)</f>
        <v>0</v>
      </c>
      <c r="R180" s="182"/>
      <c r="S180" s="182" t="s">
        <v>228</v>
      </c>
      <c r="T180" s="183" t="s">
        <v>229</v>
      </c>
      <c r="U180" s="158">
        <v>0</v>
      </c>
      <c r="V180" s="158">
        <f t="shared" ref="V180:V188" si="6">ROUND(E180*U180,2)</f>
        <v>0</v>
      </c>
      <c r="W180" s="158"/>
      <c r="X180" s="158" t="s">
        <v>196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198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77">
        <v>66</v>
      </c>
      <c r="B181" s="178" t="s">
        <v>840</v>
      </c>
      <c r="C181" s="189" t="s">
        <v>841</v>
      </c>
      <c r="D181" s="179" t="s">
        <v>227</v>
      </c>
      <c r="E181" s="180">
        <v>1</v>
      </c>
      <c r="F181" s="181"/>
      <c r="G181" s="182">
        <f t="shared" si="0"/>
        <v>0</v>
      </c>
      <c r="H181" s="181"/>
      <c r="I181" s="182">
        <f t="shared" si="1"/>
        <v>0</v>
      </c>
      <c r="J181" s="181"/>
      <c r="K181" s="182">
        <f t="shared" si="2"/>
        <v>0</v>
      </c>
      <c r="L181" s="182">
        <v>21</v>
      </c>
      <c r="M181" s="182">
        <f t="shared" si="3"/>
        <v>0</v>
      </c>
      <c r="N181" s="180">
        <v>0</v>
      </c>
      <c r="O181" s="180">
        <f t="shared" si="4"/>
        <v>0</v>
      </c>
      <c r="P181" s="180">
        <v>0</v>
      </c>
      <c r="Q181" s="180">
        <f t="shared" si="5"/>
        <v>0</v>
      </c>
      <c r="R181" s="182"/>
      <c r="S181" s="182" t="s">
        <v>228</v>
      </c>
      <c r="T181" s="183" t="s">
        <v>229</v>
      </c>
      <c r="U181" s="158">
        <v>0</v>
      </c>
      <c r="V181" s="158">
        <f t="shared" si="6"/>
        <v>0</v>
      </c>
      <c r="W181" s="158"/>
      <c r="X181" s="158" t="s">
        <v>196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198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7">
        <v>67</v>
      </c>
      <c r="B182" s="178" t="s">
        <v>318</v>
      </c>
      <c r="C182" s="189" t="s">
        <v>319</v>
      </c>
      <c r="D182" s="179" t="s">
        <v>317</v>
      </c>
      <c r="E182" s="180">
        <v>7</v>
      </c>
      <c r="F182" s="181"/>
      <c r="G182" s="182">
        <f t="shared" si="0"/>
        <v>0</v>
      </c>
      <c r="H182" s="181"/>
      <c r="I182" s="182">
        <f t="shared" si="1"/>
        <v>0</v>
      </c>
      <c r="J182" s="181"/>
      <c r="K182" s="182">
        <f t="shared" si="2"/>
        <v>0</v>
      </c>
      <c r="L182" s="182">
        <v>21</v>
      </c>
      <c r="M182" s="182">
        <f t="shared" si="3"/>
        <v>0</v>
      </c>
      <c r="N182" s="180">
        <v>1.651E-2</v>
      </c>
      <c r="O182" s="180">
        <f t="shared" si="4"/>
        <v>0.12</v>
      </c>
      <c r="P182" s="180">
        <v>0</v>
      </c>
      <c r="Q182" s="180">
        <f t="shared" si="5"/>
        <v>0</v>
      </c>
      <c r="R182" s="182"/>
      <c r="S182" s="182" t="s">
        <v>194</v>
      </c>
      <c r="T182" s="183" t="s">
        <v>195</v>
      </c>
      <c r="U182" s="158">
        <v>1.1890000000000001</v>
      </c>
      <c r="V182" s="158">
        <f t="shared" si="6"/>
        <v>8.32</v>
      </c>
      <c r="W182" s="158"/>
      <c r="X182" s="158" t="s">
        <v>196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198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77">
        <v>68</v>
      </c>
      <c r="B183" s="178" t="s">
        <v>842</v>
      </c>
      <c r="C183" s="189" t="s">
        <v>843</v>
      </c>
      <c r="D183" s="179" t="s">
        <v>317</v>
      </c>
      <c r="E183" s="180">
        <v>1</v>
      </c>
      <c r="F183" s="181"/>
      <c r="G183" s="182">
        <f t="shared" si="0"/>
        <v>0</v>
      </c>
      <c r="H183" s="181"/>
      <c r="I183" s="182">
        <f t="shared" si="1"/>
        <v>0</v>
      </c>
      <c r="J183" s="181"/>
      <c r="K183" s="182">
        <f t="shared" si="2"/>
        <v>0</v>
      </c>
      <c r="L183" s="182">
        <v>21</v>
      </c>
      <c r="M183" s="182">
        <f t="shared" si="3"/>
        <v>0</v>
      </c>
      <c r="N183" s="180">
        <v>1.7010000000000001E-2</v>
      </c>
      <c r="O183" s="180">
        <f t="shared" si="4"/>
        <v>0.02</v>
      </c>
      <c r="P183" s="180">
        <v>0</v>
      </c>
      <c r="Q183" s="180">
        <f t="shared" si="5"/>
        <v>0</v>
      </c>
      <c r="R183" s="182"/>
      <c r="S183" s="182" t="s">
        <v>194</v>
      </c>
      <c r="T183" s="183" t="s">
        <v>195</v>
      </c>
      <c r="U183" s="158">
        <v>1.2529999999999999</v>
      </c>
      <c r="V183" s="158">
        <f t="shared" si="6"/>
        <v>1.25</v>
      </c>
      <c r="W183" s="158"/>
      <c r="X183" s="158" t="s">
        <v>196</v>
      </c>
      <c r="Y183" s="158" t="s">
        <v>197</v>
      </c>
      <c r="Z183" s="147"/>
      <c r="AA183" s="147"/>
      <c r="AB183" s="147"/>
      <c r="AC183" s="147"/>
      <c r="AD183" s="147"/>
      <c r="AE183" s="147"/>
      <c r="AF183" s="147"/>
      <c r="AG183" s="147" t="s">
        <v>198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7">
        <v>69</v>
      </c>
      <c r="B184" s="178" t="s">
        <v>320</v>
      </c>
      <c r="C184" s="189" t="s">
        <v>321</v>
      </c>
      <c r="D184" s="179" t="s">
        <v>248</v>
      </c>
      <c r="E184" s="180">
        <v>8</v>
      </c>
      <c r="F184" s="181"/>
      <c r="G184" s="182">
        <f t="shared" si="0"/>
        <v>0</v>
      </c>
      <c r="H184" s="181"/>
      <c r="I184" s="182">
        <f t="shared" si="1"/>
        <v>0</v>
      </c>
      <c r="J184" s="181"/>
      <c r="K184" s="182">
        <f t="shared" si="2"/>
        <v>0</v>
      </c>
      <c r="L184" s="182">
        <v>21</v>
      </c>
      <c r="M184" s="182">
        <f t="shared" si="3"/>
        <v>0</v>
      </c>
      <c r="N184" s="180">
        <v>0</v>
      </c>
      <c r="O184" s="180">
        <f t="shared" si="4"/>
        <v>0</v>
      </c>
      <c r="P184" s="180">
        <v>0</v>
      </c>
      <c r="Q184" s="180">
        <f t="shared" si="5"/>
        <v>0</v>
      </c>
      <c r="R184" s="182"/>
      <c r="S184" s="182" t="s">
        <v>194</v>
      </c>
      <c r="T184" s="183" t="s">
        <v>195</v>
      </c>
      <c r="U184" s="158">
        <v>0.246</v>
      </c>
      <c r="V184" s="158">
        <f t="shared" si="6"/>
        <v>1.97</v>
      </c>
      <c r="W184" s="158"/>
      <c r="X184" s="158" t="s">
        <v>196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198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0.399999999999999" outlineLevel="1">
      <c r="A185" s="177">
        <v>70</v>
      </c>
      <c r="B185" s="178" t="s">
        <v>322</v>
      </c>
      <c r="C185" s="189" t="s">
        <v>323</v>
      </c>
      <c r="D185" s="179" t="s">
        <v>248</v>
      </c>
      <c r="E185" s="180">
        <v>8</v>
      </c>
      <c r="F185" s="181"/>
      <c r="G185" s="182">
        <f t="shared" si="0"/>
        <v>0</v>
      </c>
      <c r="H185" s="181"/>
      <c r="I185" s="182">
        <f t="shared" si="1"/>
        <v>0</v>
      </c>
      <c r="J185" s="181"/>
      <c r="K185" s="182">
        <f t="shared" si="2"/>
        <v>0</v>
      </c>
      <c r="L185" s="182">
        <v>21</v>
      </c>
      <c r="M185" s="182">
        <f t="shared" si="3"/>
        <v>0</v>
      </c>
      <c r="N185" s="180">
        <v>8.4999999999999995E-4</v>
      </c>
      <c r="O185" s="180">
        <f t="shared" si="4"/>
        <v>0.01</v>
      </c>
      <c r="P185" s="180">
        <v>0</v>
      </c>
      <c r="Q185" s="180">
        <f t="shared" si="5"/>
        <v>0</v>
      </c>
      <c r="R185" s="182"/>
      <c r="S185" s="182" t="s">
        <v>194</v>
      </c>
      <c r="T185" s="183" t="s">
        <v>195</v>
      </c>
      <c r="U185" s="158">
        <v>0.48499999999999999</v>
      </c>
      <c r="V185" s="158">
        <f t="shared" si="6"/>
        <v>3.88</v>
      </c>
      <c r="W185" s="158"/>
      <c r="X185" s="158" t="s">
        <v>196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198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>
      <c r="A186" s="177">
        <v>71</v>
      </c>
      <c r="B186" s="178" t="s">
        <v>844</v>
      </c>
      <c r="C186" s="189" t="s">
        <v>845</v>
      </c>
      <c r="D186" s="179" t="s">
        <v>317</v>
      </c>
      <c r="E186" s="180">
        <v>7</v>
      </c>
      <c r="F186" s="181"/>
      <c r="G186" s="182">
        <f t="shared" si="0"/>
        <v>0</v>
      </c>
      <c r="H186" s="181"/>
      <c r="I186" s="182">
        <f t="shared" si="1"/>
        <v>0</v>
      </c>
      <c r="J186" s="181"/>
      <c r="K186" s="182">
        <f t="shared" si="2"/>
        <v>0</v>
      </c>
      <c r="L186" s="182">
        <v>21</v>
      </c>
      <c r="M186" s="182">
        <f t="shared" si="3"/>
        <v>0</v>
      </c>
      <c r="N186" s="180">
        <v>1.772E-2</v>
      </c>
      <c r="O186" s="180">
        <f t="shared" si="4"/>
        <v>0.12</v>
      </c>
      <c r="P186" s="180">
        <v>0</v>
      </c>
      <c r="Q186" s="180">
        <f t="shared" si="5"/>
        <v>0</v>
      </c>
      <c r="R186" s="182"/>
      <c r="S186" s="182" t="s">
        <v>194</v>
      </c>
      <c r="T186" s="183" t="s">
        <v>195</v>
      </c>
      <c r="U186" s="158">
        <v>0.97299999999999998</v>
      </c>
      <c r="V186" s="158">
        <f t="shared" si="6"/>
        <v>6.81</v>
      </c>
      <c r="W186" s="158"/>
      <c r="X186" s="158" t="s">
        <v>196</v>
      </c>
      <c r="Y186" s="158" t="s">
        <v>197</v>
      </c>
      <c r="Z186" s="147"/>
      <c r="AA186" s="147"/>
      <c r="AB186" s="147"/>
      <c r="AC186" s="147"/>
      <c r="AD186" s="147"/>
      <c r="AE186" s="147"/>
      <c r="AF186" s="147"/>
      <c r="AG186" s="147" t="s">
        <v>198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77">
        <v>72</v>
      </c>
      <c r="B187" s="178" t="s">
        <v>846</v>
      </c>
      <c r="C187" s="189" t="s">
        <v>847</v>
      </c>
      <c r="D187" s="179" t="s">
        <v>317</v>
      </c>
      <c r="E187" s="180">
        <v>1</v>
      </c>
      <c r="F187" s="181"/>
      <c r="G187" s="182">
        <f t="shared" si="0"/>
        <v>0</v>
      </c>
      <c r="H187" s="181"/>
      <c r="I187" s="182">
        <f t="shared" si="1"/>
        <v>0</v>
      </c>
      <c r="J187" s="181"/>
      <c r="K187" s="182">
        <f t="shared" si="2"/>
        <v>0</v>
      </c>
      <c r="L187" s="182">
        <v>21</v>
      </c>
      <c r="M187" s="182">
        <f t="shared" si="3"/>
        <v>0</v>
      </c>
      <c r="N187" s="180">
        <v>5.9999999999999995E-4</v>
      </c>
      <c r="O187" s="180">
        <f t="shared" si="4"/>
        <v>0</v>
      </c>
      <c r="P187" s="180">
        <v>0</v>
      </c>
      <c r="Q187" s="180">
        <f t="shared" si="5"/>
        <v>0</v>
      </c>
      <c r="R187" s="182"/>
      <c r="S187" s="182" t="s">
        <v>194</v>
      </c>
      <c r="T187" s="183" t="s">
        <v>195</v>
      </c>
      <c r="U187" s="158">
        <v>0.97299999999999998</v>
      </c>
      <c r="V187" s="158">
        <f t="shared" si="6"/>
        <v>0.97</v>
      </c>
      <c r="W187" s="158"/>
      <c r="X187" s="158" t="s">
        <v>196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198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70">
        <v>73</v>
      </c>
      <c r="B188" s="171" t="s">
        <v>848</v>
      </c>
      <c r="C188" s="187" t="s">
        <v>849</v>
      </c>
      <c r="D188" s="172" t="s">
        <v>248</v>
      </c>
      <c r="E188" s="173">
        <v>1</v>
      </c>
      <c r="F188" s="174"/>
      <c r="G188" s="175">
        <f t="shared" si="0"/>
        <v>0</v>
      </c>
      <c r="H188" s="174"/>
      <c r="I188" s="175">
        <f t="shared" si="1"/>
        <v>0</v>
      </c>
      <c r="J188" s="174"/>
      <c r="K188" s="175">
        <f t="shared" si="2"/>
        <v>0</v>
      </c>
      <c r="L188" s="175">
        <v>21</v>
      </c>
      <c r="M188" s="175">
        <f t="shared" si="3"/>
        <v>0</v>
      </c>
      <c r="N188" s="173">
        <v>1.35E-2</v>
      </c>
      <c r="O188" s="173">
        <f t="shared" si="4"/>
        <v>0.01</v>
      </c>
      <c r="P188" s="173">
        <v>0</v>
      </c>
      <c r="Q188" s="173">
        <f t="shared" si="5"/>
        <v>0</v>
      </c>
      <c r="R188" s="175" t="s">
        <v>334</v>
      </c>
      <c r="S188" s="175" t="s">
        <v>194</v>
      </c>
      <c r="T188" s="176" t="s">
        <v>195</v>
      </c>
      <c r="U188" s="158">
        <v>0</v>
      </c>
      <c r="V188" s="158">
        <f t="shared" si="6"/>
        <v>0</v>
      </c>
      <c r="W188" s="158"/>
      <c r="X188" s="158" t="s">
        <v>335</v>
      </c>
      <c r="Y188" s="158" t="s">
        <v>197</v>
      </c>
      <c r="Z188" s="147"/>
      <c r="AA188" s="147"/>
      <c r="AB188" s="147"/>
      <c r="AC188" s="147"/>
      <c r="AD188" s="147"/>
      <c r="AE188" s="147"/>
      <c r="AF188" s="147"/>
      <c r="AG188" s="147" t="s">
        <v>336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>
      <c r="A189" s="154"/>
      <c r="B189" s="155"/>
      <c r="C189" s="188" t="s">
        <v>850</v>
      </c>
      <c r="D189" s="160"/>
      <c r="E189" s="161">
        <v>1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202</v>
      </c>
      <c r="AH189" s="147">
        <v>5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7">
        <v>74</v>
      </c>
      <c r="B190" s="178" t="s">
        <v>851</v>
      </c>
      <c r="C190" s="189" t="s">
        <v>852</v>
      </c>
      <c r="D190" s="179" t="s">
        <v>248</v>
      </c>
      <c r="E190" s="180">
        <v>1</v>
      </c>
      <c r="F190" s="181"/>
      <c r="G190" s="182">
        <f t="shared" ref="G190:G201" si="7">ROUND(E190*F190,2)</f>
        <v>0</v>
      </c>
      <c r="H190" s="181"/>
      <c r="I190" s="182">
        <f t="shared" ref="I190:I201" si="8">ROUND(E190*H190,2)</f>
        <v>0</v>
      </c>
      <c r="J190" s="181"/>
      <c r="K190" s="182">
        <f t="shared" ref="K190:K201" si="9">ROUND(E190*J190,2)</f>
        <v>0</v>
      </c>
      <c r="L190" s="182">
        <v>21</v>
      </c>
      <c r="M190" s="182">
        <f t="shared" ref="M190:M201" si="10">G190*(1+L190/100)</f>
        <v>0</v>
      </c>
      <c r="N190" s="180">
        <v>1.8E-3</v>
      </c>
      <c r="O190" s="180">
        <f t="shared" ref="O190:O201" si="11">ROUND(E190*N190,2)</f>
        <v>0</v>
      </c>
      <c r="P190" s="180">
        <v>0</v>
      </c>
      <c r="Q190" s="180">
        <f t="shared" ref="Q190:Q201" si="12">ROUND(E190*P190,2)</f>
        <v>0</v>
      </c>
      <c r="R190" s="182" t="s">
        <v>334</v>
      </c>
      <c r="S190" s="182" t="s">
        <v>194</v>
      </c>
      <c r="T190" s="183" t="s">
        <v>195</v>
      </c>
      <c r="U190" s="158">
        <v>0</v>
      </c>
      <c r="V190" s="158">
        <f t="shared" ref="V190:V201" si="13">ROUND(E190*U190,2)</f>
        <v>0</v>
      </c>
      <c r="W190" s="158"/>
      <c r="X190" s="158" t="s">
        <v>335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336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7">
        <v>75</v>
      </c>
      <c r="B191" s="178" t="s">
        <v>853</v>
      </c>
      <c r="C191" s="189" t="s">
        <v>854</v>
      </c>
      <c r="D191" s="179" t="s">
        <v>317</v>
      </c>
      <c r="E191" s="180">
        <v>1</v>
      </c>
      <c r="F191" s="181"/>
      <c r="G191" s="182">
        <f t="shared" si="7"/>
        <v>0</v>
      </c>
      <c r="H191" s="181"/>
      <c r="I191" s="182">
        <f t="shared" si="8"/>
        <v>0</v>
      </c>
      <c r="J191" s="181"/>
      <c r="K191" s="182">
        <f t="shared" si="9"/>
        <v>0</v>
      </c>
      <c r="L191" s="182">
        <v>21</v>
      </c>
      <c r="M191" s="182">
        <f t="shared" si="10"/>
        <v>0</v>
      </c>
      <c r="N191" s="180">
        <v>1.09E-2</v>
      </c>
      <c r="O191" s="180">
        <f t="shared" si="11"/>
        <v>0.01</v>
      </c>
      <c r="P191" s="180">
        <v>0</v>
      </c>
      <c r="Q191" s="180">
        <f t="shared" si="12"/>
        <v>0</v>
      </c>
      <c r="R191" s="182"/>
      <c r="S191" s="182" t="s">
        <v>194</v>
      </c>
      <c r="T191" s="183" t="s">
        <v>195</v>
      </c>
      <c r="U191" s="158">
        <v>1.25</v>
      </c>
      <c r="V191" s="158">
        <f t="shared" si="13"/>
        <v>1.25</v>
      </c>
      <c r="W191" s="158"/>
      <c r="X191" s="158" t="s">
        <v>196</v>
      </c>
      <c r="Y191" s="158" t="s">
        <v>197</v>
      </c>
      <c r="Z191" s="147"/>
      <c r="AA191" s="147"/>
      <c r="AB191" s="147"/>
      <c r="AC191" s="147"/>
      <c r="AD191" s="147"/>
      <c r="AE191" s="147"/>
      <c r="AF191" s="147"/>
      <c r="AG191" s="147" t="s">
        <v>198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.399999999999999" outlineLevel="1">
      <c r="A192" s="177">
        <v>76</v>
      </c>
      <c r="B192" s="178" t="s">
        <v>855</v>
      </c>
      <c r="C192" s="189" t="s">
        <v>856</v>
      </c>
      <c r="D192" s="179" t="s">
        <v>248</v>
      </c>
      <c r="E192" s="180">
        <v>1</v>
      </c>
      <c r="F192" s="181"/>
      <c r="G192" s="182">
        <f t="shared" si="7"/>
        <v>0</v>
      </c>
      <c r="H192" s="181"/>
      <c r="I192" s="182">
        <f t="shared" si="8"/>
        <v>0</v>
      </c>
      <c r="J192" s="181"/>
      <c r="K192" s="182">
        <f t="shared" si="9"/>
        <v>0</v>
      </c>
      <c r="L192" s="182">
        <v>21</v>
      </c>
      <c r="M192" s="182">
        <f t="shared" si="10"/>
        <v>0</v>
      </c>
      <c r="N192" s="180">
        <v>1.72E-3</v>
      </c>
      <c r="O192" s="180">
        <f t="shared" si="11"/>
        <v>0</v>
      </c>
      <c r="P192" s="180">
        <v>0</v>
      </c>
      <c r="Q192" s="180">
        <f t="shared" si="12"/>
        <v>0</v>
      </c>
      <c r="R192" s="182"/>
      <c r="S192" s="182" t="s">
        <v>194</v>
      </c>
      <c r="T192" s="183" t="s">
        <v>195</v>
      </c>
      <c r="U192" s="158">
        <v>0.47599999999999998</v>
      </c>
      <c r="V192" s="158">
        <f t="shared" si="13"/>
        <v>0.48</v>
      </c>
      <c r="W192" s="158"/>
      <c r="X192" s="158" t="s">
        <v>196</v>
      </c>
      <c r="Y192" s="158" t="s">
        <v>197</v>
      </c>
      <c r="Z192" s="147"/>
      <c r="AA192" s="147"/>
      <c r="AB192" s="147"/>
      <c r="AC192" s="147"/>
      <c r="AD192" s="147"/>
      <c r="AE192" s="147"/>
      <c r="AF192" s="147"/>
      <c r="AG192" s="147" t="s">
        <v>198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77">
        <v>77</v>
      </c>
      <c r="B193" s="178" t="s">
        <v>857</v>
      </c>
      <c r="C193" s="189" t="s">
        <v>858</v>
      </c>
      <c r="D193" s="179" t="s">
        <v>317</v>
      </c>
      <c r="E193" s="180">
        <v>4</v>
      </c>
      <c r="F193" s="181"/>
      <c r="G193" s="182">
        <f t="shared" si="7"/>
        <v>0</v>
      </c>
      <c r="H193" s="181"/>
      <c r="I193" s="182">
        <f t="shared" si="8"/>
        <v>0</v>
      </c>
      <c r="J193" s="181"/>
      <c r="K193" s="182">
        <f t="shared" si="9"/>
        <v>0</v>
      </c>
      <c r="L193" s="182">
        <v>21</v>
      </c>
      <c r="M193" s="182">
        <f t="shared" si="10"/>
        <v>0</v>
      </c>
      <c r="N193" s="180">
        <v>1.6E-2</v>
      </c>
      <c r="O193" s="180">
        <f t="shared" si="11"/>
        <v>0.06</v>
      </c>
      <c r="P193" s="180">
        <v>0</v>
      </c>
      <c r="Q193" s="180">
        <f t="shared" si="12"/>
        <v>0</v>
      </c>
      <c r="R193" s="182"/>
      <c r="S193" s="182" t="s">
        <v>194</v>
      </c>
      <c r="T193" s="183" t="s">
        <v>195</v>
      </c>
      <c r="U193" s="158">
        <v>1.5</v>
      </c>
      <c r="V193" s="158">
        <f t="shared" si="13"/>
        <v>6</v>
      </c>
      <c r="W193" s="158"/>
      <c r="X193" s="158" t="s">
        <v>196</v>
      </c>
      <c r="Y193" s="158" t="s">
        <v>197</v>
      </c>
      <c r="Z193" s="147"/>
      <c r="AA193" s="147"/>
      <c r="AB193" s="147"/>
      <c r="AC193" s="147"/>
      <c r="AD193" s="147"/>
      <c r="AE193" s="147"/>
      <c r="AF193" s="147"/>
      <c r="AG193" s="147" t="s">
        <v>198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77">
        <v>78</v>
      </c>
      <c r="B194" s="178" t="s">
        <v>859</v>
      </c>
      <c r="C194" s="189" t="s">
        <v>860</v>
      </c>
      <c r="D194" s="179" t="s">
        <v>317</v>
      </c>
      <c r="E194" s="180">
        <v>1</v>
      </c>
      <c r="F194" s="181"/>
      <c r="G194" s="182">
        <f t="shared" si="7"/>
        <v>0</v>
      </c>
      <c r="H194" s="181"/>
      <c r="I194" s="182">
        <f t="shared" si="8"/>
        <v>0</v>
      </c>
      <c r="J194" s="181"/>
      <c r="K194" s="182">
        <f t="shared" si="9"/>
        <v>0</v>
      </c>
      <c r="L194" s="182">
        <v>21</v>
      </c>
      <c r="M194" s="182">
        <f t="shared" si="10"/>
        <v>0</v>
      </c>
      <c r="N194" s="180">
        <v>1.8E-3</v>
      </c>
      <c r="O194" s="180">
        <f t="shared" si="11"/>
        <v>0</v>
      </c>
      <c r="P194" s="180">
        <v>0</v>
      </c>
      <c r="Q194" s="180">
        <f t="shared" si="12"/>
        <v>0</v>
      </c>
      <c r="R194" s="182"/>
      <c r="S194" s="182" t="s">
        <v>194</v>
      </c>
      <c r="T194" s="183" t="s">
        <v>195</v>
      </c>
      <c r="U194" s="158">
        <v>0.38</v>
      </c>
      <c r="V194" s="158">
        <f t="shared" si="13"/>
        <v>0.38</v>
      </c>
      <c r="W194" s="158"/>
      <c r="X194" s="158" t="s">
        <v>196</v>
      </c>
      <c r="Y194" s="158" t="s">
        <v>197</v>
      </c>
      <c r="Z194" s="147"/>
      <c r="AA194" s="147"/>
      <c r="AB194" s="147"/>
      <c r="AC194" s="147"/>
      <c r="AD194" s="147"/>
      <c r="AE194" s="147"/>
      <c r="AF194" s="147"/>
      <c r="AG194" s="147" t="s">
        <v>198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77">
        <v>79</v>
      </c>
      <c r="B195" s="178" t="s">
        <v>861</v>
      </c>
      <c r="C195" s="189" t="s">
        <v>862</v>
      </c>
      <c r="D195" s="179" t="s">
        <v>317</v>
      </c>
      <c r="E195" s="180">
        <v>1</v>
      </c>
      <c r="F195" s="181"/>
      <c r="G195" s="182">
        <f t="shared" si="7"/>
        <v>0</v>
      </c>
      <c r="H195" s="181"/>
      <c r="I195" s="182">
        <f t="shared" si="8"/>
        <v>0</v>
      </c>
      <c r="J195" s="181"/>
      <c r="K195" s="182">
        <f t="shared" si="9"/>
        <v>0</v>
      </c>
      <c r="L195" s="182">
        <v>21</v>
      </c>
      <c r="M195" s="182">
        <f t="shared" si="10"/>
        <v>0</v>
      </c>
      <c r="N195" s="180">
        <v>1.8E-3</v>
      </c>
      <c r="O195" s="180">
        <f t="shared" si="11"/>
        <v>0</v>
      </c>
      <c r="P195" s="180">
        <v>0</v>
      </c>
      <c r="Q195" s="180">
        <f t="shared" si="12"/>
        <v>0</v>
      </c>
      <c r="R195" s="182"/>
      <c r="S195" s="182" t="s">
        <v>194</v>
      </c>
      <c r="T195" s="183" t="s">
        <v>195</v>
      </c>
      <c r="U195" s="158">
        <v>0.38</v>
      </c>
      <c r="V195" s="158">
        <f t="shared" si="13"/>
        <v>0.38</v>
      </c>
      <c r="W195" s="158"/>
      <c r="X195" s="158" t="s">
        <v>196</v>
      </c>
      <c r="Y195" s="158" t="s">
        <v>197</v>
      </c>
      <c r="Z195" s="147"/>
      <c r="AA195" s="147"/>
      <c r="AB195" s="147"/>
      <c r="AC195" s="147"/>
      <c r="AD195" s="147"/>
      <c r="AE195" s="147"/>
      <c r="AF195" s="147"/>
      <c r="AG195" s="147" t="s">
        <v>198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77">
        <v>80</v>
      </c>
      <c r="B196" s="178" t="s">
        <v>315</v>
      </c>
      <c r="C196" s="189" t="s">
        <v>316</v>
      </c>
      <c r="D196" s="179" t="s">
        <v>317</v>
      </c>
      <c r="E196" s="180">
        <v>27</v>
      </c>
      <c r="F196" s="181"/>
      <c r="G196" s="182">
        <f t="shared" si="7"/>
        <v>0</v>
      </c>
      <c r="H196" s="181"/>
      <c r="I196" s="182">
        <f t="shared" si="8"/>
        <v>0</v>
      </c>
      <c r="J196" s="181"/>
      <c r="K196" s="182">
        <f t="shared" si="9"/>
        <v>0</v>
      </c>
      <c r="L196" s="182">
        <v>21</v>
      </c>
      <c r="M196" s="182">
        <f t="shared" si="10"/>
        <v>0</v>
      </c>
      <c r="N196" s="180">
        <v>2.4000000000000001E-4</v>
      </c>
      <c r="O196" s="180">
        <f t="shared" si="11"/>
        <v>0.01</v>
      </c>
      <c r="P196" s="180">
        <v>0</v>
      </c>
      <c r="Q196" s="180">
        <f t="shared" si="12"/>
        <v>0</v>
      </c>
      <c r="R196" s="182"/>
      <c r="S196" s="182" t="s">
        <v>194</v>
      </c>
      <c r="T196" s="183" t="s">
        <v>195</v>
      </c>
      <c r="U196" s="158">
        <v>0.12</v>
      </c>
      <c r="V196" s="158">
        <f t="shared" si="13"/>
        <v>3.24</v>
      </c>
      <c r="W196" s="158"/>
      <c r="X196" s="158" t="s">
        <v>196</v>
      </c>
      <c r="Y196" s="158" t="s">
        <v>197</v>
      </c>
      <c r="Z196" s="147"/>
      <c r="AA196" s="147"/>
      <c r="AB196" s="147"/>
      <c r="AC196" s="147"/>
      <c r="AD196" s="147"/>
      <c r="AE196" s="147"/>
      <c r="AF196" s="147"/>
      <c r="AG196" s="147" t="s">
        <v>198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77">
        <v>81</v>
      </c>
      <c r="B197" s="178" t="s">
        <v>863</v>
      </c>
      <c r="C197" s="189" t="s">
        <v>864</v>
      </c>
      <c r="D197" s="179" t="s">
        <v>317</v>
      </c>
      <c r="E197" s="180">
        <v>1</v>
      </c>
      <c r="F197" s="181"/>
      <c r="G197" s="182">
        <f t="shared" si="7"/>
        <v>0</v>
      </c>
      <c r="H197" s="181"/>
      <c r="I197" s="182">
        <f t="shared" si="8"/>
        <v>0</v>
      </c>
      <c r="J197" s="181"/>
      <c r="K197" s="182">
        <f t="shared" si="9"/>
        <v>0</v>
      </c>
      <c r="L197" s="182">
        <v>21</v>
      </c>
      <c r="M197" s="182">
        <f t="shared" si="10"/>
        <v>0</v>
      </c>
      <c r="N197" s="180">
        <v>0</v>
      </c>
      <c r="O197" s="180">
        <f t="shared" si="11"/>
        <v>0</v>
      </c>
      <c r="P197" s="180">
        <v>0.11088000000000001</v>
      </c>
      <c r="Q197" s="180">
        <f t="shared" si="12"/>
        <v>0.11</v>
      </c>
      <c r="R197" s="182"/>
      <c r="S197" s="182" t="s">
        <v>194</v>
      </c>
      <c r="T197" s="183" t="s">
        <v>195</v>
      </c>
      <c r="U197" s="158">
        <v>1.83</v>
      </c>
      <c r="V197" s="158">
        <f t="shared" si="13"/>
        <v>1.83</v>
      </c>
      <c r="W197" s="158"/>
      <c r="X197" s="158" t="s">
        <v>196</v>
      </c>
      <c r="Y197" s="158" t="s">
        <v>197</v>
      </c>
      <c r="Z197" s="147"/>
      <c r="AA197" s="147"/>
      <c r="AB197" s="147"/>
      <c r="AC197" s="147"/>
      <c r="AD197" s="147"/>
      <c r="AE197" s="147"/>
      <c r="AF197" s="147"/>
      <c r="AG197" s="147" t="s">
        <v>198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77">
        <v>82</v>
      </c>
      <c r="B198" s="178" t="s">
        <v>324</v>
      </c>
      <c r="C198" s="189" t="s">
        <v>325</v>
      </c>
      <c r="D198" s="179" t="s">
        <v>317</v>
      </c>
      <c r="E198" s="180">
        <v>4</v>
      </c>
      <c r="F198" s="181"/>
      <c r="G198" s="182">
        <f t="shared" si="7"/>
        <v>0</v>
      </c>
      <c r="H198" s="181"/>
      <c r="I198" s="182">
        <f t="shared" si="8"/>
        <v>0</v>
      </c>
      <c r="J198" s="181"/>
      <c r="K198" s="182">
        <f t="shared" si="9"/>
        <v>0</v>
      </c>
      <c r="L198" s="182">
        <v>21</v>
      </c>
      <c r="M198" s="182">
        <f t="shared" si="10"/>
        <v>0</v>
      </c>
      <c r="N198" s="180">
        <v>0</v>
      </c>
      <c r="O198" s="180">
        <f t="shared" si="11"/>
        <v>0</v>
      </c>
      <c r="P198" s="180">
        <v>1.9460000000000002E-2</v>
      </c>
      <c r="Q198" s="180">
        <f t="shared" si="12"/>
        <v>0.08</v>
      </c>
      <c r="R198" s="182"/>
      <c r="S198" s="182" t="s">
        <v>194</v>
      </c>
      <c r="T198" s="183" t="s">
        <v>195</v>
      </c>
      <c r="U198" s="158">
        <v>0.38200000000000001</v>
      </c>
      <c r="V198" s="158">
        <f t="shared" si="13"/>
        <v>1.53</v>
      </c>
      <c r="W198" s="158"/>
      <c r="X198" s="158" t="s">
        <v>196</v>
      </c>
      <c r="Y198" s="158" t="s">
        <v>197</v>
      </c>
      <c r="Z198" s="147"/>
      <c r="AA198" s="147"/>
      <c r="AB198" s="147"/>
      <c r="AC198" s="147"/>
      <c r="AD198" s="147"/>
      <c r="AE198" s="147"/>
      <c r="AF198" s="147"/>
      <c r="AG198" s="147" t="s">
        <v>198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7">
        <v>83</v>
      </c>
      <c r="B199" s="178" t="s">
        <v>326</v>
      </c>
      <c r="C199" s="189" t="s">
        <v>327</v>
      </c>
      <c r="D199" s="179" t="s">
        <v>317</v>
      </c>
      <c r="E199" s="180">
        <v>4</v>
      </c>
      <c r="F199" s="181"/>
      <c r="G199" s="182">
        <f t="shared" si="7"/>
        <v>0</v>
      </c>
      <c r="H199" s="181"/>
      <c r="I199" s="182">
        <f t="shared" si="8"/>
        <v>0</v>
      </c>
      <c r="J199" s="181"/>
      <c r="K199" s="182">
        <f t="shared" si="9"/>
        <v>0</v>
      </c>
      <c r="L199" s="182">
        <v>21</v>
      </c>
      <c r="M199" s="182">
        <f t="shared" si="10"/>
        <v>0</v>
      </c>
      <c r="N199" s="180">
        <v>0</v>
      </c>
      <c r="O199" s="180">
        <f t="shared" si="11"/>
        <v>0</v>
      </c>
      <c r="P199" s="180">
        <v>1.56E-3</v>
      </c>
      <c r="Q199" s="180">
        <f t="shared" si="12"/>
        <v>0.01</v>
      </c>
      <c r="R199" s="182"/>
      <c r="S199" s="182" t="s">
        <v>194</v>
      </c>
      <c r="T199" s="183" t="s">
        <v>195</v>
      </c>
      <c r="U199" s="158">
        <v>0.217</v>
      </c>
      <c r="V199" s="158">
        <f t="shared" si="13"/>
        <v>0.87</v>
      </c>
      <c r="W199" s="158"/>
      <c r="X199" s="158" t="s">
        <v>196</v>
      </c>
      <c r="Y199" s="158" t="s">
        <v>197</v>
      </c>
      <c r="Z199" s="147"/>
      <c r="AA199" s="147"/>
      <c r="AB199" s="147"/>
      <c r="AC199" s="147"/>
      <c r="AD199" s="147"/>
      <c r="AE199" s="147"/>
      <c r="AF199" s="147"/>
      <c r="AG199" s="147" t="s">
        <v>198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70">
        <v>84</v>
      </c>
      <c r="B200" s="171" t="s">
        <v>865</v>
      </c>
      <c r="C200" s="187" t="s">
        <v>866</v>
      </c>
      <c r="D200" s="172" t="s">
        <v>317</v>
      </c>
      <c r="E200" s="173">
        <v>11</v>
      </c>
      <c r="F200" s="174"/>
      <c r="G200" s="175">
        <f t="shared" si="7"/>
        <v>0</v>
      </c>
      <c r="H200" s="174"/>
      <c r="I200" s="175">
        <f t="shared" si="8"/>
        <v>0</v>
      </c>
      <c r="J200" s="174"/>
      <c r="K200" s="175">
        <f t="shared" si="9"/>
        <v>0</v>
      </c>
      <c r="L200" s="175">
        <v>21</v>
      </c>
      <c r="M200" s="175">
        <f t="shared" si="10"/>
        <v>0</v>
      </c>
      <c r="N200" s="173">
        <v>0</v>
      </c>
      <c r="O200" s="173">
        <f t="shared" si="11"/>
        <v>0</v>
      </c>
      <c r="P200" s="173">
        <v>3.4200000000000001E-2</v>
      </c>
      <c r="Q200" s="173">
        <f t="shared" si="12"/>
        <v>0.38</v>
      </c>
      <c r="R200" s="175"/>
      <c r="S200" s="175" t="s">
        <v>194</v>
      </c>
      <c r="T200" s="176" t="s">
        <v>195</v>
      </c>
      <c r="U200" s="158">
        <v>0.46500000000000002</v>
      </c>
      <c r="V200" s="158">
        <f t="shared" si="13"/>
        <v>5.12</v>
      </c>
      <c r="W200" s="158"/>
      <c r="X200" s="158" t="s">
        <v>196</v>
      </c>
      <c r="Y200" s="158" t="s">
        <v>197</v>
      </c>
      <c r="Z200" s="147"/>
      <c r="AA200" s="147"/>
      <c r="AB200" s="147"/>
      <c r="AC200" s="147"/>
      <c r="AD200" s="147"/>
      <c r="AE200" s="147"/>
      <c r="AF200" s="147"/>
      <c r="AG200" s="147" t="s">
        <v>198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>
      <c r="A201" s="154">
        <v>85</v>
      </c>
      <c r="B201" s="155" t="s">
        <v>328</v>
      </c>
      <c r="C201" s="190" t="s">
        <v>329</v>
      </c>
      <c r="D201" s="156" t="s">
        <v>0</v>
      </c>
      <c r="E201" s="184"/>
      <c r="F201" s="159"/>
      <c r="G201" s="158">
        <f t="shared" si="7"/>
        <v>0</v>
      </c>
      <c r="H201" s="159"/>
      <c r="I201" s="158">
        <f t="shared" si="8"/>
        <v>0</v>
      </c>
      <c r="J201" s="159"/>
      <c r="K201" s="158">
        <f t="shared" si="9"/>
        <v>0</v>
      </c>
      <c r="L201" s="158">
        <v>21</v>
      </c>
      <c r="M201" s="158">
        <f t="shared" si="10"/>
        <v>0</v>
      </c>
      <c r="N201" s="157">
        <v>0</v>
      </c>
      <c r="O201" s="157">
        <f t="shared" si="11"/>
        <v>0</v>
      </c>
      <c r="P201" s="157">
        <v>0</v>
      </c>
      <c r="Q201" s="157">
        <f t="shared" si="12"/>
        <v>0</v>
      </c>
      <c r="R201" s="158"/>
      <c r="S201" s="158" t="s">
        <v>194</v>
      </c>
      <c r="T201" s="158" t="s">
        <v>195</v>
      </c>
      <c r="U201" s="158">
        <v>0</v>
      </c>
      <c r="V201" s="158">
        <f t="shared" si="13"/>
        <v>0</v>
      </c>
      <c r="W201" s="158"/>
      <c r="X201" s="158" t="s">
        <v>258</v>
      </c>
      <c r="Y201" s="158" t="s">
        <v>197</v>
      </c>
      <c r="Z201" s="147"/>
      <c r="AA201" s="147"/>
      <c r="AB201" s="147"/>
      <c r="AC201" s="147"/>
      <c r="AD201" s="147"/>
      <c r="AE201" s="147"/>
      <c r="AF201" s="147"/>
      <c r="AG201" s="147" t="s">
        <v>259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>
      <c r="A202" s="163" t="s">
        <v>189</v>
      </c>
      <c r="B202" s="164" t="s">
        <v>130</v>
      </c>
      <c r="C202" s="186" t="s">
        <v>131</v>
      </c>
      <c r="D202" s="165"/>
      <c r="E202" s="166"/>
      <c r="F202" s="167"/>
      <c r="G202" s="167">
        <f>SUMIF(AG203:AG209,"&lt;&gt;NOR",G203:G209)</f>
        <v>0</v>
      </c>
      <c r="H202" s="167"/>
      <c r="I202" s="167">
        <f>SUM(I203:I209)</f>
        <v>0</v>
      </c>
      <c r="J202" s="167"/>
      <c r="K202" s="167">
        <f>SUM(K203:K209)</f>
        <v>0</v>
      </c>
      <c r="L202" s="167"/>
      <c r="M202" s="167">
        <f>SUM(M203:M209)</f>
        <v>0</v>
      </c>
      <c r="N202" s="166"/>
      <c r="O202" s="166">
        <f>SUM(O203:O209)</f>
        <v>7.0000000000000007E-2</v>
      </c>
      <c r="P202" s="166"/>
      <c r="Q202" s="166">
        <f>SUM(Q203:Q209)</f>
        <v>0</v>
      </c>
      <c r="R202" s="167"/>
      <c r="S202" s="167"/>
      <c r="T202" s="168"/>
      <c r="U202" s="162"/>
      <c r="V202" s="162">
        <f>SUM(V203:V209)</f>
        <v>13.889999999999999</v>
      </c>
      <c r="W202" s="162"/>
      <c r="X202" s="162"/>
      <c r="Y202" s="162"/>
      <c r="AG202" t="s">
        <v>190</v>
      </c>
    </row>
    <row r="203" spans="1:60" outlineLevel="1">
      <c r="A203" s="170">
        <v>86</v>
      </c>
      <c r="B203" s="171" t="s">
        <v>867</v>
      </c>
      <c r="C203" s="187" t="s">
        <v>1232</v>
      </c>
      <c r="D203" s="172" t="s">
        <v>317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6.0000000000000001E-3</v>
      </c>
      <c r="O203" s="173">
        <f>ROUND(E203*N203,2)</f>
        <v>0.01</v>
      </c>
      <c r="P203" s="173">
        <v>0</v>
      </c>
      <c r="Q203" s="173">
        <f>ROUND(E203*P203,2)</f>
        <v>0</v>
      </c>
      <c r="R203" s="175"/>
      <c r="S203" s="175" t="s">
        <v>194</v>
      </c>
      <c r="T203" s="176" t="s">
        <v>195</v>
      </c>
      <c r="U203" s="158">
        <v>1.37</v>
      </c>
      <c r="V203" s="158">
        <f>ROUND(E203*U203,2)</f>
        <v>1.37</v>
      </c>
      <c r="W203" s="158"/>
      <c r="X203" s="158" t="s">
        <v>196</v>
      </c>
      <c r="Y203" s="158" t="s">
        <v>197</v>
      </c>
      <c r="Z203" s="147"/>
      <c r="AA203" s="147"/>
      <c r="AB203" s="147"/>
      <c r="AC203" s="147"/>
      <c r="AD203" s="147"/>
      <c r="AE203" s="147"/>
      <c r="AF203" s="147"/>
      <c r="AG203" s="147" t="s">
        <v>198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>
      <c r="A204" s="154"/>
      <c r="B204" s="155"/>
      <c r="C204" s="294" t="s">
        <v>868</v>
      </c>
      <c r="D204" s="295"/>
      <c r="E204" s="295"/>
      <c r="F204" s="295"/>
      <c r="G204" s="295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200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70">
        <v>87</v>
      </c>
      <c r="B205" s="171" t="s">
        <v>869</v>
      </c>
      <c r="C205" s="187" t="s">
        <v>1233</v>
      </c>
      <c r="D205" s="172" t="s">
        <v>317</v>
      </c>
      <c r="E205" s="173">
        <v>6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8.9999999999999993E-3</v>
      </c>
      <c r="O205" s="173">
        <f>ROUND(E205*N205,2)</f>
        <v>0.05</v>
      </c>
      <c r="P205" s="173">
        <v>0</v>
      </c>
      <c r="Q205" s="173">
        <f>ROUND(E205*P205,2)</f>
        <v>0</v>
      </c>
      <c r="R205" s="175"/>
      <c r="S205" s="175" t="s">
        <v>194</v>
      </c>
      <c r="T205" s="176" t="s">
        <v>195</v>
      </c>
      <c r="U205" s="158">
        <v>1.77</v>
      </c>
      <c r="V205" s="158">
        <f>ROUND(E205*U205,2)</f>
        <v>10.62</v>
      </c>
      <c r="W205" s="158"/>
      <c r="X205" s="158" t="s">
        <v>196</v>
      </c>
      <c r="Y205" s="158" t="s">
        <v>197</v>
      </c>
      <c r="Z205" s="147"/>
      <c r="AA205" s="147"/>
      <c r="AB205" s="147"/>
      <c r="AC205" s="147"/>
      <c r="AD205" s="147"/>
      <c r="AE205" s="147"/>
      <c r="AF205" s="147"/>
      <c r="AG205" s="147" t="s">
        <v>198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>
      <c r="A206" s="154"/>
      <c r="B206" s="155"/>
      <c r="C206" s="294" t="s">
        <v>868</v>
      </c>
      <c r="D206" s="295"/>
      <c r="E206" s="295"/>
      <c r="F206" s="295"/>
      <c r="G206" s="295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200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>
      <c r="A207" s="170">
        <v>88</v>
      </c>
      <c r="B207" s="171" t="s">
        <v>870</v>
      </c>
      <c r="C207" s="187" t="s">
        <v>1234</v>
      </c>
      <c r="D207" s="172" t="s">
        <v>317</v>
      </c>
      <c r="E207" s="173">
        <v>1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3">
        <v>1.2970000000000001E-2</v>
      </c>
      <c r="O207" s="173">
        <f>ROUND(E207*N207,2)</f>
        <v>0.01</v>
      </c>
      <c r="P207" s="173">
        <v>0</v>
      </c>
      <c r="Q207" s="173">
        <f>ROUND(E207*P207,2)</f>
        <v>0</v>
      </c>
      <c r="R207" s="175"/>
      <c r="S207" s="175" t="s">
        <v>194</v>
      </c>
      <c r="T207" s="176" t="s">
        <v>195</v>
      </c>
      <c r="U207" s="158">
        <v>1.9</v>
      </c>
      <c r="V207" s="158">
        <f>ROUND(E207*U207,2)</f>
        <v>1.9</v>
      </c>
      <c r="W207" s="158"/>
      <c r="X207" s="158" t="s">
        <v>196</v>
      </c>
      <c r="Y207" s="158" t="s">
        <v>197</v>
      </c>
      <c r="Z207" s="147"/>
      <c r="AA207" s="147"/>
      <c r="AB207" s="147"/>
      <c r="AC207" s="147"/>
      <c r="AD207" s="147"/>
      <c r="AE207" s="147"/>
      <c r="AF207" s="147"/>
      <c r="AG207" s="147" t="s">
        <v>198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>
      <c r="A208" s="154"/>
      <c r="B208" s="155"/>
      <c r="C208" s="294" t="s">
        <v>868</v>
      </c>
      <c r="D208" s="295"/>
      <c r="E208" s="295"/>
      <c r="F208" s="295"/>
      <c r="G208" s="295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200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>
      <c r="A209" s="154">
        <v>89</v>
      </c>
      <c r="B209" s="155" t="s">
        <v>871</v>
      </c>
      <c r="C209" s="190" t="s">
        <v>872</v>
      </c>
      <c r="D209" s="156" t="s">
        <v>0</v>
      </c>
      <c r="E209" s="184"/>
      <c r="F209" s="159"/>
      <c r="G209" s="158">
        <f>ROUND(E209*F209,2)</f>
        <v>0</v>
      </c>
      <c r="H209" s="159"/>
      <c r="I209" s="158">
        <f>ROUND(E209*H209,2)</f>
        <v>0</v>
      </c>
      <c r="J209" s="159"/>
      <c r="K209" s="158">
        <f>ROUND(E209*J209,2)</f>
        <v>0</v>
      </c>
      <c r="L209" s="158">
        <v>21</v>
      </c>
      <c r="M209" s="158">
        <f>G209*(1+L209/100)</f>
        <v>0</v>
      </c>
      <c r="N209" s="157">
        <v>0</v>
      </c>
      <c r="O209" s="157">
        <f>ROUND(E209*N209,2)</f>
        <v>0</v>
      </c>
      <c r="P209" s="157">
        <v>0</v>
      </c>
      <c r="Q209" s="157">
        <f>ROUND(E209*P209,2)</f>
        <v>0</v>
      </c>
      <c r="R209" s="158"/>
      <c r="S209" s="158" t="s">
        <v>194</v>
      </c>
      <c r="T209" s="158" t="s">
        <v>195</v>
      </c>
      <c r="U209" s="158">
        <v>0</v>
      </c>
      <c r="V209" s="158">
        <f>ROUND(E209*U209,2)</f>
        <v>0</v>
      </c>
      <c r="W209" s="158"/>
      <c r="X209" s="158" t="s">
        <v>258</v>
      </c>
      <c r="Y209" s="158" t="s">
        <v>197</v>
      </c>
      <c r="Z209" s="147"/>
      <c r="AA209" s="147"/>
      <c r="AB209" s="147"/>
      <c r="AC209" s="147"/>
      <c r="AD209" s="147"/>
      <c r="AE209" s="147"/>
      <c r="AF209" s="147"/>
      <c r="AG209" s="147" t="s">
        <v>259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>
      <c r="A210" s="163" t="s">
        <v>189</v>
      </c>
      <c r="B210" s="164" t="s">
        <v>132</v>
      </c>
      <c r="C210" s="186" t="s">
        <v>133</v>
      </c>
      <c r="D210" s="165"/>
      <c r="E210" s="166"/>
      <c r="F210" s="167"/>
      <c r="G210" s="167">
        <f>SUMIF(AG211:AG211,"&lt;&gt;NOR",G211:G211)</f>
        <v>0</v>
      </c>
      <c r="H210" s="167"/>
      <c r="I210" s="167">
        <f>SUM(I211:I211)</f>
        <v>0</v>
      </c>
      <c r="J210" s="167"/>
      <c r="K210" s="167">
        <f>SUM(K211:K211)</f>
        <v>0</v>
      </c>
      <c r="L210" s="167"/>
      <c r="M210" s="167">
        <f>SUM(M211:M211)</f>
        <v>0</v>
      </c>
      <c r="N210" s="166"/>
      <c r="O210" s="166">
        <f>SUM(O211:O211)</f>
        <v>0</v>
      </c>
      <c r="P210" s="166"/>
      <c r="Q210" s="166">
        <f>SUM(Q211:Q211)</f>
        <v>0</v>
      </c>
      <c r="R210" s="167"/>
      <c r="S210" s="167"/>
      <c r="T210" s="168"/>
      <c r="U210" s="162"/>
      <c r="V210" s="162">
        <f>SUM(V211:V211)</f>
        <v>0.99</v>
      </c>
      <c r="W210" s="162"/>
      <c r="X210" s="162"/>
      <c r="Y210" s="162"/>
      <c r="AG210" t="s">
        <v>190</v>
      </c>
    </row>
    <row r="211" spans="1:60" outlineLevel="1">
      <c r="A211" s="177">
        <v>90</v>
      </c>
      <c r="B211" s="178" t="s">
        <v>636</v>
      </c>
      <c r="C211" s="189" t="s">
        <v>1230</v>
      </c>
      <c r="D211" s="179" t="s">
        <v>248</v>
      </c>
      <c r="E211" s="180">
        <v>4</v>
      </c>
      <c r="F211" s="181"/>
      <c r="G211" s="182">
        <f>ROUND(E211*F211,2)</f>
        <v>0</v>
      </c>
      <c r="H211" s="181"/>
      <c r="I211" s="182">
        <f>ROUND(E211*H211,2)</f>
        <v>0</v>
      </c>
      <c r="J211" s="181"/>
      <c r="K211" s="182">
        <f>ROUND(E211*J211,2)</f>
        <v>0</v>
      </c>
      <c r="L211" s="182">
        <v>21</v>
      </c>
      <c r="M211" s="182">
        <f>G211*(1+L211/100)</f>
        <v>0</v>
      </c>
      <c r="N211" s="180">
        <v>3.4000000000000002E-4</v>
      </c>
      <c r="O211" s="180">
        <f>ROUND(E211*N211,2)</f>
        <v>0</v>
      </c>
      <c r="P211" s="180">
        <v>0</v>
      </c>
      <c r="Q211" s="180">
        <f>ROUND(E211*P211,2)</f>
        <v>0</v>
      </c>
      <c r="R211" s="182"/>
      <c r="S211" s="182" t="s">
        <v>194</v>
      </c>
      <c r="T211" s="183" t="s">
        <v>195</v>
      </c>
      <c r="U211" s="158">
        <v>0.247</v>
      </c>
      <c r="V211" s="158">
        <f>ROUND(E211*U211,2)</f>
        <v>0.99</v>
      </c>
      <c r="W211" s="158"/>
      <c r="X211" s="158" t="s">
        <v>196</v>
      </c>
      <c r="Y211" s="158" t="s">
        <v>197</v>
      </c>
      <c r="Z211" s="147"/>
      <c r="AA211" s="147"/>
      <c r="AB211" s="147"/>
      <c r="AC211" s="147"/>
      <c r="AD211" s="147"/>
      <c r="AE211" s="147"/>
      <c r="AF211" s="147"/>
      <c r="AG211" s="147" t="s">
        <v>198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>
      <c r="A212" s="163" t="s">
        <v>189</v>
      </c>
      <c r="B212" s="164" t="s">
        <v>134</v>
      </c>
      <c r="C212" s="186" t="s">
        <v>135</v>
      </c>
      <c r="D212" s="165"/>
      <c r="E212" s="166"/>
      <c r="F212" s="167"/>
      <c r="G212" s="167">
        <f>SUMIF(AG213:AG219,"&lt;&gt;NOR",G213:G219)</f>
        <v>0</v>
      </c>
      <c r="H212" s="167"/>
      <c r="I212" s="167">
        <f>SUM(I213:I219)</f>
        <v>0</v>
      </c>
      <c r="J212" s="167"/>
      <c r="K212" s="167">
        <f>SUM(K213:K219)</f>
        <v>0</v>
      </c>
      <c r="L212" s="167"/>
      <c r="M212" s="167">
        <f>SUM(M213:M219)</f>
        <v>0</v>
      </c>
      <c r="N212" s="166"/>
      <c r="O212" s="166">
        <f>SUM(O213:O219)</f>
        <v>0.17</v>
      </c>
      <c r="P212" s="166"/>
      <c r="Q212" s="166">
        <f>SUM(Q213:Q219)</f>
        <v>0.03</v>
      </c>
      <c r="R212" s="167"/>
      <c r="S212" s="167"/>
      <c r="T212" s="168"/>
      <c r="U212" s="162"/>
      <c r="V212" s="162">
        <f>SUM(V213:V219)</f>
        <v>5.0199999999999996</v>
      </c>
      <c r="W212" s="162"/>
      <c r="X212" s="162"/>
      <c r="Y212" s="162"/>
      <c r="AG212" t="s">
        <v>190</v>
      </c>
    </row>
    <row r="213" spans="1:60" outlineLevel="1">
      <c r="A213" s="177">
        <v>91</v>
      </c>
      <c r="B213" s="178" t="s">
        <v>637</v>
      </c>
      <c r="C213" s="189" t="s">
        <v>638</v>
      </c>
      <c r="D213" s="179" t="s">
        <v>193</v>
      </c>
      <c r="E213" s="180">
        <v>3.6</v>
      </c>
      <c r="F213" s="181"/>
      <c r="G213" s="182">
        <f>ROUND(E213*F213,2)</f>
        <v>0</v>
      </c>
      <c r="H213" s="181"/>
      <c r="I213" s="182">
        <f>ROUND(E213*H213,2)</f>
        <v>0</v>
      </c>
      <c r="J213" s="181"/>
      <c r="K213" s="182">
        <f>ROUND(E213*J213,2)</f>
        <v>0</v>
      </c>
      <c r="L213" s="182">
        <v>21</v>
      </c>
      <c r="M213" s="182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2"/>
      <c r="S213" s="182" t="s">
        <v>194</v>
      </c>
      <c r="T213" s="183" t="s">
        <v>639</v>
      </c>
      <c r="U213" s="158">
        <v>5.1999999999999998E-2</v>
      </c>
      <c r="V213" s="158">
        <f>ROUND(E213*U213,2)</f>
        <v>0.19</v>
      </c>
      <c r="W213" s="158"/>
      <c r="X213" s="158" t="s">
        <v>196</v>
      </c>
      <c r="Y213" s="158" t="s">
        <v>197</v>
      </c>
      <c r="Z213" s="147"/>
      <c r="AA213" s="147"/>
      <c r="AB213" s="147"/>
      <c r="AC213" s="147"/>
      <c r="AD213" s="147"/>
      <c r="AE213" s="147"/>
      <c r="AF213" s="147"/>
      <c r="AG213" s="147" t="s">
        <v>198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>
      <c r="A214" s="177">
        <v>92</v>
      </c>
      <c r="B214" s="178" t="s">
        <v>640</v>
      </c>
      <c r="C214" s="189" t="s">
        <v>641</v>
      </c>
      <c r="D214" s="179" t="s">
        <v>193</v>
      </c>
      <c r="E214" s="180">
        <v>3.6</v>
      </c>
      <c r="F214" s="181"/>
      <c r="G214" s="182">
        <f>ROUND(E214*F214,2)</f>
        <v>0</v>
      </c>
      <c r="H214" s="181"/>
      <c r="I214" s="182">
        <f>ROUND(E214*H214,2)</f>
        <v>0</v>
      </c>
      <c r="J214" s="181"/>
      <c r="K214" s="182">
        <f>ROUND(E214*J214,2)</f>
        <v>0</v>
      </c>
      <c r="L214" s="182">
        <v>21</v>
      </c>
      <c r="M214" s="182">
        <f>G214*(1+L214/100)</f>
        <v>0</v>
      </c>
      <c r="N214" s="180">
        <v>0</v>
      </c>
      <c r="O214" s="180">
        <f>ROUND(E214*N214,2)</f>
        <v>0</v>
      </c>
      <c r="P214" s="180">
        <v>0</v>
      </c>
      <c r="Q214" s="180">
        <f>ROUND(E214*P214,2)</f>
        <v>0</v>
      </c>
      <c r="R214" s="182"/>
      <c r="S214" s="182" t="s">
        <v>194</v>
      </c>
      <c r="T214" s="183" t="s">
        <v>639</v>
      </c>
      <c r="U214" s="158">
        <v>3.1E-2</v>
      </c>
      <c r="V214" s="158">
        <f>ROUND(E214*U214,2)</f>
        <v>0.11</v>
      </c>
      <c r="W214" s="158"/>
      <c r="X214" s="158" t="s">
        <v>196</v>
      </c>
      <c r="Y214" s="158" t="s">
        <v>197</v>
      </c>
      <c r="Z214" s="147"/>
      <c r="AA214" s="147"/>
      <c r="AB214" s="147"/>
      <c r="AC214" s="147"/>
      <c r="AD214" s="147"/>
      <c r="AE214" s="147"/>
      <c r="AF214" s="147"/>
      <c r="AG214" s="147" t="s">
        <v>198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>
      <c r="A215" s="177">
        <v>93</v>
      </c>
      <c r="B215" s="178" t="s">
        <v>642</v>
      </c>
      <c r="C215" s="189" t="s">
        <v>643</v>
      </c>
      <c r="D215" s="179" t="s">
        <v>193</v>
      </c>
      <c r="E215" s="180">
        <v>3.6</v>
      </c>
      <c r="F215" s="181"/>
      <c r="G215" s="182">
        <f>ROUND(E215*F215,2)</f>
        <v>0</v>
      </c>
      <c r="H215" s="181"/>
      <c r="I215" s="182">
        <f>ROUND(E215*H215,2)</f>
        <v>0</v>
      </c>
      <c r="J215" s="181"/>
      <c r="K215" s="182">
        <f>ROUND(E215*J215,2)</f>
        <v>0</v>
      </c>
      <c r="L215" s="182">
        <v>21</v>
      </c>
      <c r="M215" s="182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2"/>
      <c r="S215" s="182" t="s">
        <v>194</v>
      </c>
      <c r="T215" s="183" t="s">
        <v>639</v>
      </c>
      <c r="U215" s="158">
        <v>0.13400000000000001</v>
      </c>
      <c r="V215" s="158">
        <f>ROUND(E215*U215,2)</f>
        <v>0.48</v>
      </c>
      <c r="W215" s="158"/>
      <c r="X215" s="158" t="s">
        <v>196</v>
      </c>
      <c r="Y215" s="158" t="s">
        <v>197</v>
      </c>
      <c r="Z215" s="147"/>
      <c r="AA215" s="147"/>
      <c r="AB215" s="147"/>
      <c r="AC215" s="147"/>
      <c r="AD215" s="147"/>
      <c r="AE215" s="147"/>
      <c r="AF215" s="147"/>
      <c r="AG215" s="147" t="s">
        <v>198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>
      <c r="A216" s="170">
        <v>94</v>
      </c>
      <c r="B216" s="171" t="s">
        <v>644</v>
      </c>
      <c r="C216" s="187" t="s">
        <v>645</v>
      </c>
      <c r="D216" s="172" t="s">
        <v>193</v>
      </c>
      <c r="E216" s="173">
        <v>2.88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3">
        <v>0</v>
      </c>
      <c r="O216" s="173">
        <f>ROUND(E216*N216,2)</f>
        <v>0</v>
      </c>
      <c r="P216" s="173">
        <v>1.057E-2</v>
      </c>
      <c r="Q216" s="173">
        <f>ROUND(E216*P216,2)</f>
        <v>0.03</v>
      </c>
      <c r="R216" s="175"/>
      <c r="S216" s="175" t="s">
        <v>194</v>
      </c>
      <c r="T216" s="176" t="s">
        <v>195</v>
      </c>
      <c r="U216" s="158">
        <v>8.2000000000000003E-2</v>
      </c>
      <c r="V216" s="158">
        <f>ROUND(E216*U216,2)</f>
        <v>0.24</v>
      </c>
      <c r="W216" s="158"/>
      <c r="X216" s="158" t="s">
        <v>196</v>
      </c>
      <c r="Y216" s="158" t="s">
        <v>197</v>
      </c>
      <c r="Z216" s="147"/>
      <c r="AA216" s="147"/>
      <c r="AB216" s="147"/>
      <c r="AC216" s="147"/>
      <c r="AD216" s="147"/>
      <c r="AE216" s="147"/>
      <c r="AF216" s="147"/>
      <c r="AG216" s="147" t="s">
        <v>198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>
      <c r="A217" s="154"/>
      <c r="B217" s="155"/>
      <c r="C217" s="188" t="s">
        <v>873</v>
      </c>
      <c r="D217" s="160"/>
      <c r="E217" s="161">
        <v>2.88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202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0.399999999999999" outlineLevel="1">
      <c r="A218" s="170">
        <v>95</v>
      </c>
      <c r="B218" s="171" t="s">
        <v>874</v>
      </c>
      <c r="C218" s="187" t="s">
        <v>875</v>
      </c>
      <c r="D218" s="172" t="s">
        <v>248</v>
      </c>
      <c r="E218" s="173">
        <v>4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4.3560000000000001E-2</v>
      </c>
      <c r="O218" s="173">
        <f>ROUND(E218*N218,2)</f>
        <v>0.17</v>
      </c>
      <c r="P218" s="173">
        <v>0</v>
      </c>
      <c r="Q218" s="173">
        <f>ROUND(E218*P218,2)</f>
        <v>0</v>
      </c>
      <c r="R218" s="175"/>
      <c r="S218" s="175" t="s">
        <v>194</v>
      </c>
      <c r="T218" s="176" t="s">
        <v>195</v>
      </c>
      <c r="U218" s="158">
        <v>1</v>
      </c>
      <c r="V218" s="158">
        <f>ROUND(E218*U218,2)</f>
        <v>4</v>
      </c>
      <c r="W218" s="158"/>
      <c r="X218" s="158" t="s">
        <v>196</v>
      </c>
      <c r="Y218" s="158" t="s">
        <v>197</v>
      </c>
      <c r="Z218" s="147"/>
      <c r="AA218" s="147"/>
      <c r="AB218" s="147"/>
      <c r="AC218" s="147"/>
      <c r="AD218" s="147"/>
      <c r="AE218" s="147"/>
      <c r="AF218" s="147"/>
      <c r="AG218" s="147" t="s">
        <v>198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>
      <c r="A219" s="154">
        <v>96</v>
      </c>
      <c r="B219" s="155" t="s">
        <v>649</v>
      </c>
      <c r="C219" s="190" t="s">
        <v>650</v>
      </c>
      <c r="D219" s="156" t="s">
        <v>0</v>
      </c>
      <c r="E219" s="184"/>
      <c r="F219" s="159"/>
      <c r="G219" s="158">
        <f>ROUND(E219*F219,2)</f>
        <v>0</v>
      </c>
      <c r="H219" s="159"/>
      <c r="I219" s="158">
        <f>ROUND(E219*H219,2)</f>
        <v>0</v>
      </c>
      <c r="J219" s="159"/>
      <c r="K219" s="158">
        <f>ROUND(E219*J219,2)</f>
        <v>0</v>
      </c>
      <c r="L219" s="158">
        <v>21</v>
      </c>
      <c r="M219" s="158">
        <f>G219*(1+L219/100)</f>
        <v>0</v>
      </c>
      <c r="N219" s="157">
        <v>0</v>
      </c>
      <c r="O219" s="157">
        <f>ROUND(E219*N219,2)</f>
        <v>0</v>
      </c>
      <c r="P219" s="157">
        <v>0</v>
      </c>
      <c r="Q219" s="157">
        <f>ROUND(E219*P219,2)</f>
        <v>0</v>
      </c>
      <c r="R219" s="158"/>
      <c r="S219" s="158" t="s">
        <v>194</v>
      </c>
      <c r="T219" s="158" t="s">
        <v>195</v>
      </c>
      <c r="U219" s="158">
        <v>0</v>
      </c>
      <c r="V219" s="158">
        <f>ROUND(E219*U219,2)</f>
        <v>0</v>
      </c>
      <c r="W219" s="158"/>
      <c r="X219" s="158" t="s">
        <v>258</v>
      </c>
      <c r="Y219" s="158" t="s">
        <v>197</v>
      </c>
      <c r="Z219" s="147"/>
      <c r="AA219" s="147"/>
      <c r="AB219" s="147"/>
      <c r="AC219" s="147"/>
      <c r="AD219" s="147"/>
      <c r="AE219" s="147"/>
      <c r="AF219" s="147"/>
      <c r="AG219" s="147" t="s">
        <v>259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>
      <c r="A220" s="163" t="s">
        <v>189</v>
      </c>
      <c r="B220" s="164" t="s">
        <v>136</v>
      </c>
      <c r="C220" s="186" t="s">
        <v>137</v>
      </c>
      <c r="D220" s="165"/>
      <c r="E220" s="166"/>
      <c r="F220" s="167"/>
      <c r="G220" s="167">
        <f>SUMIF(AG221:AG225,"&lt;&gt;NOR",G221:G225)</f>
        <v>0</v>
      </c>
      <c r="H220" s="167"/>
      <c r="I220" s="167">
        <f>SUM(I221:I225)</f>
        <v>0</v>
      </c>
      <c r="J220" s="167"/>
      <c r="K220" s="167">
        <f>SUM(K221:K225)</f>
        <v>0</v>
      </c>
      <c r="L220" s="167"/>
      <c r="M220" s="167">
        <f>SUM(M221:M225)</f>
        <v>0</v>
      </c>
      <c r="N220" s="166"/>
      <c r="O220" s="166">
        <f>SUM(O221:O225)</f>
        <v>0.12</v>
      </c>
      <c r="P220" s="166"/>
      <c r="Q220" s="166">
        <f>SUM(Q221:Q225)</f>
        <v>0</v>
      </c>
      <c r="R220" s="167"/>
      <c r="S220" s="167"/>
      <c r="T220" s="168"/>
      <c r="U220" s="162"/>
      <c r="V220" s="162">
        <f>SUM(V221:V225)</f>
        <v>13.68</v>
      </c>
      <c r="W220" s="162"/>
      <c r="X220" s="162"/>
      <c r="Y220" s="162"/>
      <c r="AG220" t="s">
        <v>190</v>
      </c>
    </row>
    <row r="221" spans="1:60" outlineLevel="1">
      <c r="A221" s="177">
        <v>97</v>
      </c>
      <c r="B221" s="178" t="s">
        <v>330</v>
      </c>
      <c r="C221" s="189" t="s">
        <v>331</v>
      </c>
      <c r="D221" s="179" t="s">
        <v>248</v>
      </c>
      <c r="E221" s="180">
        <v>6</v>
      </c>
      <c r="F221" s="181"/>
      <c r="G221" s="182">
        <f>ROUND(E221*F221,2)</f>
        <v>0</v>
      </c>
      <c r="H221" s="181"/>
      <c r="I221" s="182">
        <f>ROUND(E221*H221,2)</f>
        <v>0</v>
      </c>
      <c r="J221" s="181"/>
      <c r="K221" s="182">
        <f>ROUND(E221*J221,2)</f>
        <v>0</v>
      </c>
      <c r="L221" s="182">
        <v>21</v>
      </c>
      <c r="M221" s="182">
        <f>G221*(1+L221/100)</f>
        <v>0</v>
      </c>
      <c r="N221" s="180">
        <v>0</v>
      </c>
      <c r="O221" s="180">
        <f>ROUND(E221*N221,2)</f>
        <v>0</v>
      </c>
      <c r="P221" s="180">
        <v>0</v>
      </c>
      <c r="Q221" s="180">
        <f>ROUND(E221*P221,2)</f>
        <v>0</v>
      </c>
      <c r="R221" s="182"/>
      <c r="S221" s="182" t="s">
        <v>194</v>
      </c>
      <c r="T221" s="183" t="s">
        <v>195</v>
      </c>
      <c r="U221" s="158">
        <v>1.5</v>
      </c>
      <c r="V221" s="158">
        <f>ROUND(E221*U221,2)</f>
        <v>9</v>
      </c>
      <c r="W221" s="158"/>
      <c r="X221" s="158" t="s">
        <v>196</v>
      </c>
      <c r="Y221" s="158" t="s">
        <v>197</v>
      </c>
      <c r="Z221" s="147"/>
      <c r="AA221" s="147"/>
      <c r="AB221" s="147"/>
      <c r="AC221" s="147"/>
      <c r="AD221" s="147"/>
      <c r="AE221" s="147"/>
      <c r="AF221" s="147"/>
      <c r="AG221" s="147" t="s">
        <v>198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>
      <c r="A222" s="177">
        <v>98</v>
      </c>
      <c r="B222" s="178" t="s">
        <v>484</v>
      </c>
      <c r="C222" s="189" t="s">
        <v>485</v>
      </c>
      <c r="D222" s="179" t="s">
        <v>248</v>
      </c>
      <c r="E222" s="180">
        <v>6</v>
      </c>
      <c r="F222" s="181"/>
      <c r="G222" s="182">
        <f>ROUND(E222*F222,2)</f>
        <v>0</v>
      </c>
      <c r="H222" s="181"/>
      <c r="I222" s="182">
        <f>ROUND(E222*H222,2)</f>
        <v>0</v>
      </c>
      <c r="J222" s="181"/>
      <c r="K222" s="182">
        <f>ROUND(E222*J222,2)</f>
        <v>0</v>
      </c>
      <c r="L222" s="182">
        <v>21</v>
      </c>
      <c r="M222" s="182">
        <f>G222*(1+L222/100)</f>
        <v>0</v>
      </c>
      <c r="N222" s="180">
        <v>0.02</v>
      </c>
      <c r="O222" s="180">
        <f>ROUND(E222*N222,2)</f>
        <v>0.12</v>
      </c>
      <c r="P222" s="180">
        <v>0</v>
      </c>
      <c r="Q222" s="180">
        <f>ROUND(E222*P222,2)</f>
        <v>0</v>
      </c>
      <c r="R222" s="182" t="s">
        <v>334</v>
      </c>
      <c r="S222" s="182" t="s">
        <v>194</v>
      </c>
      <c r="T222" s="183" t="s">
        <v>195</v>
      </c>
      <c r="U222" s="158">
        <v>0</v>
      </c>
      <c r="V222" s="158">
        <f>ROUND(E222*U222,2)</f>
        <v>0</v>
      </c>
      <c r="W222" s="158"/>
      <c r="X222" s="158" t="s">
        <v>335</v>
      </c>
      <c r="Y222" s="158" t="s">
        <v>197</v>
      </c>
      <c r="Z222" s="147"/>
      <c r="AA222" s="147"/>
      <c r="AB222" s="147"/>
      <c r="AC222" s="147"/>
      <c r="AD222" s="147"/>
      <c r="AE222" s="147"/>
      <c r="AF222" s="147"/>
      <c r="AG222" s="147" t="s">
        <v>336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>
      <c r="A223" s="177">
        <v>99</v>
      </c>
      <c r="B223" s="178" t="s">
        <v>337</v>
      </c>
      <c r="C223" s="189" t="s">
        <v>338</v>
      </c>
      <c r="D223" s="179" t="s">
        <v>248</v>
      </c>
      <c r="E223" s="180">
        <v>6</v>
      </c>
      <c r="F223" s="181"/>
      <c r="G223" s="182">
        <f>ROUND(E223*F223,2)</f>
        <v>0</v>
      </c>
      <c r="H223" s="181"/>
      <c r="I223" s="182">
        <f>ROUND(E223*H223,2)</f>
        <v>0</v>
      </c>
      <c r="J223" s="181"/>
      <c r="K223" s="182">
        <f>ROUND(E223*J223,2)</f>
        <v>0</v>
      </c>
      <c r="L223" s="182">
        <v>21</v>
      </c>
      <c r="M223" s="182">
        <f>G223*(1+L223/100)</f>
        <v>0</v>
      </c>
      <c r="N223" s="180">
        <v>0</v>
      </c>
      <c r="O223" s="180">
        <f>ROUND(E223*N223,2)</f>
        <v>0</v>
      </c>
      <c r="P223" s="180">
        <v>0</v>
      </c>
      <c r="Q223" s="180">
        <f>ROUND(E223*P223,2)</f>
        <v>0</v>
      </c>
      <c r="R223" s="182"/>
      <c r="S223" s="182" t="s">
        <v>194</v>
      </c>
      <c r="T223" s="183" t="s">
        <v>195</v>
      </c>
      <c r="U223" s="158">
        <v>0.78</v>
      </c>
      <c r="V223" s="158">
        <f>ROUND(E223*U223,2)</f>
        <v>4.68</v>
      </c>
      <c r="W223" s="158"/>
      <c r="X223" s="158" t="s">
        <v>196</v>
      </c>
      <c r="Y223" s="158" t="s">
        <v>197</v>
      </c>
      <c r="Z223" s="147"/>
      <c r="AA223" s="147"/>
      <c r="AB223" s="147"/>
      <c r="AC223" s="147"/>
      <c r="AD223" s="147"/>
      <c r="AE223" s="147"/>
      <c r="AF223" s="147"/>
      <c r="AG223" s="147" t="s">
        <v>198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>
      <c r="A224" s="170">
        <v>100</v>
      </c>
      <c r="B224" s="171" t="s">
        <v>339</v>
      </c>
      <c r="C224" s="187" t="s">
        <v>340</v>
      </c>
      <c r="D224" s="172" t="s">
        <v>248</v>
      </c>
      <c r="E224" s="173">
        <v>6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3">
        <v>8.0000000000000004E-4</v>
      </c>
      <c r="O224" s="173">
        <f>ROUND(E224*N224,2)</f>
        <v>0</v>
      </c>
      <c r="P224" s="173">
        <v>0</v>
      </c>
      <c r="Q224" s="173">
        <f>ROUND(E224*P224,2)</f>
        <v>0</v>
      </c>
      <c r="R224" s="175" t="s">
        <v>334</v>
      </c>
      <c r="S224" s="175" t="s">
        <v>194</v>
      </c>
      <c r="T224" s="176" t="s">
        <v>195</v>
      </c>
      <c r="U224" s="158">
        <v>0</v>
      </c>
      <c r="V224" s="158">
        <f>ROUND(E224*U224,2)</f>
        <v>0</v>
      </c>
      <c r="W224" s="158"/>
      <c r="X224" s="158" t="s">
        <v>335</v>
      </c>
      <c r="Y224" s="158" t="s">
        <v>197</v>
      </c>
      <c r="Z224" s="147"/>
      <c r="AA224" s="147"/>
      <c r="AB224" s="147"/>
      <c r="AC224" s="147"/>
      <c r="AD224" s="147"/>
      <c r="AE224" s="147"/>
      <c r="AF224" s="147"/>
      <c r="AG224" s="147" t="s">
        <v>336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54">
        <v>101</v>
      </c>
      <c r="B225" s="155" t="s">
        <v>347</v>
      </c>
      <c r="C225" s="190" t="s">
        <v>348</v>
      </c>
      <c r="D225" s="156" t="s">
        <v>0</v>
      </c>
      <c r="E225" s="184"/>
      <c r="F225" s="159"/>
      <c r="G225" s="158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0</v>
      </c>
      <c r="O225" s="157">
        <f>ROUND(E225*N225,2)</f>
        <v>0</v>
      </c>
      <c r="P225" s="157">
        <v>0</v>
      </c>
      <c r="Q225" s="157">
        <f>ROUND(E225*P225,2)</f>
        <v>0</v>
      </c>
      <c r="R225" s="158"/>
      <c r="S225" s="158" t="s">
        <v>194</v>
      </c>
      <c r="T225" s="158" t="s">
        <v>195</v>
      </c>
      <c r="U225" s="158">
        <v>0</v>
      </c>
      <c r="V225" s="158">
        <f>ROUND(E225*U225,2)</f>
        <v>0</v>
      </c>
      <c r="W225" s="158"/>
      <c r="X225" s="158" t="s">
        <v>258</v>
      </c>
      <c r="Y225" s="158" t="s">
        <v>197</v>
      </c>
      <c r="Z225" s="147"/>
      <c r="AA225" s="147"/>
      <c r="AB225" s="147"/>
      <c r="AC225" s="147"/>
      <c r="AD225" s="147"/>
      <c r="AE225" s="147"/>
      <c r="AF225" s="147"/>
      <c r="AG225" s="147" t="s">
        <v>259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>
      <c r="A226" s="163" t="s">
        <v>189</v>
      </c>
      <c r="B226" s="164" t="s">
        <v>138</v>
      </c>
      <c r="C226" s="186" t="s">
        <v>139</v>
      </c>
      <c r="D226" s="165"/>
      <c r="E226" s="166"/>
      <c r="F226" s="167"/>
      <c r="G226" s="167">
        <f>SUMIF(AG227:AG229,"&lt;&gt;NOR",G227:G229)</f>
        <v>0</v>
      </c>
      <c r="H226" s="167"/>
      <c r="I226" s="167">
        <f>SUM(I227:I229)</f>
        <v>0</v>
      </c>
      <c r="J226" s="167"/>
      <c r="K226" s="167">
        <f>SUM(K227:K229)</f>
        <v>0</v>
      </c>
      <c r="L226" s="167"/>
      <c r="M226" s="167">
        <f>SUM(M227:M229)</f>
        <v>0</v>
      </c>
      <c r="N226" s="166"/>
      <c r="O226" s="166">
        <f>SUM(O227:O229)</f>
        <v>0.02</v>
      </c>
      <c r="P226" s="166"/>
      <c r="Q226" s="166">
        <f>SUM(Q227:Q229)</f>
        <v>0</v>
      </c>
      <c r="R226" s="167"/>
      <c r="S226" s="167"/>
      <c r="T226" s="168"/>
      <c r="U226" s="162"/>
      <c r="V226" s="162">
        <f>SUM(V227:V229)</f>
        <v>1.35</v>
      </c>
      <c r="W226" s="162"/>
      <c r="X226" s="162"/>
      <c r="Y226" s="162"/>
      <c r="AG226" t="s">
        <v>190</v>
      </c>
    </row>
    <row r="227" spans="1:60" outlineLevel="1">
      <c r="A227" s="177">
        <v>102</v>
      </c>
      <c r="B227" s="178" t="s">
        <v>876</v>
      </c>
      <c r="C227" s="189" t="s">
        <v>877</v>
      </c>
      <c r="D227" s="179" t="s">
        <v>248</v>
      </c>
      <c r="E227" s="180">
        <v>3</v>
      </c>
      <c r="F227" s="181"/>
      <c r="G227" s="182">
        <f>ROUND(E227*F227,2)</f>
        <v>0</v>
      </c>
      <c r="H227" s="181"/>
      <c r="I227" s="182">
        <f>ROUND(E227*H227,2)</f>
        <v>0</v>
      </c>
      <c r="J227" s="181"/>
      <c r="K227" s="182">
        <f>ROUND(E227*J227,2)</f>
        <v>0</v>
      </c>
      <c r="L227" s="182">
        <v>21</v>
      </c>
      <c r="M227" s="182">
        <f>G227*(1+L227/100)</f>
        <v>0</v>
      </c>
      <c r="N227" s="180">
        <v>1.0000000000000001E-5</v>
      </c>
      <c r="O227" s="180">
        <f>ROUND(E227*N227,2)</f>
        <v>0</v>
      </c>
      <c r="P227" s="180">
        <v>0</v>
      </c>
      <c r="Q227" s="180">
        <f>ROUND(E227*P227,2)</f>
        <v>0</v>
      </c>
      <c r="R227" s="182"/>
      <c r="S227" s="182" t="s">
        <v>194</v>
      </c>
      <c r="T227" s="183" t="s">
        <v>195</v>
      </c>
      <c r="U227" s="158">
        <v>0.45</v>
      </c>
      <c r="V227" s="158">
        <f>ROUND(E227*U227,2)</f>
        <v>1.35</v>
      </c>
      <c r="W227" s="158"/>
      <c r="X227" s="158" t="s">
        <v>196</v>
      </c>
      <c r="Y227" s="158" t="s">
        <v>197</v>
      </c>
      <c r="Z227" s="147"/>
      <c r="AA227" s="147"/>
      <c r="AB227" s="147"/>
      <c r="AC227" s="147"/>
      <c r="AD227" s="147"/>
      <c r="AE227" s="147"/>
      <c r="AF227" s="147"/>
      <c r="AG227" s="147" t="s">
        <v>198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>
      <c r="A228" s="170">
        <v>103</v>
      </c>
      <c r="B228" s="171" t="s">
        <v>878</v>
      </c>
      <c r="C228" s="187" t="s">
        <v>879</v>
      </c>
      <c r="D228" s="172" t="s">
        <v>248</v>
      </c>
      <c r="E228" s="173">
        <v>3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3">
        <v>5.5799999999999999E-3</v>
      </c>
      <c r="O228" s="173">
        <f>ROUND(E228*N228,2)</f>
        <v>0.02</v>
      </c>
      <c r="P228" s="173">
        <v>0</v>
      </c>
      <c r="Q228" s="173">
        <f>ROUND(E228*P228,2)</f>
        <v>0</v>
      </c>
      <c r="R228" s="175" t="s">
        <v>334</v>
      </c>
      <c r="S228" s="175" t="s">
        <v>194</v>
      </c>
      <c r="T228" s="176" t="s">
        <v>195</v>
      </c>
      <c r="U228" s="158">
        <v>0</v>
      </c>
      <c r="V228" s="158">
        <f>ROUND(E228*U228,2)</f>
        <v>0</v>
      </c>
      <c r="W228" s="158"/>
      <c r="X228" s="158" t="s">
        <v>335</v>
      </c>
      <c r="Y228" s="158" t="s">
        <v>197</v>
      </c>
      <c r="Z228" s="147"/>
      <c r="AA228" s="147"/>
      <c r="AB228" s="147"/>
      <c r="AC228" s="147"/>
      <c r="AD228" s="147"/>
      <c r="AE228" s="147"/>
      <c r="AF228" s="147"/>
      <c r="AG228" s="147" t="s">
        <v>336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>
      <c r="A229" s="154"/>
      <c r="B229" s="155"/>
      <c r="C229" s="188" t="s">
        <v>880</v>
      </c>
      <c r="D229" s="160"/>
      <c r="E229" s="161">
        <v>3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202</v>
      </c>
      <c r="AH229" s="147">
        <v>5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>
      <c r="A230" s="163" t="s">
        <v>189</v>
      </c>
      <c r="B230" s="164" t="s">
        <v>140</v>
      </c>
      <c r="C230" s="186" t="s">
        <v>141</v>
      </c>
      <c r="D230" s="165"/>
      <c r="E230" s="166"/>
      <c r="F230" s="167"/>
      <c r="G230" s="167">
        <f>SUMIF(AG231:AG237,"&lt;&gt;NOR",G231:G237)</f>
        <v>0</v>
      </c>
      <c r="H230" s="167"/>
      <c r="I230" s="167">
        <f>SUM(I231:I237)</f>
        <v>0</v>
      </c>
      <c r="J230" s="167"/>
      <c r="K230" s="167">
        <f>SUM(K231:K237)</f>
        <v>0</v>
      </c>
      <c r="L230" s="167"/>
      <c r="M230" s="167">
        <f>SUM(M231:M237)</f>
        <v>0</v>
      </c>
      <c r="N230" s="166"/>
      <c r="O230" s="166">
        <f>SUM(O231:O237)</f>
        <v>1.28</v>
      </c>
      <c r="P230" s="166"/>
      <c r="Q230" s="166">
        <f>SUM(Q231:Q237)</f>
        <v>0</v>
      </c>
      <c r="R230" s="167"/>
      <c r="S230" s="167"/>
      <c r="T230" s="168"/>
      <c r="U230" s="162"/>
      <c r="V230" s="162">
        <f>SUM(V231:V237)</f>
        <v>58.199999999999996</v>
      </c>
      <c r="W230" s="162"/>
      <c r="X230" s="162"/>
      <c r="Y230" s="162"/>
      <c r="AG230" t="s">
        <v>190</v>
      </c>
    </row>
    <row r="231" spans="1:60" outlineLevel="1">
      <c r="A231" s="170">
        <v>104</v>
      </c>
      <c r="B231" s="171" t="s">
        <v>881</v>
      </c>
      <c r="C231" s="187" t="s">
        <v>882</v>
      </c>
      <c r="D231" s="172" t="s">
        <v>193</v>
      </c>
      <c r="E231" s="173">
        <v>44.43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21</v>
      </c>
      <c r="M231" s="175">
        <f>G231*(1+L231/100)</f>
        <v>0</v>
      </c>
      <c r="N231" s="173">
        <v>2.1000000000000001E-4</v>
      </c>
      <c r="O231" s="173">
        <f>ROUND(E231*N231,2)</f>
        <v>0.01</v>
      </c>
      <c r="P231" s="173">
        <v>0</v>
      </c>
      <c r="Q231" s="173">
        <f>ROUND(E231*P231,2)</f>
        <v>0</v>
      </c>
      <c r="R231" s="175"/>
      <c r="S231" s="175" t="s">
        <v>194</v>
      </c>
      <c r="T231" s="176" t="s">
        <v>195</v>
      </c>
      <c r="U231" s="158">
        <v>0.05</v>
      </c>
      <c r="V231" s="158">
        <f>ROUND(E231*U231,2)</f>
        <v>2.2200000000000002</v>
      </c>
      <c r="W231" s="158"/>
      <c r="X231" s="158" t="s">
        <v>196</v>
      </c>
      <c r="Y231" s="158" t="s">
        <v>197</v>
      </c>
      <c r="Z231" s="147"/>
      <c r="AA231" s="147"/>
      <c r="AB231" s="147"/>
      <c r="AC231" s="147"/>
      <c r="AD231" s="147"/>
      <c r="AE231" s="147"/>
      <c r="AF231" s="147"/>
      <c r="AG231" s="147" t="s">
        <v>198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>
      <c r="A232" s="154"/>
      <c r="B232" s="155"/>
      <c r="C232" s="188" t="s">
        <v>731</v>
      </c>
      <c r="D232" s="160"/>
      <c r="E232" s="161">
        <v>44.43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202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>
      <c r="A233" s="170">
        <v>105</v>
      </c>
      <c r="B233" s="171" t="s">
        <v>883</v>
      </c>
      <c r="C233" s="187" t="s">
        <v>884</v>
      </c>
      <c r="D233" s="172" t="s">
        <v>193</v>
      </c>
      <c r="E233" s="173">
        <v>44.43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5"/>
      <c r="S233" s="175" t="s">
        <v>194</v>
      </c>
      <c r="T233" s="176" t="s">
        <v>195</v>
      </c>
      <c r="U233" s="158">
        <v>1.26</v>
      </c>
      <c r="V233" s="158">
        <f>ROUND(E233*U233,2)</f>
        <v>55.98</v>
      </c>
      <c r="W233" s="158"/>
      <c r="X233" s="158" t="s">
        <v>196</v>
      </c>
      <c r="Y233" s="158" t="s">
        <v>197</v>
      </c>
      <c r="Z233" s="147"/>
      <c r="AA233" s="147"/>
      <c r="AB233" s="147"/>
      <c r="AC233" s="147"/>
      <c r="AD233" s="147"/>
      <c r="AE233" s="147"/>
      <c r="AF233" s="147"/>
      <c r="AG233" s="147" t="s">
        <v>198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>
      <c r="A234" s="154"/>
      <c r="B234" s="155"/>
      <c r="C234" s="188" t="s">
        <v>731</v>
      </c>
      <c r="D234" s="160"/>
      <c r="E234" s="161">
        <v>44.43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202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>
      <c r="A235" s="170">
        <v>106</v>
      </c>
      <c r="B235" s="171" t="s">
        <v>885</v>
      </c>
      <c r="C235" s="187" t="s">
        <v>1235</v>
      </c>
      <c r="D235" s="172" t="s">
        <v>193</v>
      </c>
      <c r="E235" s="173">
        <v>53.316000000000003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3">
        <v>2.3800000000000002E-2</v>
      </c>
      <c r="O235" s="173">
        <f>ROUND(E235*N235,2)</f>
        <v>1.27</v>
      </c>
      <c r="P235" s="173">
        <v>0</v>
      </c>
      <c r="Q235" s="173">
        <f>ROUND(E235*P235,2)</f>
        <v>0</v>
      </c>
      <c r="R235" s="175" t="s">
        <v>334</v>
      </c>
      <c r="S235" s="175" t="s">
        <v>194</v>
      </c>
      <c r="T235" s="176" t="s">
        <v>195</v>
      </c>
      <c r="U235" s="158">
        <v>0</v>
      </c>
      <c r="V235" s="158">
        <f>ROUND(E235*U235,2)</f>
        <v>0</v>
      </c>
      <c r="W235" s="158"/>
      <c r="X235" s="158" t="s">
        <v>335</v>
      </c>
      <c r="Y235" s="158" t="s">
        <v>197</v>
      </c>
      <c r="Z235" s="147"/>
      <c r="AA235" s="147"/>
      <c r="AB235" s="147"/>
      <c r="AC235" s="147"/>
      <c r="AD235" s="147"/>
      <c r="AE235" s="147"/>
      <c r="AF235" s="147"/>
      <c r="AG235" s="147" t="s">
        <v>336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>
      <c r="A236" s="154"/>
      <c r="B236" s="155"/>
      <c r="C236" s="188" t="s">
        <v>886</v>
      </c>
      <c r="D236" s="160"/>
      <c r="E236" s="161">
        <v>53.316000000000003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202</v>
      </c>
      <c r="AH236" s="147">
        <v>5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>
      <c r="A237" s="154">
        <v>107</v>
      </c>
      <c r="B237" s="155" t="s">
        <v>887</v>
      </c>
      <c r="C237" s="190" t="s">
        <v>888</v>
      </c>
      <c r="D237" s="156" t="s">
        <v>0</v>
      </c>
      <c r="E237" s="184"/>
      <c r="F237" s="159"/>
      <c r="G237" s="158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7">
        <v>0</v>
      </c>
      <c r="O237" s="157">
        <f>ROUND(E237*N237,2)</f>
        <v>0</v>
      </c>
      <c r="P237" s="157">
        <v>0</v>
      </c>
      <c r="Q237" s="157">
        <f>ROUND(E237*P237,2)</f>
        <v>0</v>
      </c>
      <c r="R237" s="158"/>
      <c r="S237" s="158" t="s">
        <v>194</v>
      </c>
      <c r="T237" s="158" t="s">
        <v>195</v>
      </c>
      <c r="U237" s="158">
        <v>0</v>
      </c>
      <c r="V237" s="158">
        <f>ROUND(E237*U237,2)</f>
        <v>0</v>
      </c>
      <c r="W237" s="158"/>
      <c r="X237" s="158" t="s">
        <v>258</v>
      </c>
      <c r="Y237" s="158" t="s">
        <v>197</v>
      </c>
      <c r="Z237" s="147"/>
      <c r="AA237" s="147"/>
      <c r="AB237" s="147"/>
      <c r="AC237" s="147"/>
      <c r="AD237" s="147"/>
      <c r="AE237" s="147"/>
      <c r="AF237" s="147"/>
      <c r="AG237" s="147" t="s">
        <v>259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>
      <c r="A238" s="163" t="s">
        <v>189</v>
      </c>
      <c r="B238" s="164" t="s">
        <v>146</v>
      </c>
      <c r="C238" s="186" t="s">
        <v>147</v>
      </c>
      <c r="D238" s="165"/>
      <c r="E238" s="166"/>
      <c r="F238" s="167"/>
      <c r="G238" s="167">
        <f>SUMIF(AG239:AG258,"&lt;&gt;NOR",G239:G258)</f>
        <v>0</v>
      </c>
      <c r="H238" s="167"/>
      <c r="I238" s="167">
        <f>SUM(I239:I258)</f>
        <v>0</v>
      </c>
      <c r="J238" s="167"/>
      <c r="K238" s="167">
        <f>SUM(K239:K258)</f>
        <v>0</v>
      </c>
      <c r="L238" s="167"/>
      <c r="M238" s="167">
        <f>SUM(M239:M258)</f>
        <v>0</v>
      </c>
      <c r="N238" s="166"/>
      <c r="O238" s="166">
        <f>SUM(O239:O258)</f>
        <v>2.7399999999999998</v>
      </c>
      <c r="P238" s="166"/>
      <c r="Q238" s="166">
        <f>SUM(Q239:Q258)</f>
        <v>0</v>
      </c>
      <c r="R238" s="167"/>
      <c r="S238" s="167"/>
      <c r="T238" s="168"/>
      <c r="U238" s="162"/>
      <c r="V238" s="162">
        <f>SUM(V239:V258)</f>
        <v>142.91</v>
      </c>
      <c r="W238" s="162"/>
      <c r="X238" s="162"/>
      <c r="Y238" s="162"/>
      <c r="AG238" t="s">
        <v>190</v>
      </c>
    </row>
    <row r="239" spans="1:60" outlineLevel="1">
      <c r="A239" s="170">
        <v>108</v>
      </c>
      <c r="B239" s="171" t="s">
        <v>376</v>
      </c>
      <c r="C239" s="187" t="s">
        <v>377</v>
      </c>
      <c r="D239" s="172" t="s">
        <v>193</v>
      </c>
      <c r="E239" s="173">
        <v>101.736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3">
        <v>2.1000000000000001E-4</v>
      </c>
      <c r="O239" s="173">
        <f>ROUND(E239*N239,2)</f>
        <v>0.02</v>
      </c>
      <c r="P239" s="173">
        <v>0</v>
      </c>
      <c r="Q239" s="173">
        <f>ROUND(E239*P239,2)</f>
        <v>0</v>
      </c>
      <c r="R239" s="175"/>
      <c r="S239" s="175" t="s">
        <v>194</v>
      </c>
      <c r="T239" s="176" t="s">
        <v>195</v>
      </c>
      <c r="U239" s="158">
        <v>0.05</v>
      </c>
      <c r="V239" s="158">
        <f>ROUND(E239*U239,2)</f>
        <v>5.09</v>
      </c>
      <c r="W239" s="158"/>
      <c r="X239" s="158" t="s">
        <v>196</v>
      </c>
      <c r="Y239" s="158" t="s">
        <v>197</v>
      </c>
      <c r="Z239" s="147"/>
      <c r="AA239" s="147"/>
      <c r="AB239" s="147"/>
      <c r="AC239" s="147"/>
      <c r="AD239" s="147"/>
      <c r="AE239" s="147"/>
      <c r="AF239" s="147"/>
      <c r="AG239" s="147" t="s">
        <v>198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>
      <c r="A240" s="154"/>
      <c r="B240" s="155"/>
      <c r="C240" s="294" t="s">
        <v>378</v>
      </c>
      <c r="D240" s="295"/>
      <c r="E240" s="295"/>
      <c r="F240" s="295"/>
      <c r="G240" s="295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200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>
      <c r="A241" s="154"/>
      <c r="B241" s="155"/>
      <c r="C241" s="188" t="s">
        <v>889</v>
      </c>
      <c r="D241" s="160"/>
      <c r="E241" s="161">
        <v>25.74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202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>
      <c r="A242" s="154"/>
      <c r="B242" s="155"/>
      <c r="C242" s="188" t="s">
        <v>890</v>
      </c>
      <c r="D242" s="160"/>
      <c r="E242" s="161">
        <v>11.016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202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>
      <c r="A243" s="154"/>
      <c r="B243" s="155"/>
      <c r="C243" s="188" t="s">
        <v>891</v>
      </c>
      <c r="D243" s="160"/>
      <c r="E243" s="161">
        <v>12.852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202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>
      <c r="A244" s="154"/>
      <c r="B244" s="155"/>
      <c r="C244" s="188" t="s">
        <v>892</v>
      </c>
      <c r="D244" s="160"/>
      <c r="E244" s="161">
        <v>28.44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202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>
      <c r="A245" s="154"/>
      <c r="B245" s="155"/>
      <c r="C245" s="188" t="s">
        <v>893</v>
      </c>
      <c r="D245" s="160"/>
      <c r="E245" s="161">
        <v>11.268000000000001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202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>
      <c r="A246" s="154"/>
      <c r="B246" s="155"/>
      <c r="C246" s="188" t="s">
        <v>894</v>
      </c>
      <c r="D246" s="160"/>
      <c r="E246" s="161">
        <v>12.42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202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0.399999999999999" outlineLevel="1">
      <c r="A247" s="170">
        <v>109</v>
      </c>
      <c r="B247" s="171" t="s">
        <v>895</v>
      </c>
      <c r="C247" s="187" t="s">
        <v>896</v>
      </c>
      <c r="D247" s="172" t="s">
        <v>193</v>
      </c>
      <c r="E247" s="173">
        <v>101.736</v>
      </c>
      <c r="F247" s="174"/>
      <c r="G247" s="175">
        <f>ROUND(E247*F247,2)</f>
        <v>0</v>
      </c>
      <c r="H247" s="174"/>
      <c r="I247" s="175">
        <f>ROUND(E247*H247,2)</f>
        <v>0</v>
      </c>
      <c r="J247" s="174"/>
      <c r="K247" s="175">
        <f>ROUND(E247*J247,2)</f>
        <v>0</v>
      </c>
      <c r="L247" s="175">
        <v>21</v>
      </c>
      <c r="M247" s="175">
        <f>G247*(1+L247/100)</f>
        <v>0</v>
      </c>
      <c r="N247" s="173">
        <v>4.3E-3</v>
      </c>
      <c r="O247" s="173">
        <f>ROUND(E247*N247,2)</f>
        <v>0.44</v>
      </c>
      <c r="P247" s="173">
        <v>0</v>
      </c>
      <c r="Q247" s="173">
        <f>ROUND(E247*P247,2)</f>
        <v>0</v>
      </c>
      <c r="R247" s="175"/>
      <c r="S247" s="175" t="s">
        <v>194</v>
      </c>
      <c r="T247" s="176" t="s">
        <v>195</v>
      </c>
      <c r="U247" s="158">
        <v>1.288</v>
      </c>
      <c r="V247" s="158">
        <f>ROUND(E247*U247,2)</f>
        <v>131.04</v>
      </c>
      <c r="W247" s="158"/>
      <c r="X247" s="158" t="s">
        <v>196</v>
      </c>
      <c r="Y247" s="158" t="s">
        <v>197</v>
      </c>
      <c r="Z247" s="147"/>
      <c r="AA247" s="147"/>
      <c r="AB247" s="147"/>
      <c r="AC247" s="147"/>
      <c r="AD247" s="147"/>
      <c r="AE247" s="147"/>
      <c r="AF247" s="147"/>
      <c r="AG247" s="147" t="s">
        <v>198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>
      <c r="A248" s="154"/>
      <c r="B248" s="155"/>
      <c r="C248" s="188" t="s">
        <v>897</v>
      </c>
      <c r="D248" s="160"/>
      <c r="E248" s="161">
        <v>101.736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202</v>
      </c>
      <c r="AH248" s="147">
        <v>5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>
      <c r="A249" s="170">
        <v>110</v>
      </c>
      <c r="B249" s="171" t="s">
        <v>898</v>
      </c>
      <c r="C249" s="187" t="s">
        <v>899</v>
      </c>
      <c r="D249" s="172" t="s">
        <v>193</v>
      </c>
      <c r="E249" s="173">
        <v>116.99639999999999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1.9429999999999999E-2</v>
      </c>
      <c r="O249" s="173">
        <f>ROUND(E249*N249,2)</f>
        <v>2.27</v>
      </c>
      <c r="P249" s="173">
        <v>0</v>
      </c>
      <c r="Q249" s="173">
        <f>ROUND(E249*P249,2)</f>
        <v>0</v>
      </c>
      <c r="R249" s="175" t="s">
        <v>334</v>
      </c>
      <c r="S249" s="175" t="s">
        <v>194</v>
      </c>
      <c r="T249" s="176" t="s">
        <v>195</v>
      </c>
      <c r="U249" s="158">
        <v>0</v>
      </c>
      <c r="V249" s="158">
        <f>ROUND(E249*U249,2)</f>
        <v>0</v>
      </c>
      <c r="W249" s="158"/>
      <c r="X249" s="158" t="s">
        <v>335</v>
      </c>
      <c r="Y249" s="158" t="s">
        <v>197</v>
      </c>
      <c r="Z249" s="147"/>
      <c r="AA249" s="147"/>
      <c r="AB249" s="147"/>
      <c r="AC249" s="147"/>
      <c r="AD249" s="147"/>
      <c r="AE249" s="147"/>
      <c r="AF249" s="147"/>
      <c r="AG249" s="147" t="s">
        <v>336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>
      <c r="A250" s="154"/>
      <c r="B250" s="155"/>
      <c r="C250" s="188" t="s">
        <v>900</v>
      </c>
      <c r="D250" s="160"/>
      <c r="E250" s="161">
        <v>116.99639999999999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202</v>
      </c>
      <c r="AH250" s="147">
        <v>5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0.399999999999999" outlineLevel="1">
      <c r="A251" s="170">
        <v>111</v>
      </c>
      <c r="B251" s="171" t="s">
        <v>901</v>
      </c>
      <c r="C251" s="187" t="s">
        <v>902</v>
      </c>
      <c r="D251" s="172" t="s">
        <v>236</v>
      </c>
      <c r="E251" s="173">
        <v>56.52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3">
        <v>1.7000000000000001E-4</v>
      </c>
      <c r="O251" s="173">
        <f>ROUND(E251*N251,2)</f>
        <v>0.01</v>
      </c>
      <c r="P251" s="173">
        <v>0</v>
      </c>
      <c r="Q251" s="173">
        <f>ROUND(E251*P251,2)</f>
        <v>0</v>
      </c>
      <c r="R251" s="175"/>
      <c r="S251" s="175" t="s">
        <v>194</v>
      </c>
      <c r="T251" s="176" t="s">
        <v>195</v>
      </c>
      <c r="U251" s="158">
        <v>0.12</v>
      </c>
      <c r="V251" s="158">
        <f>ROUND(E251*U251,2)</f>
        <v>6.78</v>
      </c>
      <c r="W251" s="158"/>
      <c r="X251" s="158" t="s">
        <v>196</v>
      </c>
      <c r="Y251" s="158" t="s">
        <v>197</v>
      </c>
      <c r="Z251" s="147"/>
      <c r="AA251" s="147"/>
      <c r="AB251" s="147"/>
      <c r="AC251" s="147"/>
      <c r="AD251" s="147"/>
      <c r="AE251" s="147"/>
      <c r="AF251" s="147"/>
      <c r="AG251" s="147" t="s">
        <v>198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>
      <c r="A252" s="154"/>
      <c r="B252" s="155"/>
      <c r="C252" s="188" t="s">
        <v>801</v>
      </c>
      <c r="D252" s="160"/>
      <c r="E252" s="161">
        <v>14.3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202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>
      <c r="A253" s="154"/>
      <c r="B253" s="155"/>
      <c r="C253" s="188" t="s">
        <v>802</v>
      </c>
      <c r="D253" s="160"/>
      <c r="E253" s="161">
        <v>6.12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202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>
      <c r="A254" s="154"/>
      <c r="B254" s="155"/>
      <c r="C254" s="188" t="s">
        <v>803</v>
      </c>
      <c r="D254" s="160"/>
      <c r="E254" s="161">
        <v>7.14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202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>
      <c r="A255" s="154"/>
      <c r="B255" s="155"/>
      <c r="C255" s="188" t="s">
        <v>804</v>
      </c>
      <c r="D255" s="160"/>
      <c r="E255" s="161">
        <v>15.8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202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>
      <c r="A256" s="154"/>
      <c r="B256" s="155"/>
      <c r="C256" s="188" t="s">
        <v>805</v>
      </c>
      <c r="D256" s="160"/>
      <c r="E256" s="161">
        <v>6.26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202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>
      <c r="A257" s="154"/>
      <c r="B257" s="155"/>
      <c r="C257" s="188" t="s">
        <v>806</v>
      </c>
      <c r="D257" s="160"/>
      <c r="E257" s="161">
        <v>6.9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202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>
      <c r="A258" s="154">
        <v>112</v>
      </c>
      <c r="B258" s="155" t="s">
        <v>388</v>
      </c>
      <c r="C258" s="190" t="s">
        <v>389</v>
      </c>
      <c r="D258" s="156" t="s">
        <v>0</v>
      </c>
      <c r="E258" s="184"/>
      <c r="F258" s="159"/>
      <c r="G258" s="158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7">
        <v>0</v>
      </c>
      <c r="O258" s="157">
        <f>ROUND(E258*N258,2)</f>
        <v>0</v>
      </c>
      <c r="P258" s="157">
        <v>0</v>
      </c>
      <c r="Q258" s="157">
        <f>ROUND(E258*P258,2)</f>
        <v>0</v>
      </c>
      <c r="R258" s="158"/>
      <c r="S258" s="158" t="s">
        <v>194</v>
      </c>
      <c r="T258" s="158" t="s">
        <v>195</v>
      </c>
      <c r="U258" s="158">
        <v>0</v>
      </c>
      <c r="V258" s="158">
        <f>ROUND(E258*U258,2)</f>
        <v>0</v>
      </c>
      <c r="W258" s="158"/>
      <c r="X258" s="158" t="s">
        <v>258</v>
      </c>
      <c r="Y258" s="158" t="s">
        <v>197</v>
      </c>
      <c r="Z258" s="147"/>
      <c r="AA258" s="147"/>
      <c r="AB258" s="147"/>
      <c r="AC258" s="147"/>
      <c r="AD258" s="147"/>
      <c r="AE258" s="147"/>
      <c r="AF258" s="147"/>
      <c r="AG258" s="147" t="s">
        <v>259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>
      <c r="A259" s="163" t="s">
        <v>189</v>
      </c>
      <c r="B259" s="164" t="s">
        <v>148</v>
      </c>
      <c r="C259" s="186" t="s">
        <v>149</v>
      </c>
      <c r="D259" s="165"/>
      <c r="E259" s="166"/>
      <c r="F259" s="167"/>
      <c r="G259" s="167">
        <f>SUMIF(AG260:AG265,"&lt;&gt;NOR",G260:G265)</f>
        <v>0</v>
      </c>
      <c r="H259" s="167"/>
      <c r="I259" s="167">
        <f>SUM(I260:I265)</f>
        <v>0</v>
      </c>
      <c r="J259" s="167"/>
      <c r="K259" s="167">
        <f>SUM(K260:K265)</f>
        <v>0</v>
      </c>
      <c r="L259" s="167"/>
      <c r="M259" s="167">
        <f>SUM(M260:M265)</f>
        <v>0</v>
      </c>
      <c r="N259" s="166"/>
      <c r="O259" s="166">
        <f>SUM(O260:O265)</f>
        <v>0</v>
      </c>
      <c r="P259" s="166"/>
      <c r="Q259" s="166">
        <f>SUM(Q260:Q265)</f>
        <v>0</v>
      </c>
      <c r="R259" s="167"/>
      <c r="S259" s="167"/>
      <c r="T259" s="168"/>
      <c r="U259" s="162"/>
      <c r="V259" s="162">
        <f>SUM(V260:V265)</f>
        <v>3.1100000000000003</v>
      </c>
      <c r="W259" s="162"/>
      <c r="X259" s="162"/>
      <c r="Y259" s="162"/>
      <c r="AG259" t="s">
        <v>190</v>
      </c>
    </row>
    <row r="260" spans="1:60" outlineLevel="1">
      <c r="A260" s="177">
        <v>113</v>
      </c>
      <c r="B260" s="178" t="s">
        <v>393</v>
      </c>
      <c r="C260" s="189" t="s">
        <v>394</v>
      </c>
      <c r="D260" s="179" t="s">
        <v>236</v>
      </c>
      <c r="E260" s="180">
        <v>10</v>
      </c>
      <c r="F260" s="181"/>
      <c r="G260" s="182">
        <f>ROUND(E260*F260,2)</f>
        <v>0</v>
      </c>
      <c r="H260" s="181"/>
      <c r="I260" s="182">
        <f>ROUND(E260*H260,2)</f>
        <v>0</v>
      </c>
      <c r="J260" s="181"/>
      <c r="K260" s="182">
        <f>ROUND(E260*J260,2)</f>
        <v>0</v>
      </c>
      <c r="L260" s="182">
        <v>21</v>
      </c>
      <c r="M260" s="182">
        <f>G260*(1+L260/100)</f>
        <v>0</v>
      </c>
      <c r="N260" s="180">
        <v>6.9999999999999994E-5</v>
      </c>
      <c r="O260" s="180">
        <f>ROUND(E260*N260,2)</f>
        <v>0</v>
      </c>
      <c r="P260" s="180">
        <v>0</v>
      </c>
      <c r="Q260" s="180">
        <f>ROUND(E260*P260,2)</f>
        <v>0</v>
      </c>
      <c r="R260" s="182"/>
      <c r="S260" s="182" t="s">
        <v>194</v>
      </c>
      <c r="T260" s="183" t="s">
        <v>195</v>
      </c>
      <c r="U260" s="158">
        <v>8.8999999999999996E-2</v>
      </c>
      <c r="V260" s="158">
        <f>ROUND(E260*U260,2)</f>
        <v>0.89</v>
      </c>
      <c r="W260" s="158"/>
      <c r="X260" s="158" t="s">
        <v>196</v>
      </c>
      <c r="Y260" s="158" t="s">
        <v>197</v>
      </c>
      <c r="Z260" s="147"/>
      <c r="AA260" s="147"/>
      <c r="AB260" s="147"/>
      <c r="AC260" s="147"/>
      <c r="AD260" s="147"/>
      <c r="AE260" s="147"/>
      <c r="AF260" s="147"/>
      <c r="AG260" s="147" t="s">
        <v>198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>
      <c r="A261" s="170">
        <v>114</v>
      </c>
      <c r="B261" s="171" t="s">
        <v>526</v>
      </c>
      <c r="C261" s="187" t="s">
        <v>527</v>
      </c>
      <c r="D261" s="172" t="s">
        <v>193</v>
      </c>
      <c r="E261" s="173">
        <v>4.8</v>
      </c>
      <c r="F261" s="174"/>
      <c r="G261" s="175">
        <f>ROUND(E261*F261,2)</f>
        <v>0</v>
      </c>
      <c r="H261" s="174"/>
      <c r="I261" s="175">
        <f>ROUND(E261*H261,2)</f>
        <v>0</v>
      </c>
      <c r="J261" s="174"/>
      <c r="K261" s="175">
        <f>ROUND(E261*J261,2)</f>
        <v>0</v>
      </c>
      <c r="L261" s="175">
        <v>21</v>
      </c>
      <c r="M261" s="175">
        <f>G261*(1+L261/100)</f>
        <v>0</v>
      </c>
      <c r="N261" s="173">
        <v>8.0000000000000007E-5</v>
      </c>
      <c r="O261" s="173">
        <f>ROUND(E261*N261,2)</f>
        <v>0</v>
      </c>
      <c r="P261" s="173">
        <v>0</v>
      </c>
      <c r="Q261" s="173">
        <f>ROUND(E261*P261,2)</f>
        <v>0</v>
      </c>
      <c r="R261" s="175"/>
      <c r="S261" s="175" t="s">
        <v>194</v>
      </c>
      <c r="T261" s="176" t="s">
        <v>195</v>
      </c>
      <c r="U261" s="158">
        <v>0.156</v>
      </c>
      <c r="V261" s="158">
        <f>ROUND(E261*U261,2)</f>
        <v>0.75</v>
      </c>
      <c r="W261" s="158"/>
      <c r="X261" s="158" t="s">
        <v>196</v>
      </c>
      <c r="Y261" s="158" t="s">
        <v>197</v>
      </c>
      <c r="Z261" s="147"/>
      <c r="AA261" s="147"/>
      <c r="AB261" s="147"/>
      <c r="AC261" s="147"/>
      <c r="AD261" s="147"/>
      <c r="AE261" s="147"/>
      <c r="AF261" s="147"/>
      <c r="AG261" s="147" t="s">
        <v>198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>
      <c r="A262" s="154"/>
      <c r="B262" s="155"/>
      <c r="C262" s="188" t="s">
        <v>903</v>
      </c>
      <c r="D262" s="160"/>
      <c r="E262" s="161">
        <v>4.8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202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>
      <c r="A263" s="170">
        <v>115</v>
      </c>
      <c r="B263" s="171" t="s">
        <v>529</v>
      </c>
      <c r="C263" s="187" t="s">
        <v>530</v>
      </c>
      <c r="D263" s="172" t="s">
        <v>193</v>
      </c>
      <c r="E263" s="173">
        <v>4.8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3">
        <v>2.7999999999999998E-4</v>
      </c>
      <c r="O263" s="173">
        <f>ROUND(E263*N263,2)</f>
        <v>0</v>
      </c>
      <c r="P263" s="173">
        <v>0</v>
      </c>
      <c r="Q263" s="173">
        <f>ROUND(E263*P263,2)</f>
        <v>0</v>
      </c>
      <c r="R263" s="175"/>
      <c r="S263" s="175" t="s">
        <v>194</v>
      </c>
      <c r="T263" s="176" t="s">
        <v>195</v>
      </c>
      <c r="U263" s="158">
        <v>0.307</v>
      </c>
      <c r="V263" s="158">
        <f>ROUND(E263*U263,2)</f>
        <v>1.47</v>
      </c>
      <c r="W263" s="158"/>
      <c r="X263" s="158" t="s">
        <v>196</v>
      </c>
      <c r="Y263" s="158" t="s">
        <v>197</v>
      </c>
      <c r="Z263" s="147"/>
      <c r="AA263" s="147"/>
      <c r="AB263" s="147"/>
      <c r="AC263" s="147"/>
      <c r="AD263" s="147"/>
      <c r="AE263" s="147"/>
      <c r="AF263" s="147"/>
      <c r="AG263" s="147" t="s">
        <v>198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>
      <c r="A264" s="154"/>
      <c r="B264" s="155"/>
      <c r="C264" s="294" t="s">
        <v>531</v>
      </c>
      <c r="D264" s="295"/>
      <c r="E264" s="295"/>
      <c r="F264" s="295"/>
      <c r="G264" s="295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200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>
      <c r="A265" s="154"/>
      <c r="B265" s="155"/>
      <c r="C265" s="188" t="s">
        <v>904</v>
      </c>
      <c r="D265" s="160"/>
      <c r="E265" s="161">
        <v>4.8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202</v>
      </c>
      <c r="AH265" s="147">
        <v>5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>
      <c r="A266" s="163" t="s">
        <v>189</v>
      </c>
      <c r="B266" s="164" t="s">
        <v>150</v>
      </c>
      <c r="C266" s="186" t="s">
        <v>151</v>
      </c>
      <c r="D266" s="165"/>
      <c r="E266" s="166"/>
      <c r="F266" s="167"/>
      <c r="G266" s="167">
        <f>SUMIF(AG267:AG275,"&lt;&gt;NOR",G267:G275)</f>
        <v>0</v>
      </c>
      <c r="H266" s="167"/>
      <c r="I266" s="167">
        <f>SUM(I267:I275)</f>
        <v>0</v>
      </c>
      <c r="J266" s="167"/>
      <c r="K266" s="167">
        <f>SUM(K267:K275)</f>
        <v>0</v>
      </c>
      <c r="L266" s="167"/>
      <c r="M266" s="167">
        <f>SUM(M267:M275)</f>
        <v>0</v>
      </c>
      <c r="N266" s="166"/>
      <c r="O266" s="166">
        <f>SUM(O267:O275)</f>
        <v>0.13</v>
      </c>
      <c r="P266" s="166"/>
      <c r="Q266" s="166">
        <f>SUM(Q267:Q275)</f>
        <v>0</v>
      </c>
      <c r="R266" s="167"/>
      <c r="S266" s="167"/>
      <c r="T266" s="168"/>
      <c r="U266" s="162"/>
      <c r="V266" s="162">
        <f>SUM(V267:V275)</f>
        <v>38.96</v>
      </c>
      <c r="W266" s="162"/>
      <c r="X266" s="162"/>
      <c r="Y266" s="162"/>
      <c r="AG266" t="s">
        <v>190</v>
      </c>
    </row>
    <row r="267" spans="1:60" outlineLevel="1">
      <c r="A267" s="170">
        <v>116</v>
      </c>
      <c r="B267" s="171" t="s">
        <v>399</v>
      </c>
      <c r="C267" s="187" t="s">
        <v>400</v>
      </c>
      <c r="D267" s="172" t="s">
        <v>193</v>
      </c>
      <c r="E267" s="173">
        <v>155.27913000000001</v>
      </c>
      <c r="F267" s="174"/>
      <c r="G267" s="175">
        <f>ROUND(E267*F267,2)</f>
        <v>0</v>
      </c>
      <c r="H267" s="174"/>
      <c r="I267" s="175">
        <f>ROUND(E267*H267,2)</f>
        <v>0</v>
      </c>
      <c r="J267" s="174"/>
      <c r="K267" s="175">
        <f>ROUND(E267*J267,2)</f>
        <v>0</v>
      </c>
      <c r="L267" s="175">
        <v>21</v>
      </c>
      <c r="M267" s="175">
        <f>G267*(1+L267/100)</f>
        <v>0</v>
      </c>
      <c r="N267" s="173">
        <v>0</v>
      </c>
      <c r="O267" s="173">
        <f>ROUND(E267*N267,2)</f>
        <v>0</v>
      </c>
      <c r="P267" s="173">
        <v>0</v>
      </c>
      <c r="Q267" s="173">
        <f>ROUND(E267*P267,2)</f>
        <v>0</v>
      </c>
      <c r="R267" s="175"/>
      <c r="S267" s="175" t="s">
        <v>194</v>
      </c>
      <c r="T267" s="176" t="s">
        <v>195</v>
      </c>
      <c r="U267" s="158">
        <v>6.9709999999999994E-2</v>
      </c>
      <c r="V267" s="158">
        <f>ROUND(E267*U267,2)</f>
        <v>10.82</v>
      </c>
      <c r="W267" s="158"/>
      <c r="X267" s="158" t="s">
        <v>196</v>
      </c>
      <c r="Y267" s="158" t="s">
        <v>197</v>
      </c>
      <c r="Z267" s="147"/>
      <c r="AA267" s="147"/>
      <c r="AB267" s="147"/>
      <c r="AC267" s="147"/>
      <c r="AD267" s="147"/>
      <c r="AE267" s="147"/>
      <c r="AF267" s="147"/>
      <c r="AG267" s="147" t="s">
        <v>198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>
      <c r="A268" s="154"/>
      <c r="B268" s="155"/>
      <c r="C268" s="188" t="s">
        <v>732</v>
      </c>
      <c r="D268" s="160"/>
      <c r="E268" s="161">
        <v>110.25913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202</v>
      </c>
      <c r="AH268" s="147">
        <v>5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>
      <c r="A269" s="154"/>
      <c r="B269" s="155"/>
      <c r="C269" s="188" t="s">
        <v>733</v>
      </c>
      <c r="D269" s="160"/>
      <c r="E269" s="161">
        <v>45.02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202</v>
      </c>
      <c r="AH269" s="147">
        <v>5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>
      <c r="A270" s="170">
        <v>117</v>
      </c>
      <c r="B270" s="171" t="s">
        <v>401</v>
      </c>
      <c r="C270" s="187" t="s">
        <v>402</v>
      </c>
      <c r="D270" s="172" t="s">
        <v>193</v>
      </c>
      <c r="E270" s="173">
        <v>209.39193</v>
      </c>
      <c r="F270" s="174"/>
      <c r="G270" s="175">
        <f>ROUND(E270*F270,2)</f>
        <v>0</v>
      </c>
      <c r="H270" s="174"/>
      <c r="I270" s="175">
        <f>ROUND(E270*H270,2)</f>
        <v>0</v>
      </c>
      <c r="J270" s="174"/>
      <c r="K270" s="175">
        <f>ROUND(E270*J270,2)</f>
        <v>0</v>
      </c>
      <c r="L270" s="175">
        <v>21</v>
      </c>
      <c r="M270" s="175">
        <f>G270*(1+L270/100)</f>
        <v>0</v>
      </c>
      <c r="N270" s="173">
        <v>1.4999999999999999E-4</v>
      </c>
      <c r="O270" s="173">
        <f>ROUND(E270*N270,2)</f>
        <v>0.03</v>
      </c>
      <c r="P270" s="173">
        <v>0</v>
      </c>
      <c r="Q270" s="173">
        <f>ROUND(E270*P270,2)</f>
        <v>0</v>
      </c>
      <c r="R270" s="175"/>
      <c r="S270" s="175" t="s">
        <v>194</v>
      </c>
      <c r="T270" s="176" t="s">
        <v>195</v>
      </c>
      <c r="U270" s="158">
        <v>3.2480000000000002E-2</v>
      </c>
      <c r="V270" s="158">
        <f>ROUND(E270*U270,2)</f>
        <v>6.8</v>
      </c>
      <c r="W270" s="158"/>
      <c r="X270" s="158" t="s">
        <v>196</v>
      </c>
      <c r="Y270" s="158" t="s">
        <v>197</v>
      </c>
      <c r="Z270" s="147"/>
      <c r="AA270" s="147"/>
      <c r="AB270" s="147"/>
      <c r="AC270" s="147"/>
      <c r="AD270" s="147"/>
      <c r="AE270" s="147"/>
      <c r="AF270" s="147"/>
      <c r="AG270" s="147" t="s">
        <v>198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>
      <c r="A271" s="154"/>
      <c r="B271" s="155"/>
      <c r="C271" s="188" t="s">
        <v>905</v>
      </c>
      <c r="D271" s="160"/>
      <c r="E271" s="161">
        <v>44.43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202</v>
      </c>
      <c r="AH271" s="147">
        <v>5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>
      <c r="A272" s="154"/>
      <c r="B272" s="155"/>
      <c r="C272" s="188" t="s">
        <v>906</v>
      </c>
      <c r="D272" s="160"/>
      <c r="E272" s="161">
        <v>116.71913000000001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202</v>
      </c>
      <c r="AH272" s="147">
        <v>5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>
      <c r="A273" s="154"/>
      <c r="B273" s="155"/>
      <c r="C273" s="188" t="s">
        <v>907</v>
      </c>
      <c r="D273" s="160"/>
      <c r="E273" s="161">
        <v>48.242800000000003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202</v>
      </c>
      <c r="AH273" s="147">
        <v>5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>
      <c r="A274" s="170">
        <v>118</v>
      </c>
      <c r="B274" s="171" t="s">
        <v>404</v>
      </c>
      <c r="C274" s="187" t="s">
        <v>405</v>
      </c>
      <c r="D274" s="172" t="s">
        <v>193</v>
      </c>
      <c r="E274" s="173">
        <v>209.39193</v>
      </c>
      <c r="F274" s="174"/>
      <c r="G274" s="175">
        <f>ROUND(E274*F274,2)</f>
        <v>0</v>
      </c>
      <c r="H274" s="174"/>
      <c r="I274" s="175">
        <f>ROUND(E274*H274,2)</f>
        <v>0</v>
      </c>
      <c r="J274" s="174"/>
      <c r="K274" s="175">
        <f>ROUND(E274*J274,2)</f>
        <v>0</v>
      </c>
      <c r="L274" s="175">
        <v>21</v>
      </c>
      <c r="M274" s="175">
        <f>G274*(1+L274/100)</f>
        <v>0</v>
      </c>
      <c r="N274" s="173">
        <v>4.6000000000000001E-4</v>
      </c>
      <c r="O274" s="173">
        <f>ROUND(E274*N274,2)</f>
        <v>0.1</v>
      </c>
      <c r="P274" s="173">
        <v>0</v>
      </c>
      <c r="Q274" s="173">
        <f>ROUND(E274*P274,2)</f>
        <v>0</v>
      </c>
      <c r="R274" s="175"/>
      <c r="S274" s="175" t="s">
        <v>194</v>
      </c>
      <c r="T274" s="176" t="s">
        <v>195</v>
      </c>
      <c r="U274" s="158">
        <v>0.10191</v>
      </c>
      <c r="V274" s="158">
        <f>ROUND(E274*U274,2)</f>
        <v>21.34</v>
      </c>
      <c r="W274" s="158"/>
      <c r="X274" s="158" t="s">
        <v>196</v>
      </c>
      <c r="Y274" s="158" t="s">
        <v>197</v>
      </c>
      <c r="Z274" s="147"/>
      <c r="AA274" s="147"/>
      <c r="AB274" s="147"/>
      <c r="AC274" s="147"/>
      <c r="AD274" s="147"/>
      <c r="AE274" s="147"/>
      <c r="AF274" s="147"/>
      <c r="AG274" s="147" t="s">
        <v>198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>
      <c r="A275" s="154"/>
      <c r="B275" s="155"/>
      <c r="C275" s="188" t="s">
        <v>908</v>
      </c>
      <c r="D275" s="160"/>
      <c r="E275" s="161">
        <v>209.39193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202</v>
      </c>
      <c r="AH275" s="147">
        <v>5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>
      <c r="A276" s="163" t="s">
        <v>189</v>
      </c>
      <c r="B276" s="164" t="s">
        <v>156</v>
      </c>
      <c r="C276" s="186" t="s">
        <v>157</v>
      </c>
      <c r="D276" s="165"/>
      <c r="E276" s="166"/>
      <c r="F276" s="167"/>
      <c r="G276" s="167">
        <f>SUMIF(AG277:AG278,"&lt;&gt;NOR",G277:G278)</f>
        <v>0</v>
      </c>
      <c r="H276" s="167"/>
      <c r="I276" s="167">
        <f>SUM(I277:I278)</f>
        <v>0</v>
      </c>
      <c r="J276" s="167"/>
      <c r="K276" s="167">
        <f>SUM(K277:K278)</f>
        <v>0</v>
      </c>
      <c r="L276" s="167"/>
      <c r="M276" s="167">
        <f>SUM(M277:M278)</f>
        <v>0</v>
      </c>
      <c r="N276" s="166"/>
      <c r="O276" s="166">
        <f>SUM(O277:O278)</f>
        <v>0</v>
      </c>
      <c r="P276" s="166"/>
      <c r="Q276" s="166">
        <f>SUM(Q277:Q278)</f>
        <v>0</v>
      </c>
      <c r="R276" s="167"/>
      <c r="S276" s="167"/>
      <c r="T276" s="168"/>
      <c r="U276" s="162"/>
      <c r="V276" s="162">
        <f>SUM(V277:V278)</f>
        <v>1.62</v>
      </c>
      <c r="W276" s="162"/>
      <c r="X276" s="162"/>
      <c r="Y276" s="162"/>
      <c r="AG276" t="s">
        <v>190</v>
      </c>
    </row>
    <row r="277" spans="1:60" outlineLevel="1">
      <c r="A277" s="177">
        <v>119</v>
      </c>
      <c r="B277" s="178" t="s">
        <v>412</v>
      </c>
      <c r="C277" s="189" t="s">
        <v>413</v>
      </c>
      <c r="D277" s="179" t="s">
        <v>227</v>
      </c>
      <c r="E277" s="180">
        <v>1</v>
      </c>
      <c r="F277" s="181"/>
      <c r="G277" s="182">
        <f>ROUND(E277*F277,2)</f>
        <v>0</v>
      </c>
      <c r="H277" s="181"/>
      <c r="I277" s="182">
        <f>ROUND(E277*H277,2)</f>
        <v>0</v>
      </c>
      <c r="J277" s="181"/>
      <c r="K277" s="182">
        <f>ROUND(E277*J277,2)</f>
        <v>0</v>
      </c>
      <c r="L277" s="182">
        <v>21</v>
      </c>
      <c r="M277" s="182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2"/>
      <c r="S277" s="182" t="s">
        <v>228</v>
      </c>
      <c r="T277" s="183" t="s">
        <v>229</v>
      </c>
      <c r="U277" s="158">
        <v>0</v>
      </c>
      <c r="V277" s="158">
        <f>ROUND(E277*U277,2)</f>
        <v>0</v>
      </c>
      <c r="W277" s="158"/>
      <c r="X277" s="158" t="s">
        <v>196</v>
      </c>
      <c r="Y277" s="158" t="s">
        <v>197</v>
      </c>
      <c r="Z277" s="147"/>
      <c r="AA277" s="147"/>
      <c r="AB277" s="147"/>
      <c r="AC277" s="147"/>
      <c r="AD277" s="147"/>
      <c r="AE277" s="147"/>
      <c r="AF277" s="147"/>
      <c r="AG277" s="147" t="s">
        <v>198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>
      <c r="A278" s="177">
        <v>120</v>
      </c>
      <c r="B278" s="178" t="s">
        <v>540</v>
      </c>
      <c r="C278" s="189" t="s">
        <v>541</v>
      </c>
      <c r="D278" s="179" t="s">
        <v>248</v>
      </c>
      <c r="E278" s="180">
        <v>6</v>
      </c>
      <c r="F278" s="181"/>
      <c r="G278" s="182">
        <f>ROUND(E278*F278,2)</f>
        <v>0</v>
      </c>
      <c r="H278" s="181"/>
      <c r="I278" s="182">
        <f>ROUND(E278*H278,2)</f>
        <v>0</v>
      </c>
      <c r="J278" s="181"/>
      <c r="K278" s="182">
        <f>ROUND(E278*J278,2)</f>
        <v>0</v>
      </c>
      <c r="L278" s="182">
        <v>21</v>
      </c>
      <c r="M278" s="182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2"/>
      <c r="S278" s="182" t="s">
        <v>194</v>
      </c>
      <c r="T278" s="183" t="s">
        <v>195</v>
      </c>
      <c r="U278" s="158">
        <v>0.27</v>
      </c>
      <c r="V278" s="158">
        <f>ROUND(E278*U278,2)</f>
        <v>1.62</v>
      </c>
      <c r="W278" s="158"/>
      <c r="X278" s="158" t="s">
        <v>196</v>
      </c>
      <c r="Y278" s="158" t="s">
        <v>197</v>
      </c>
      <c r="Z278" s="147"/>
      <c r="AA278" s="147"/>
      <c r="AB278" s="147"/>
      <c r="AC278" s="147"/>
      <c r="AD278" s="147"/>
      <c r="AE278" s="147"/>
      <c r="AF278" s="147"/>
      <c r="AG278" s="147" t="s">
        <v>198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>
      <c r="A279" s="163" t="s">
        <v>189</v>
      </c>
      <c r="B279" s="164" t="s">
        <v>158</v>
      </c>
      <c r="C279" s="186" t="s">
        <v>159</v>
      </c>
      <c r="D279" s="165"/>
      <c r="E279" s="166"/>
      <c r="F279" s="167"/>
      <c r="G279" s="167">
        <f>SUMIF(AG280:AG286,"&lt;&gt;NOR",G280:G286)</f>
        <v>0</v>
      </c>
      <c r="H279" s="167"/>
      <c r="I279" s="167">
        <f>SUM(I280:I286)</f>
        <v>0</v>
      </c>
      <c r="J279" s="167"/>
      <c r="K279" s="167">
        <f>SUM(K280:K286)</f>
        <v>0</v>
      </c>
      <c r="L279" s="167"/>
      <c r="M279" s="167">
        <f>SUM(M280:M286)</f>
        <v>0</v>
      </c>
      <c r="N279" s="166"/>
      <c r="O279" s="166">
        <f>SUM(O280:O286)</f>
        <v>0</v>
      </c>
      <c r="P279" s="166"/>
      <c r="Q279" s="166">
        <f>SUM(Q280:Q286)</f>
        <v>0</v>
      </c>
      <c r="R279" s="167"/>
      <c r="S279" s="167"/>
      <c r="T279" s="168"/>
      <c r="U279" s="162"/>
      <c r="V279" s="162">
        <f>SUM(V280:V286)</f>
        <v>158.42000000000002</v>
      </c>
      <c r="W279" s="162"/>
      <c r="X279" s="162"/>
      <c r="Y279" s="162"/>
      <c r="AG279" t="s">
        <v>190</v>
      </c>
    </row>
    <row r="280" spans="1:60" outlineLevel="1">
      <c r="A280" s="177">
        <v>121</v>
      </c>
      <c r="B280" s="178" t="s">
        <v>414</v>
      </c>
      <c r="C280" s="189" t="s">
        <v>415</v>
      </c>
      <c r="D280" s="179" t="s">
        <v>257</v>
      </c>
      <c r="E280" s="180">
        <v>28.767659999999999</v>
      </c>
      <c r="F280" s="181"/>
      <c r="G280" s="182">
        <f>ROUND(E280*F280,2)</f>
        <v>0</v>
      </c>
      <c r="H280" s="181"/>
      <c r="I280" s="182">
        <f>ROUND(E280*H280,2)</f>
        <v>0</v>
      </c>
      <c r="J280" s="181"/>
      <c r="K280" s="182">
        <f>ROUND(E280*J280,2)</f>
        <v>0</v>
      </c>
      <c r="L280" s="182">
        <v>21</v>
      </c>
      <c r="M280" s="182">
        <f>G280*(1+L280/100)</f>
        <v>0</v>
      </c>
      <c r="N280" s="180">
        <v>0</v>
      </c>
      <c r="O280" s="180">
        <f>ROUND(E280*N280,2)</f>
        <v>0</v>
      </c>
      <c r="P280" s="180">
        <v>0</v>
      </c>
      <c r="Q280" s="180">
        <f>ROUND(E280*P280,2)</f>
        <v>0</v>
      </c>
      <c r="R280" s="182"/>
      <c r="S280" s="182" t="s">
        <v>194</v>
      </c>
      <c r="T280" s="183" t="s">
        <v>195</v>
      </c>
      <c r="U280" s="158">
        <v>2.0089999999999999</v>
      </c>
      <c r="V280" s="158">
        <f>ROUND(E280*U280,2)</f>
        <v>57.79</v>
      </c>
      <c r="W280" s="158"/>
      <c r="X280" s="158" t="s">
        <v>416</v>
      </c>
      <c r="Y280" s="158" t="s">
        <v>197</v>
      </c>
      <c r="Z280" s="147"/>
      <c r="AA280" s="147"/>
      <c r="AB280" s="147"/>
      <c r="AC280" s="147"/>
      <c r="AD280" s="147"/>
      <c r="AE280" s="147"/>
      <c r="AF280" s="147"/>
      <c r="AG280" s="147" t="s">
        <v>417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>
      <c r="A281" s="170">
        <v>122</v>
      </c>
      <c r="B281" s="171" t="s">
        <v>418</v>
      </c>
      <c r="C281" s="187" t="s">
        <v>419</v>
      </c>
      <c r="D281" s="172" t="s">
        <v>257</v>
      </c>
      <c r="E281" s="173">
        <v>28.767659999999999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3">
        <v>0</v>
      </c>
      <c r="O281" s="173">
        <f>ROUND(E281*N281,2)</f>
        <v>0</v>
      </c>
      <c r="P281" s="173">
        <v>0</v>
      </c>
      <c r="Q281" s="173">
        <f>ROUND(E281*P281,2)</f>
        <v>0</v>
      </c>
      <c r="R281" s="175"/>
      <c r="S281" s="175" t="s">
        <v>194</v>
      </c>
      <c r="T281" s="176" t="s">
        <v>195</v>
      </c>
      <c r="U281" s="158">
        <v>0.49</v>
      </c>
      <c r="V281" s="158">
        <f>ROUND(E281*U281,2)</f>
        <v>14.1</v>
      </c>
      <c r="W281" s="158"/>
      <c r="X281" s="158" t="s">
        <v>416</v>
      </c>
      <c r="Y281" s="158" t="s">
        <v>197</v>
      </c>
      <c r="Z281" s="147"/>
      <c r="AA281" s="147"/>
      <c r="AB281" s="147"/>
      <c r="AC281" s="147"/>
      <c r="AD281" s="147"/>
      <c r="AE281" s="147"/>
      <c r="AF281" s="147"/>
      <c r="AG281" s="147" t="s">
        <v>417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>
      <c r="A282" s="154"/>
      <c r="B282" s="155"/>
      <c r="C282" s="294" t="s">
        <v>420</v>
      </c>
      <c r="D282" s="295"/>
      <c r="E282" s="295"/>
      <c r="F282" s="295"/>
      <c r="G282" s="295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200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>
      <c r="A283" s="177">
        <v>123</v>
      </c>
      <c r="B283" s="178" t="s">
        <v>421</v>
      </c>
      <c r="C283" s="189" t="s">
        <v>422</v>
      </c>
      <c r="D283" s="179" t="s">
        <v>257</v>
      </c>
      <c r="E283" s="180">
        <v>86.302970000000002</v>
      </c>
      <c r="F283" s="181"/>
      <c r="G283" s="182">
        <f>ROUND(E283*F283,2)</f>
        <v>0</v>
      </c>
      <c r="H283" s="181"/>
      <c r="I283" s="182">
        <f>ROUND(E283*H283,2)</f>
        <v>0</v>
      </c>
      <c r="J283" s="181"/>
      <c r="K283" s="182">
        <f>ROUND(E283*J283,2)</f>
        <v>0</v>
      </c>
      <c r="L283" s="182">
        <v>21</v>
      </c>
      <c r="M283" s="182">
        <f>G283*(1+L283/100)</f>
        <v>0</v>
      </c>
      <c r="N283" s="180">
        <v>0</v>
      </c>
      <c r="O283" s="180">
        <f>ROUND(E283*N283,2)</f>
        <v>0</v>
      </c>
      <c r="P283" s="180">
        <v>0</v>
      </c>
      <c r="Q283" s="180">
        <f>ROUND(E283*P283,2)</f>
        <v>0</v>
      </c>
      <c r="R283" s="182"/>
      <c r="S283" s="182" t="s">
        <v>194</v>
      </c>
      <c r="T283" s="183" t="s">
        <v>195</v>
      </c>
      <c r="U283" s="158">
        <v>0</v>
      </c>
      <c r="V283" s="158">
        <f>ROUND(E283*U283,2)</f>
        <v>0</v>
      </c>
      <c r="W283" s="158"/>
      <c r="X283" s="158" t="s">
        <v>416</v>
      </c>
      <c r="Y283" s="158" t="s">
        <v>197</v>
      </c>
      <c r="Z283" s="147"/>
      <c r="AA283" s="147"/>
      <c r="AB283" s="147"/>
      <c r="AC283" s="147"/>
      <c r="AD283" s="147"/>
      <c r="AE283" s="147"/>
      <c r="AF283" s="147"/>
      <c r="AG283" s="147" t="s">
        <v>417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>
      <c r="A284" s="170">
        <v>124</v>
      </c>
      <c r="B284" s="171" t="s">
        <v>423</v>
      </c>
      <c r="C284" s="187" t="s">
        <v>424</v>
      </c>
      <c r="D284" s="172" t="s">
        <v>257</v>
      </c>
      <c r="E284" s="173">
        <v>115.07062999999999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21</v>
      </c>
      <c r="M284" s="175">
        <f>G284*(1+L284/100)</f>
        <v>0</v>
      </c>
      <c r="N284" s="173">
        <v>0</v>
      </c>
      <c r="O284" s="173">
        <f>ROUND(E284*N284,2)</f>
        <v>0</v>
      </c>
      <c r="P284" s="173">
        <v>0</v>
      </c>
      <c r="Q284" s="173">
        <f>ROUND(E284*P284,2)</f>
        <v>0</v>
      </c>
      <c r="R284" s="175"/>
      <c r="S284" s="175" t="s">
        <v>194</v>
      </c>
      <c r="T284" s="176" t="s">
        <v>195</v>
      </c>
      <c r="U284" s="158">
        <v>0.752</v>
      </c>
      <c r="V284" s="158">
        <f>ROUND(E284*U284,2)</f>
        <v>86.53</v>
      </c>
      <c r="W284" s="158"/>
      <c r="X284" s="158" t="s">
        <v>416</v>
      </c>
      <c r="Y284" s="158" t="s">
        <v>197</v>
      </c>
      <c r="Z284" s="147"/>
      <c r="AA284" s="147"/>
      <c r="AB284" s="147"/>
      <c r="AC284" s="147"/>
      <c r="AD284" s="147"/>
      <c r="AE284" s="147"/>
      <c r="AF284" s="147"/>
      <c r="AG284" s="147" t="s">
        <v>417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1" outlineLevel="2">
      <c r="A285" s="154"/>
      <c r="B285" s="155"/>
      <c r="C285" s="294" t="s">
        <v>425</v>
      </c>
      <c r="D285" s="295"/>
      <c r="E285" s="295"/>
      <c r="F285" s="295"/>
      <c r="G285" s="295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200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85" t="str">
        <f>C285</f>
        <v>S naložením suti nebo vybouraných hmot do dopravního prostředku a na jejich vyložením, popřípadě přeložením na normální dopravní prostředek.</v>
      </c>
      <c r="BB285" s="147"/>
      <c r="BC285" s="147"/>
      <c r="BD285" s="147"/>
      <c r="BE285" s="147"/>
      <c r="BF285" s="147"/>
      <c r="BG285" s="147"/>
      <c r="BH285" s="147"/>
    </row>
    <row r="286" spans="1:60" ht="20.399999999999999" outlineLevel="1">
      <c r="A286" s="177">
        <v>125</v>
      </c>
      <c r="B286" s="178" t="s">
        <v>426</v>
      </c>
      <c r="C286" s="189" t="s">
        <v>427</v>
      </c>
      <c r="D286" s="179" t="s">
        <v>257</v>
      </c>
      <c r="E286" s="180">
        <v>28.767659999999999</v>
      </c>
      <c r="F286" s="181"/>
      <c r="G286" s="182">
        <f>ROUND(E286*F286,2)</f>
        <v>0</v>
      </c>
      <c r="H286" s="181"/>
      <c r="I286" s="182">
        <f>ROUND(E286*H286,2)</f>
        <v>0</v>
      </c>
      <c r="J286" s="181"/>
      <c r="K286" s="182">
        <f>ROUND(E286*J286,2)</f>
        <v>0</v>
      </c>
      <c r="L286" s="182">
        <v>21</v>
      </c>
      <c r="M286" s="182">
        <f>G286*(1+L286/100)</f>
        <v>0</v>
      </c>
      <c r="N286" s="180">
        <v>0</v>
      </c>
      <c r="O286" s="180">
        <f>ROUND(E286*N286,2)</f>
        <v>0</v>
      </c>
      <c r="P286" s="180">
        <v>0</v>
      </c>
      <c r="Q286" s="180">
        <f>ROUND(E286*P286,2)</f>
        <v>0</v>
      </c>
      <c r="R286" s="182"/>
      <c r="S286" s="182" t="s">
        <v>194</v>
      </c>
      <c r="T286" s="183" t="s">
        <v>195</v>
      </c>
      <c r="U286" s="158">
        <v>0</v>
      </c>
      <c r="V286" s="158">
        <f>ROUND(E286*U286,2)</f>
        <v>0</v>
      </c>
      <c r="W286" s="158"/>
      <c r="X286" s="158" t="s">
        <v>416</v>
      </c>
      <c r="Y286" s="158" t="s">
        <v>197</v>
      </c>
      <c r="Z286" s="147"/>
      <c r="AA286" s="147"/>
      <c r="AB286" s="147"/>
      <c r="AC286" s="147"/>
      <c r="AD286" s="147"/>
      <c r="AE286" s="147"/>
      <c r="AF286" s="147"/>
      <c r="AG286" s="147" t="s">
        <v>417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>
      <c r="A287" s="163" t="s">
        <v>189</v>
      </c>
      <c r="B287" s="164" t="s">
        <v>161</v>
      </c>
      <c r="C287" s="186" t="s">
        <v>29</v>
      </c>
      <c r="D287" s="165"/>
      <c r="E287" s="166"/>
      <c r="F287" s="167"/>
      <c r="G287" s="167">
        <f>SUMIF(AG288:AG291,"&lt;&gt;NOR",G288:G291)</f>
        <v>0</v>
      </c>
      <c r="H287" s="167"/>
      <c r="I287" s="167">
        <f>SUM(I288:I291)</f>
        <v>0</v>
      </c>
      <c r="J287" s="167"/>
      <c r="K287" s="167">
        <f>SUM(K288:K291)</f>
        <v>0</v>
      </c>
      <c r="L287" s="167"/>
      <c r="M287" s="167">
        <f>SUM(M288:M291)</f>
        <v>0</v>
      </c>
      <c r="N287" s="166"/>
      <c r="O287" s="166">
        <f>SUM(O288:O291)</f>
        <v>0</v>
      </c>
      <c r="P287" s="166"/>
      <c r="Q287" s="166">
        <f>SUM(Q288:Q291)</f>
        <v>0</v>
      </c>
      <c r="R287" s="167"/>
      <c r="S287" s="167"/>
      <c r="T287" s="168"/>
      <c r="U287" s="162"/>
      <c r="V287" s="162">
        <f>SUM(V288:V291)</f>
        <v>0</v>
      </c>
      <c r="W287" s="162"/>
      <c r="X287" s="162"/>
      <c r="Y287" s="162"/>
      <c r="AG287" t="s">
        <v>190</v>
      </c>
    </row>
    <row r="288" spans="1:60" outlineLevel="1">
      <c r="A288" s="170">
        <v>126</v>
      </c>
      <c r="B288" s="171" t="s">
        <v>428</v>
      </c>
      <c r="C288" s="187" t="s">
        <v>429</v>
      </c>
      <c r="D288" s="172" t="s">
        <v>430</v>
      </c>
      <c r="E288" s="173">
        <v>1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3">
        <v>0</v>
      </c>
      <c r="O288" s="173">
        <f>ROUND(E288*N288,2)</f>
        <v>0</v>
      </c>
      <c r="P288" s="173">
        <v>0</v>
      </c>
      <c r="Q288" s="173">
        <f>ROUND(E288*P288,2)</f>
        <v>0</v>
      </c>
      <c r="R288" s="175"/>
      <c r="S288" s="175" t="s">
        <v>194</v>
      </c>
      <c r="T288" s="176" t="s">
        <v>229</v>
      </c>
      <c r="U288" s="158">
        <v>0</v>
      </c>
      <c r="V288" s="158">
        <f>ROUND(E288*U288,2)</f>
        <v>0</v>
      </c>
      <c r="W288" s="158"/>
      <c r="X288" s="158" t="s">
        <v>431</v>
      </c>
      <c r="Y288" s="158" t="s">
        <v>197</v>
      </c>
      <c r="Z288" s="147"/>
      <c r="AA288" s="147"/>
      <c r="AB288" s="147"/>
      <c r="AC288" s="147"/>
      <c r="AD288" s="147"/>
      <c r="AE288" s="147"/>
      <c r="AF288" s="147"/>
      <c r="AG288" s="147" t="s">
        <v>432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>
      <c r="A289" s="154"/>
      <c r="B289" s="155"/>
      <c r="C289" s="294" t="s">
        <v>433</v>
      </c>
      <c r="D289" s="295"/>
      <c r="E289" s="295"/>
      <c r="F289" s="295"/>
      <c r="G289" s="295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200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>
      <c r="A290" s="170">
        <v>127</v>
      </c>
      <c r="B290" s="171" t="s">
        <v>434</v>
      </c>
      <c r="C290" s="187" t="s">
        <v>435</v>
      </c>
      <c r="D290" s="172" t="s">
        <v>430</v>
      </c>
      <c r="E290" s="173">
        <v>1</v>
      </c>
      <c r="F290" s="174"/>
      <c r="G290" s="175">
        <f>ROUND(E290*F290,2)</f>
        <v>0</v>
      </c>
      <c r="H290" s="174"/>
      <c r="I290" s="175">
        <f>ROUND(E290*H290,2)</f>
        <v>0</v>
      </c>
      <c r="J290" s="174"/>
      <c r="K290" s="175">
        <f>ROUND(E290*J290,2)</f>
        <v>0</v>
      </c>
      <c r="L290" s="175">
        <v>21</v>
      </c>
      <c r="M290" s="175">
        <f>G290*(1+L290/100)</f>
        <v>0</v>
      </c>
      <c r="N290" s="173">
        <v>0</v>
      </c>
      <c r="O290" s="173">
        <f>ROUND(E290*N290,2)</f>
        <v>0</v>
      </c>
      <c r="P290" s="173">
        <v>0</v>
      </c>
      <c r="Q290" s="173">
        <f>ROUND(E290*P290,2)</f>
        <v>0</v>
      </c>
      <c r="R290" s="175"/>
      <c r="S290" s="175" t="s">
        <v>194</v>
      </c>
      <c r="T290" s="176" t="s">
        <v>229</v>
      </c>
      <c r="U290" s="158">
        <v>0</v>
      </c>
      <c r="V290" s="158">
        <f>ROUND(E290*U290,2)</f>
        <v>0</v>
      </c>
      <c r="W290" s="158"/>
      <c r="X290" s="158" t="s">
        <v>431</v>
      </c>
      <c r="Y290" s="158" t="s">
        <v>197</v>
      </c>
      <c r="Z290" s="147"/>
      <c r="AA290" s="147"/>
      <c r="AB290" s="147"/>
      <c r="AC290" s="147"/>
      <c r="AD290" s="147"/>
      <c r="AE290" s="147"/>
      <c r="AF290" s="147"/>
      <c r="AG290" s="147" t="s">
        <v>432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31.2" outlineLevel="2">
      <c r="A291" s="154"/>
      <c r="B291" s="155"/>
      <c r="C291" s="294" t="s">
        <v>436</v>
      </c>
      <c r="D291" s="295"/>
      <c r="E291" s="295"/>
      <c r="F291" s="295"/>
      <c r="G291" s="295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200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85" t="str">
        <f>C291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91" s="147"/>
      <c r="BC291" s="147"/>
      <c r="BD291" s="147"/>
      <c r="BE291" s="147"/>
      <c r="BF291" s="147"/>
      <c r="BG291" s="147"/>
      <c r="BH291" s="147"/>
    </row>
    <row r="292" spans="1:60">
      <c r="A292" s="163" t="s">
        <v>189</v>
      </c>
      <c r="B292" s="164" t="s">
        <v>162</v>
      </c>
      <c r="C292" s="186" t="s">
        <v>30</v>
      </c>
      <c r="D292" s="165"/>
      <c r="E292" s="166"/>
      <c r="F292" s="167"/>
      <c r="G292" s="167">
        <f>SUMIF(AG293:AG296,"&lt;&gt;NOR",G293:G296)</f>
        <v>0</v>
      </c>
      <c r="H292" s="167"/>
      <c r="I292" s="167">
        <f>SUM(I293:I296)</f>
        <v>0</v>
      </c>
      <c r="J292" s="167"/>
      <c r="K292" s="167">
        <f>SUM(K293:K296)</f>
        <v>0</v>
      </c>
      <c r="L292" s="167"/>
      <c r="M292" s="167">
        <f>SUM(M293:M296)</f>
        <v>0</v>
      </c>
      <c r="N292" s="166"/>
      <c r="O292" s="166">
        <f>SUM(O293:O296)</f>
        <v>0</v>
      </c>
      <c r="P292" s="166"/>
      <c r="Q292" s="166">
        <f>SUM(Q293:Q296)</f>
        <v>0</v>
      </c>
      <c r="R292" s="167"/>
      <c r="S292" s="167"/>
      <c r="T292" s="168"/>
      <c r="U292" s="162"/>
      <c r="V292" s="162">
        <f>SUM(V293:V296)</f>
        <v>0</v>
      </c>
      <c r="W292" s="162"/>
      <c r="X292" s="162"/>
      <c r="Y292" s="162"/>
      <c r="AG292" t="s">
        <v>190</v>
      </c>
    </row>
    <row r="293" spans="1:60" ht="102" outlineLevel="1">
      <c r="A293" s="170">
        <v>128</v>
      </c>
      <c r="B293" s="171" t="s">
        <v>313</v>
      </c>
      <c r="C293" s="187" t="s">
        <v>1237</v>
      </c>
      <c r="D293" s="172" t="s">
        <v>430</v>
      </c>
      <c r="E293" s="173">
        <v>1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21</v>
      </c>
      <c r="M293" s="175">
        <f>G293*(1+L293/100)</f>
        <v>0</v>
      </c>
      <c r="N293" s="173">
        <v>0</v>
      </c>
      <c r="O293" s="173">
        <f>ROUND(E293*N293,2)</f>
        <v>0</v>
      </c>
      <c r="P293" s="173">
        <v>0</v>
      </c>
      <c r="Q293" s="173">
        <f>ROUND(E293*P293,2)</f>
        <v>0</v>
      </c>
      <c r="R293" s="175"/>
      <c r="S293" s="175" t="s">
        <v>194</v>
      </c>
      <c r="T293" s="176" t="s">
        <v>229</v>
      </c>
      <c r="U293" s="158">
        <v>0</v>
      </c>
      <c r="V293" s="158">
        <f>ROUND(E293*U293,2)</f>
        <v>0</v>
      </c>
      <c r="W293" s="158"/>
      <c r="X293" s="158" t="s">
        <v>431</v>
      </c>
      <c r="Y293" s="158" t="s">
        <v>197</v>
      </c>
      <c r="Z293" s="147"/>
      <c r="AA293" s="147"/>
      <c r="AB293" s="147"/>
      <c r="AC293" s="147"/>
      <c r="AD293" s="147"/>
      <c r="AE293" s="147"/>
      <c r="AF293" s="147"/>
      <c r="AG293" s="147" t="s">
        <v>432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>
      <c r="A294" s="154"/>
      <c r="B294" s="155"/>
      <c r="C294" s="294"/>
      <c r="D294" s="295"/>
      <c r="E294" s="295"/>
      <c r="F294" s="295"/>
      <c r="G294" s="295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200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85">
        <f>C294</f>
        <v>0</v>
      </c>
      <c r="BB294" s="147"/>
      <c r="BC294" s="147"/>
      <c r="BD294" s="147"/>
      <c r="BE294" s="147"/>
      <c r="BF294" s="147"/>
      <c r="BG294" s="147"/>
      <c r="BH294" s="147"/>
    </row>
    <row r="295" spans="1:60" outlineLevel="1">
      <c r="A295" s="170">
        <v>129</v>
      </c>
      <c r="B295" s="171" t="s">
        <v>437</v>
      </c>
      <c r="C295" s="187" t="s">
        <v>438</v>
      </c>
      <c r="D295" s="172" t="s">
        <v>430</v>
      </c>
      <c r="E295" s="173">
        <v>1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3">
        <v>0</v>
      </c>
      <c r="O295" s="173">
        <f>ROUND(E295*N295,2)</f>
        <v>0</v>
      </c>
      <c r="P295" s="173">
        <v>0</v>
      </c>
      <c r="Q295" s="173">
        <f>ROUND(E295*P295,2)</f>
        <v>0</v>
      </c>
      <c r="R295" s="175"/>
      <c r="S295" s="175" t="s">
        <v>194</v>
      </c>
      <c r="T295" s="176" t="s">
        <v>229</v>
      </c>
      <c r="U295" s="158">
        <v>0</v>
      </c>
      <c r="V295" s="158">
        <f>ROUND(E295*U295,2)</f>
        <v>0</v>
      </c>
      <c r="W295" s="158"/>
      <c r="X295" s="158" t="s">
        <v>431</v>
      </c>
      <c r="Y295" s="158" t="s">
        <v>197</v>
      </c>
      <c r="Z295" s="147"/>
      <c r="AA295" s="147"/>
      <c r="AB295" s="147"/>
      <c r="AC295" s="147"/>
      <c r="AD295" s="147"/>
      <c r="AE295" s="147"/>
      <c r="AF295" s="147"/>
      <c r="AG295" s="147" t="s">
        <v>432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1" outlineLevel="2">
      <c r="A296" s="154"/>
      <c r="B296" s="155"/>
      <c r="C296" s="294" t="s">
        <v>439</v>
      </c>
      <c r="D296" s="295"/>
      <c r="E296" s="295"/>
      <c r="F296" s="295"/>
      <c r="G296" s="295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200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85" t="str">
        <f>C296</f>
        <v>Náklady na vyhotovení dokumentace skutečného provedení stavby a její předání objednateli v požadované formě a požadovaném počtu.</v>
      </c>
      <c r="BB296" s="147"/>
      <c r="BC296" s="147"/>
      <c r="BD296" s="147"/>
      <c r="BE296" s="147"/>
      <c r="BF296" s="147"/>
      <c r="BG296" s="147"/>
      <c r="BH296" s="147"/>
    </row>
    <row r="297" spans="1:60">
      <c r="A297" s="3"/>
      <c r="B297" s="4"/>
      <c r="C297" s="191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AE297">
        <v>15</v>
      </c>
      <c r="AF297">
        <v>21</v>
      </c>
      <c r="AG297" t="s">
        <v>175</v>
      </c>
    </row>
    <row r="298" spans="1:60">
      <c r="A298" s="150"/>
      <c r="B298" s="151" t="s">
        <v>31</v>
      </c>
      <c r="C298" s="192"/>
      <c r="D298" s="152"/>
      <c r="E298" s="153"/>
      <c r="F298" s="153"/>
      <c r="G298" s="169">
        <f>G8+G17+G21+G49+G54+G56+G60+G63+G69+G105+G107+G127+G140+G179+G202+G210+G212+G220+G226+G230+G238+G259+G266+G276+G279+G287+G292</f>
        <v>0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E298">
        <f>SUMIF(L7:L296,AE297,G7:G296)</f>
        <v>0</v>
      </c>
      <c r="AF298">
        <f>SUMIF(L7:L296,AF297,G7:G296)</f>
        <v>0</v>
      </c>
      <c r="AG298" t="s">
        <v>440</v>
      </c>
    </row>
    <row r="299" spans="1:60">
      <c r="A299" s="3"/>
      <c r="B299" s="4"/>
      <c r="C299" s="191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>
      <c r="A300" s="3"/>
      <c r="B300" s="4"/>
      <c r="C300" s="191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>
      <c r="A301" s="292" t="s">
        <v>441</v>
      </c>
      <c r="B301" s="292"/>
      <c r="C301" s="29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60">
      <c r="A302" s="298"/>
      <c r="B302" s="299"/>
      <c r="C302" s="300"/>
      <c r="D302" s="299"/>
      <c r="E302" s="299"/>
      <c r="F302" s="299"/>
      <c r="G302" s="30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G302" t="s">
        <v>442</v>
      </c>
    </row>
    <row r="303" spans="1:60">
      <c r="A303" s="302"/>
      <c r="B303" s="303"/>
      <c r="C303" s="304"/>
      <c r="D303" s="303"/>
      <c r="E303" s="303"/>
      <c r="F303" s="303"/>
      <c r="G303" s="30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>
      <c r="A304" s="302"/>
      <c r="B304" s="303"/>
      <c r="C304" s="304"/>
      <c r="D304" s="303"/>
      <c r="E304" s="303"/>
      <c r="F304" s="303"/>
      <c r="G304" s="30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33">
      <c r="A305" s="302"/>
      <c r="B305" s="303"/>
      <c r="C305" s="304"/>
      <c r="D305" s="303"/>
      <c r="E305" s="303"/>
      <c r="F305" s="303"/>
      <c r="G305" s="30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33">
      <c r="A306" s="306"/>
      <c r="B306" s="307"/>
      <c r="C306" s="308"/>
      <c r="D306" s="307"/>
      <c r="E306" s="307"/>
      <c r="F306" s="307"/>
      <c r="G306" s="309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33">
      <c r="A307" s="3"/>
      <c r="B307" s="4"/>
      <c r="C307" s="191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33">
      <c r="C308" s="193"/>
      <c r="D308" s="10"/>
      <c r="AG308" t="s">
        <v>443</v>
      </c>
    </row>
    <row r="309" spans="1:33">
      <c r="D309" s="10"/>
    </row>
    <row r="310" spans="1:33">
      <c r="D310" s="10"/>
    </row>
    <row r="311" spans="1:33">
      <c r="D311" s="10"/>
    </row>
    <row r="312" spans="1:33">
      <c r="D312" s="10"/>
    </row>
    <row r="313" spans="1:33">
      <c r="D313" s="10"/>
    </row>
    <row r="314" spans="1:33">
      <c r="D314" s="10"/>
    </row>
    <row r="315" spans="1:33">
      <c r="D315" s="10"/>
    </row>
    <row r="316" spans="1:33">
      <c r="D316" s="10"/>
    </row>
    <row r="317" spans="1:33">
      <c r="D317" s="10"/>
    </row>
    <row r="318" spans="1:33">
      <c r="D318" s="10"/>
    </row>
    <row r="319" spans="1:33">
      <c r="D319" s="10"/>
    </row>
    <row r="320" spans="1:33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g32+/nAQStefbzHb+peZiye4tIxcl12OJ7Xqf8FtP1HGvDEce4hgZW/Ppp7QWkmewdq+A+tTnLD3FCu0Md6+jg==" saltValue="Fd+t/tole3+VKJmQaQKXEg==" spinCount="100000" sheet="1" formatRows="0"/>
  <mergeCells count="51">
    <mergeCell ref="A302:G306"/>
    <mergeCell ref="C16:G16"/>
    <mergeCell ref="C19:G19"/>
    <mergeCell ref="C23:G23"/>
    <mergeCell ref="C26:G26"/>
    <mergeCell ref="C137:G137"/>
    <mergeCell ref="C165:G165"/>
    <mergeCell ref="C147:G147"/>
    <mergeCell ref="C148:G148"/>
    <mergeCell ref="C150:G150"/>
    <mergeCell ref="C151:G151"/>
    <mergeCell ref="C153:G153"/>
    <mergeCell ref="C154:G154"/>
    <mergeCell ref="C156:G156"/>
    <mergeCell ref="C157:G157"/>
    <mergeCell ref="C159:G159"/>
    <mergeCell ref="A1:G1"/>
    <mergeCell ref="C2:G2"/>
    <mergeCell ref="C3:G3"/>
    <mergeCell ref="C4:G4"/>
    <mergeCell ref="A301:C301"/>
    <mergeCell ref="C145:G145"/>
    <mergeCell ref="C65:G65"/>
    <mergeCell ref="C66:G66"/>
    <mergeCell ref="C67:G67"/>
    <mergeCell ref="C68:G68"/>
    <mergeCell ref="C103:G103"/>
    <mergeCell ref="C109:G109"/>
    <mergeCell ref="C129:G129"/>
    <mergeCell ref="C131:G131"/>
    <mergeCell ref="C133:G133"/>
    <mergeCell ref="C135:G135"/>
    <mergeCell ref="C161:G161"/>
    <mergeCell ref="C163:G163"/>
    <mergeCell ref="C282:G282"/>
    <mergeCell ref="C167:G167"/>
    <mergeCell ref="C169:G169"/>
    <mergeCell ref="C171:G171"/>
    <mergeCell ref="C173:G173"/>
    <mergeCell ref="C175:G175"/>
    <mergeCell ref="C177:G177"/>
    <mergeCell ref="C204:G204"/>
    <mergeCell ref="C206:G206"/>
    <mergeCell ref="C208:G208"/>
    <mergeCell ref="C240:G240"/>
    <mergeCell ref="C264:G264"/>
    <mergeCell ref="C285:G285"/>
    <mergeCell ref="C289:G289"/>
    <mergeCell ref="C291:G291"/>
    <mergeCell ref="C294:G294"/>
    <mergeCell ref="C296:G29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'09.Par.el.'!B16 / 100</f>
        <v>0</v>
      </c>
      <c r="C4" s="201">
        <f>B3 * '09.Par.el.'!B17 / 100</f>
        <v>0</v>
      </c>
      <c r="D4" s="196"/>
    </row>
    <row r="5" spans="1:4">
      <c r="A5" s="200" t="s">
        <v>991</v>
      </c>
      <c r="B5" s="201"/>
      <c r="C5" s="201">
        <f>('09.Roz.el.'!F79) + 0</f>
        <v>0</v>
      </c>
      <c r="D5" s="196"/>
    </row>
    <row r="6" spans="1:4">
      <c r="A6" s="200" t="s">
        <v>992</v>
      </c>
      <c r="B6" s="201"/>
      <c r="C6" s="201">
        <f>0 + ('09.Roz.el.'!H79)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'09.Par.el.'!B18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('09.Roz.el.'!F97) + ('09.Roz.el.'!H97)</f>
        <v>0</v>
      </c>
      <c r="D10" s="196"/>
    </row>
    <row r="11" spans="1:4">
      <c r="A11" s="200" t="s">
        <v>996</v>
      </c>
      <c r="B11" s="201"/>
      <c r="C11" s="201">
        <f>(C9 + C10) * '09.Par.el.'!B19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'09.Par.el.'!B20 / 100</f>
        <v>0</v>
      </c>
      <c r="D13" s="196"/>
    </row>
    <row r="14" spans="1:4">
      <c r="A14" s="200" t="s">
        <v>999</v>
      </c>
      <c r="B14" s="201"/>
      <c r="C14" s="201">
        <f>(B12 + C12) * '09.Par.el.'!B21 / 100</f>
        <v>0</v>
      </c>
      <c r="D14" s="196"/>
    </row>
    <row r="15" spans="1:4">
      <c r="A15" s="200" t="s">
        <v>1000</v>
      </c>
      <c r="B15" s="201"/>
      <c r="C15" s="201">
        <f>(B7 + C7) * '09.Par.el.'!B22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'09.Par.el.'!B23 / 100</f>
        <v>0</v>
      </c>
      <c r="D19" s="196"/>
    </row>
    <row r="20" spans="1:4">
      <c r="A20" s="200" t="s">
        <v>1004</v>
      </c>
      <c r="B20" s="201"/>
      <c r="C20" s="201">
        <f>C12 * '09.Par.el.'!B24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'09.Par.el.'!B25 * '09.Par.el.'!B28 * (C16 * '09.Par.el.'!B27)^'09.Par.el.'!B26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(SUM('09.Roz.el.'!F4,'09.Roz.el.'!F17:F18,'09.Roz.el.'!F26:F76,'09.Roz.el.'!F78)+SUM('09.Roz.el.'!F85:F93)) + (SUM('09.Roz.el.'!H4,'09.Roz.el.'!H17:H18,'09.Roz.el.'!H26:H76)+SUM('09.Roz.el.'!H85:H93)) + B4 + C4 + C8 + C11 + C13 + C14 + C15 + C21 + C22</f>
        <v>0</v>
      </c>
      <c r="C25" s="201">
        <f>B25 * '09.Par.el.'!B31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'09.Par.el.'!B29 / 100</f>
        <v>0</v>
      </c>
      <c r="D28" s="196"/>
    </row>
    <row r="29" spans="1:4">
      <c r="A29" s="200" t="s">
        <v>1010</v>
      </c>
      <c r="B29" s="201"/>
      <c r="C29" s="201">
        <f>C24 * '09.Par.el.'!B30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('09.Roz.el.'!F79)</f>
        <v>0</v>
      </c>
      <c r="C31" s="201">
        <f>('09.Roz.el.'!H79)</f>
        <v>0</v>
      </c>
      <c r="D31" s="196"/>
    </row>
    <row r="32" spans="1:4">
      <c r="A32" s="200" t="s">
        <v>995</v>
      </c>
      <c r="B32" s="201">
        <f>('09.Roz.el.'!F97)</f>
        <v>0</v>
      </c>
      <c r="C32" s="201">
        <f>('09.Roz.el.'!H97)</f>
        <v>0</v>
      </c>
      <c r="D32" s="196"/>
    </row>
    <row r="33" spans="1:4">
      <c r="A33" s="200" t="s">
        <v>1014</v>
      </c>
      <c r="B33" s="201">
        <f>('09.Roz.el.'!F95)</f>
        <v>0</v>
      </c>
      <c r="C33" s="201">
        <f>('09.Roz.el.'!H95)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2tBOb6NqfMUHI3YES2WlZwXQP+fjXbxk6v39uAImplT5HbOzh2fUvE81Om0c+7/Mdbuw5r/aGNgOvecPqCrIxw==" saltValue="1Rk24W17VNbRqzdSEDxia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98"/>
  <sheetViews>
    <sheetView workbookViewId="0">
      <selection activeCell="F13" sqref="F13"/>
    </sheetView>
  </sheetViews>
  <sheetFormatPr defaultRowHeight="14.4"/>
  <cols>
    <col min="1" max="1" width="6.109375" style="207" bestFit="1" customWidth="1"/>
    <col min="2" max="2" width="79.6640625" style="207" bestFit="1" customWidth="1"/>
    <col min="3" max="3" width="4" style="207" bestFit="1" customWidth="1"/>
    <col min="4" max="4" width="5.44140625" style="208" bestFit="1" customWidth="1"/>
    <col min="5" max="5" width="10.44140625" style="208" customWidth="1"/>
    <col min="6" max="6" width="13.44140625" style="208" bestFit="1" customWidth="1"/>
    <col min="7" max="7" width="10.44140625" style="208" customWidth="1"/>
    <col min="8" max="8" width="12.5546875" style="208" bestFit="1" customWidth="1"/>
    <col min="9" max="9" width="10.4414062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79.6640625" style="197" bestFit="1" customWidth="1"/>
    <col min="259" max="259" width="4" style="197" bestFit="1" customWidth="1"/>
    <col min="260" max="260" width="5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79.6640625" style="197" bestFit="1" customWidth="1"/>
    <col min="515" max="515" width="4" style="197" bestFit="1" customWidth="1"/>
    <col min="516" max="516" width="5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79.6640625" style="197" bestFit="1" customWidth="1"/>
    <col min="771" max="771" width="4" style="197" bestFit="1" customWidth="1"/>
    <col min="772" max="772" width="5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79.6640625" style="197" bestFit="1" customWidth="1"/>
    <col min="1027" max="1027" width="4" style="197" bestFit="1" customWidth="1"/>
    <col min="1028" max="1028" width="5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79.6640625" style="197" bestFit="1" customWidth="1"/>
    <col min="1283" max="1283" width="4" style="197" bestFit="1" customWidth="1"/>
    <col min="1284" max="1284" width="5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79.6640625" style="197" bestFit="1" customWidth="1"/>
    <col min="1539" max="1539" width="4" style="197" bestFit="1" customWidth="1"/>
    <col min="1540" max="1540" width="5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79.6640625" style="197" bestFit="1" customWidth="1"/>
    <col min="1795" max="1795" width="4" style="197" bestFit="1" customWidth="1"/>
    <col min="1796" max="1796" width="5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79.6640625" style="197" bestFit="1" customWidth="1"/>
    <col min="2051" max="2051" width="4" style="197" bestFit="1" customWidth="1"/>
    <col min="2052" max="2052" width="5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79.6640625" style="197" bestFit="1" customWidth="1"/>
    <col min="2307" max="2307" width="4" style="197" bestFit="1" customWidth="1"/>
    <col min="2308" max="2308" width="5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79.6640625" style="197" bestFit="1" customWidth="1"/>
    <col min="2563" max="2563" width="4" style="197" bestFit="1" customWidth="1"/>
    <col min="2564" max="2564" width="5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79.6640625" style="197" bestFit="1" customWidth="1"/>
    <col min="2819" max="2819" width="4" style="197" bestFit="1" customWidth="1"/>
    <col min="2820" max="2820" width="5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79.6640625" style="197" bestFit="1" customWidth="1"/>
    <col min="3075" max="3075" width="4" style="197" bestFit="1" customWidth="1"/>
    <col min="3076" max="3076" width="5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79.6640625" style="197" bestFit="1" customWidth="1"/>
    <col min="3331" max="3331" width="4" style="197" bestFit="1" customWidth="1"/>
    <col min="3332" max="3332" width="5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79.6640625" style="197" bestFit="1" customWidth="1"/>
    <col min="3587" max="3587" width="4" style="197" bestFit="1" customWidth="1"/>
    <col min="3588" max="3588" width="5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79.6640625" style="197" bestFit="1" customWidth="1"/>
    <col min="3843" max="3843" width="4" style="197" bestFit="1" customWidth="1"/>
    <col min="3844" max="3844" width="5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79.6640625" style="197" bestFit="1" customWidth="1"/>
    <col min="4099" max="4099" width="4" style="197" bestFit="1" customWidth="1"/>
    <col min="4100" max="4100" width="5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79.6640625" style="197" bestFit="1" customWidth="1"/>
    <col min="4355" max="4355" width="4" style="197" bestFit="1" customWidth="1"/>
    <col min="4356" max="4356" width="5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79.6640625" style="197" bestFit="1" customWidth="1"/>
    <col min="4611" max="4611" width="4" style="197" bestFit="1" customWidth="1"/>
    <col min="4612" max="4612" width="5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79.6640625" style="197" bestFit="1" customWidth="1"/>
    <col min="4867" max="4867" width="4" style="197" bestFit="1" customWidth="1"/>
    <col min="4868" max="4868" width="5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79.6640625" style="197" bestFit="1" customWidth="1"/>
    <col min="5123" max="5123" width="4" style="197" bestFit="1" customWidth="1"/>
    <col min="5124" max="5124" width="5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79.6640625" style="197" bestFit="1" customWidth="1"/>
    <col min="5379" max="5379" width="4" style="197" bestFit="1" customWidth="1"/>
    <col min="5380" max="5380" width="5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79.6640625" style="197" bestFit="1" customWidth="1"/>
    <col min="5635" max="5635" width="4" style="197" bestFit="1" customWidth="1"/>
    <col min="5636" max="5636" width="5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79.6640625" style="197" bestFit="1" customWidth="1"/>
    <col min="5891" max="5891" width="4" style="197" bestFit="1" customWidth="1"/>
    <col min="5892" max="5892" width="5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79.6640625" style="197" bestFit="1" customWidth="1"/>
    <col min="6147" max="6147" width="4" style="197" bestFit="1" customWidth="1"/>
    <col min="6148" max="6148" width="5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79.6640625" style="197" bestFit="1" customWidth="1"/>
    <col min="6403" max="6403" width="4" style="197" bestFit="1" customWidth="1"/>
    <col min="6404" max="6404" width="5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79.6640625" style="197" bestFit="1" customWidth="1"/>
    <col min="6659" max="6659" width="4" style="197" bestFit="1" customWidth="1"/>
    <col min="6660" max="6660" width="5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79.6640625" style="197" bestFit="1" customWidth="1"/>
    <col min="6915" max="6915" width="4" style="197" bestFit="1" customWidth="1"/>
    <col min="6916" max="6916" width="5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79.6640625" style="197" bestFit="1" customWidth="1"/>
    <col min="7171" max="7171" width="4" style="197" bestFit="1" customWidth="1"/>
    <col min="7172" max="7172" width="5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79.6640625" style="197" bestFit="1" customWidth="1"/>
    <col min="7427" max="7427" width="4" style="197" bestFit="1" customWidth="1"/>
    <col min="7428" max="7428" width="5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79.6640625" style="197" bestFit="1" customWidth="1"/>
    <col min="7683" max="7683" width="4" style="197" bestFit="1" customWidth="1"/>
    <col min="7684" max="7684" width="5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79.6640625" style="197" bestFit="1" customWidth="1"/>
    <col min="7939" max="7939" width="4" style="197" bestFit="1" customWidth="1"/>
    <col min="7940" max="7940" width="5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79.6640625" style="197" bestFit="1" customWidth="1"/>
    <col min="8195" max="8195" width="4" style="197" bestFit="1" customWidth="1"/>
    <col min="8196" max="8196" width="5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79.6640625" style="197" bestFit="1" customWidth="1"/>
    <col min="8451" max="8451" width="4" style="197" bestFit="1" customWidth="1"/>
    <col min="8452" max="8452" width="5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79.6640625" style="197" bestFit="1" customWidth="1"/>
    <col min="8707" max="8707" width="4" style="197" bestFit="1" customWidth="1"/>
    <col min="8708" max="8708" width="5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79.6640625" style="197" bestFit="1" customWidth="1"/>
    <col min="8963" max="8963" width="4" style="197" bestFit="1" customWidth="1"/>
    <col min="8964" max="8964" width="5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79.6640625" style="197" bestFit="1" customWidth="1"/>
    <col min="9219" max="9219" width="4" style="197" bestFit="1" customWidth="1"/>
    <col min="9220" max="9220" width="5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79.6640625" style="197" bestFit="1" customWidth="1"/>
    <col min="9475" max="9475" width="4" style="197" bestFit="1" customWidth="1"/>
    <col min="9476" max="9476" width="5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79.6640625" style="197" bestFit="1" customWidth="1"/>
    <col min="9731" max="9731" width="4" style="197" bestFit="1" customWidth="1"/>
    <col min="9732" max="9732" width="5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79.6640625" style="197" bestFit="1" customWidth="1"/>
    <col min="9987" max="9987" width="4" style="197" bestFit="1" customWidth="1"/>
    <col min="9988" max="9988" width="5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79.6640625" style="197" bestFit="1" customWidth="1"/>
    <col min="10243" max="10243" width="4" style="197" bestFit="1" customWidth="1"/>
    <col min="10244" max="10244" width="5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79.6640625" style="197" bestFit="1" customWidth="1"/>
    <col min="10499" max="10499" width="4" style="197" bestFit="1" customWidth="1"/>
    <col min="10500" max="10500" width="5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79.6640625" style="197" bestFit="1" customWidth="1"/>
    <col min="10755" max="10755" width="4" style="197" bestFit="1" customWidth="1"/>
    <col min="10756" max="10756" width="5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79.6640625" style="197" bestFit="1" customWidth="1"/>
    <col min="11011" max="11011" width="4" style="197" bestFit="1" customWidth="1"/>
    <col min="11012" max="11012" width="5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79.6640625" style="197" bestFit="1" customWidth="1"/>
    <col min="11267" max="11267" width="4" style="197" bestFit="1" customWidth="1"/>
    <col min="11268" max="11268" width="5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79.6640625" style="197" bestFit="1" customWidth="1"/>
    <col min="11523" max="11523" width="4" style="197" bestFit="1" customWidth="1"/>
    <col min="11524" max="11524" width="5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79.6640625" style="197" bestFit="1" customWidth="1"/>
    <col min="11779" max="11779" width="4" style="197" bestFit="1" customWidth="1"/>
    <col min="11780" max="11780" width="5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79.6640625" style="197" bestFit="1" customWidth="1"/>
    <col min="12035" max="12035" width="4" style="197" bestFit="1" customWidth="1"/>
    <col min="12036" max="12036" width="5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79.6640625" style="197" bestFit="1" customWidth="1"/>
    <col min="12291" max="12291" width="4" style="197" bestFit="1" customWidth="1"/>
    <col min="12292" max="12292" width="5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79.6640625" style="197" bestFit="1" customWidth="1"/>
    <col min="12547" max="12547" width="4" style="197" bestFit="1" customWidth="1"/>
    <col min="12548" max="12548" width="5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79.6640625" style="197" bestFit="1" customWidth="1"/>
    <col min="12803" max="12803" width="4" style="197" bestFit="1" customWidth="1"/>
    <col min="12804" max="12804" width="5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79.6640625" style="197" bestFit="1" customWidth="1"/>
    <col min="13059" max="13059" width="4" style="197" bestFit="1" customWidth="1"/>
    <col min="13060" max="13060" width="5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79.6640625" style="197" bestFit="1" customWidth="1"/>
    <col min="13315" max="13315" width="4" style="197" bestFit="1" customWidth="1"/>
    <col min="13316" max="13316" width="5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79.6640625" style="197" bestFit="1" customWidth="1"/>
    <col min="13571" max="13571" width="4" style="197" bestFit="1" customWidth="1"/>
    <col min="13572" max="13572" width="5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79.6640625" style="197" bestFit="1" customWidth="1"/>
    <col min="13827" max="13827" width="4" style="197" bestFit="1" customWidth="1"/>
    <col min="13828" max="13828" width="5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79.6640625" style="197" bestFit="1" customWidth="1"/>
    <col min="14083" max="14083" width="4" style="197" bestFit="1" customWidth="1"/>
    <col min="14084" max="14084" width="5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79.6640625" style="197" bestFit="1" customWidth="1"/>
    <col min="14339" max="14339" width="4" style="197" bestFit="1" customWidth="1"/>
    <col min="14340" max="14340" width="5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79.6640625" style="197" bestFit="1" customWidth="1"/>
    <col min="14595" max="14595" width="4" style="197" bestFit="1" customWidth="1"/>
    <col min="14596" max="14596" width="5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79.6640625" style="197" bestFit="1" customWidth="1"/>
    <col min="14851" max="14851" width="4" style="197" bestFit="1" customWidth="1"/>
    <col min="14852" max="14852" width="5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79.6640625" style="197" bestFit="1" customWidth="1"/>
    <col min="15107" max="15107" width="4" style="197" bestFit="1" customWidth="1"/>
    <col min="15108" max="15108" width="5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79.6640625" style="197" bestFit="1" customWidth="1"/>
    <col min="15363" max="15363" width="4" style="197" bestFit="1" customWidth="1"/>
    <col min="15364" max="15364" width="5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79.6640625" style="197" bestFit="1" customWidth="1"/>
    <col min="15619" max="15619" width="4" style="197" bestFit="1" customWidth="1"/>
    <col min="15620" max="15620" width="5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79.6640625" style="197" bestFit="1" customWidth="1"/>
    <col min="15875" max="15875" width="4" style="197" bestFit="1" customWidth="1"/>
    <col min="15876" max="15876" width="5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79.6640625" style="197" bestFit="1" customWidth="1"/>
    <col min="16131" max="16131" width="4" style="197" bestFit="1" customWidth="1"/>
    <col min="16132" max="16132" width="5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09.Par.el.'!B33/100*F17+'09.Par.el.'!B34/100*F34+'09.Par.el.'!B34/100*F38+'09.Par.el.'!B34/100*F39+'09.Par.el.'!B34/100*F41+'09.Par.el.'!B34/100*F43+'09.Par.el.'!B34/100*F45+'09.Par.el.'!B34/100*F47+'09.Par.el.'!B34/100*F49+'09.Par.el.'!B34/100*F51+'09.Par.el.'!B33/100*F53+'09.Par.el.'!B34/100*F55+'09.Par.el.'!B34/100*F57+'09.Par.el.'!B34/100*F59+'09.Par.el.'!B34/100*F60+'09.Par.el.'!B34/100*F62+'09.Par.el.'!B34/100*F63+'09.Par.el.'!B34/100*F64+'09.Par.el.'!B34/100*F65+'09.Par.el.'!B34/100*F66+'09.Par.el.'!B34/100*F68+'09.Par.el.'!B34/100*F70+'09.Par.el.'!B34/100*F73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>E3+G3</f>
        <v>0</v>
      </c>
      <c r="J3" s="201">
        <f>F3+H3</f>
        <v>0</v>
      </c>
      <c r="K3" s="196"/>
      <c r="L3" s="196"/>
    </row>
    <row r="4" spans="1:13">
      <c r="A4" s="211" t="s">
        <v>1002</v>
      </c>
      <c r="B4" s="211" t="s">
        <v>1201</v>
      </c>
      <c r="C4" s="211" t="s">
        <v>1002</v>
      </c>
      <c r="D4" s="212"/>
      <c r="E4" s="224"/>
      <c r="F4" s="212"/>
      <c r="G4" s="224"/>
      <c r="H4" s="212"/>
      <c r="I4" s="212"/>
      <c r="J4" s="212"/>
      <c r="K4" s="196"/>
      <c r="L4" s="196"/>
    </row>
    <row r="5" spans="1:13">
      <c r="A5" s="200" t="s">
        <v>1002</v>
      </c>
      <c r="B5" s="200" t="s">
        <v>1202</v>
      </c>
      <c r="C5" s="200" t="s">
        <v>1002</v>
      </c>
      <c r="D5" s="201"/>
      <c r="E5" s="221"/>
      <c r="F5" s="201"/>
      <c r="G5" s="221"/>
      <c r="H5" s="201"/>
      <c r="I5" s="201">
        <f t="shared" ref="I5:J17" si="0">E5+G5</f>
        <v>0</v>
      </c>
      <c r="J5" s="201">
        <f t="shared" si="0"/>
        <v>0</v>
      </c>
      <c r="K5" s="196"/>
      <c r="L5" s="196"/>
    </row>
    <row r="6" spans="1:13">
      <c r="A6" s="200" t="s">
        <v>1002</v>
      </c>
      <c r="B6" s="200" t="s">
        <v>1203</v>
      </c>
      <c r="C6" s="200" t="s">
        <v>1002</v>
      </c>
      <c r="D6" s="201"/>
      <c r="E6" s="221"/>
      <c r="F6" s="201"/>
      <c r="G6" s="221"/>
      <c r="H6" s="201"/>
      <c r="I6" s="201">
        <f t="shared" si="0"/>
        <v>0</v>
      </c>
      <c r="J6" s="201">
        <f t="shared" si="0"/>
        <v>0</v>
      </c>
      <c r="K6" s="196"/>
      <c r="L6" s="196"/>
    </row>
    <row r="7" spans="1:13">
      <c r="A7" s="200" t="s">
        <v>1002</v>
      </c>
      <c r="B7" s="200" t="s">
        <v>1204</v>
      </c>
      <c r="C7" s="200" t="s">
        <v>1002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00" t="s">
        <v>1002</v>
      </c>
      <c r="B8" s="200" t="s">
        <v>1205</v>
      </c>
      <c r="C8" s="200" t="s">
        <v>1002</v>
      </c>
      <c r="D8" s="201"/>
      <c r="E8" s="221"/>
      <c r="F8" s="201"/>
      <c r="G8" s="221"/>
      <c r="H8" s="201"/>
      <c r="I8" s="201">
        <f t="shared" si="0"/>
        <v>0</v>
      </c>
      <c r="J8" s="201">
        <f t="shared" si="0"/>
        <v>0</v>
      </c>
      <c r="K8" s="196"/>
      <c r="L8" s="196"/>
    </row>
    <row r="9" spans="1:13">
      <c r="A9" s="200" t="s">
        <v>1002</v>
      </c>
      <c r="B9" s="200" t="s">
        <v>1206</v>
      </c>
      <c r="C9" s="200" t="s">
        <v>1002</v>
      </c>
      <c r="D9" s="201"/>
      <c r="E9" s="221"/>
      <c r="F9" s="201"/>
      <c r="G9" s="221"/>
      <c r="H9" s="201"/>
      <c r="I9" s="201">
        <f t="shared" si="0"/>
        <v>0</v>
      </c>
      <c r="J9" s="201">
        <f t="shared" si="0"/>
        <v>0</v>
      </c>
      <c r="K9" s="196"/>
      <c r="L9" s="196"/>
    </row>
    <row r="10" spans="1:13">
      <c r="A10" s="200" t="s">
        <v>1002</v>
      </c>
      <c r="B10" s="200" t="s">
        <v>1207</v>
      </c>
      <c r="C10" s="200" t="s">
        <v>1002</v>
      </c>
      <c r="D10" s="201"/>
      <c r="E10" s="221"/>
      <c r="F10" s="201"/>
      <c r="G10" s="221"/>
      <c r="H10" s="201"/>
      <c r="I10" s="201">
        <f t="shared" si="0"/>
        <v>0</v>
      </c>
      <c r="J10" s="201">
        <f t="shared" si="0"/>
        <v>0</v>
      </c>
      <c r="K10" s="196"/>
      <c r="L10" s="196"/>
    </row>
    <row r="11" spans="1:13">
      <c r="A11" s="200" t="s">
        <v>1002</v>
      </c>
      <c r="B11" s="200" t="s">
        <v>1208</v>
      </c>
      <c r="C11" s="200" t="s">
        <v>1002</v>
      </c>
      <c r="D11" s="201"/>
      <c r="E11" s="221"/>
      <c r="F11" s="201"/>
      <c r="G11" s="221"/>
      <c r="H11" s="201"/>
      <c r="I11" s="201">
        <f t="shared" si="0"/>
        <v>0</v>
      </c>
      <c r="J11" s="201">
        <f t="shared" si="0"/>
        <v>0</v>
      </c>
      <c r="K11" s="196"/>
      <c r="L11" s="196"/>
    </row>
    <row r="12" spans="1:13">
      <c r="A12" s="200" t="s">
        <v>1002</v>
      </c>
      <c r="B12" s="200" t="s">
        <v>1209</v>
      </c>
      <c r="C12" s="200" t="s">
        <v>1002</v>
      </c>
      <c r="D12" s="201"/>
      <c r="E12" s="221"/>
      <c r="F12" s="201"/>
      <c r="G12" s="221"/>
      <c r="H12" s="201"/>
      <c r="I12" s="201">
        <f t="shared" si="0"/>
        <v>0</v>
      </c>
      <c r="J12" s="201">
        <f t="shared" si="0"/>
        <v>0</v>
      </c>
      <c r="K12" s="196"/>
      <c r="L12" s="196"/>
    </row>
    <row r="13" spans="1:13">
      <c r="A13" s="200" t="s">
        <v>1002</v>
      </c>
      <c r="B13" s="200" t="s">
        <v>1210</v>
      </c>
      <c r="C13" s="200" t="s">
        <v>1002</v>
      </c>
      <c r="D13" s="201"/>
      <c r="E13" s="221"/>
      <c r="F13" s="201"/>
      <c r="G13" s="221"/>
      <c r="H13" s="201"/>
      <c r="I13" s="201">
        <f t="shared" si="0"/>
        <v>0</v>
      </c>
      <c r="J13" s="201">
        <f t="shared" si="0"/>
        <v>0</v>
      </c>
      <c r="K13" s="196"/>
      <c r="L13" s="196"/>
    </row>
    <row r="14" spans="1:13">
      <c r="A14" s="200" t="s">
        <v>1002</v>
      </c>
      <c r="B14" s="200" t="s">
        <v>1211</v>
      </c>
      <c r="C14" s="200" t="s">
        <v>1002</v>
      </c>
      <c r="D14" s="201"/>
      <c r="E14" s="221"/>
      <c r="F14" s="201"/>
      <c r="G14" s="221"/>
      <c r="H14" s="201"/>
      <c r="I14" s="201">
        <f t="shared" si="0"/>
        <v>0</v>
      </c>
      <c r="J14" s="201">
        <f t="shared" si="0"/>
        <v>0</v>
      </c>
      <c r="K14" s="196"/>
      <c r="L14" s="196"/>
    </row>
    <row r="15" spans="1:13">
      <c r="A15" s="200" t="s">
        <v>1002</v>
      </c>
      <c r="B15" s="200" t="s">
        <v>1212</v>
      </c>
      <c r="C15" s="200" t="s">
        <v>1002</v>
      </c>
      <c r="D15" s="201"/>
      <c r="E15" s="221"/>
      <c r="F15" s="201"/>
      <c r="G15" s="221"/>
      <c r="H15" s="201"/>
      <c r="I15" s="201">
        <f t="shared" si="0"/>
        <v>0</v>
      </c>
      <c r="J15" s="201">
        <f t="shared" si="0"/>
        <v>0</v>
      </c>
      <c r="K15" s="196"/>
      <c r="L15" s="196"/>
    </row>
    <row r="16" spans="1:13">
      <c r="A16" s="200" t="s">
        <v>1002</v>
      </c>
      <c r="B16" s="200" t="s">
        <v>1213</v>
      </c>
      <c r="C16" s="200" t="s">
        <v>1002</v>
      </c>
      <c r="D16" s="201"/>
      <c r="E16" s="221"/>
      <c r="F16" s="201"/>
      <c r="G16" s="221"/>
      <c r="H16" s="201"/>
      <c r="I16" s="201">
        <f t="shared" si="0"/>
        <v>0</v>
      </c>
      <c r="J16" s="201">
        <f t="shared" si="0"/>
        <v>0</v>
      </c>
      <c r="K16" s="196"/>
      <c r="L16" s="196"/>
    </row>
    <row r="17" spans="1:12">
      <c r="A17" s="200" t="s">
        <v>59</v>
      </c>
      <c r="B17" s="200" t="s">
        <v>1214</v>
      </c>
      <c r="C17" s="200" t="s">
        <v>262</v>
      </c>
      <c r="D17" s="201">
        <v>2</v>
      </c>
      <c r="E17" s="221"/>
      <c r="F17" s="201">
        <f>D17*E17</f>
        <v>0</v>
      </c>
      <c r="G17" s="221"/>
      <c r="H17" s="201">
        <f>D17*G17</f>
        <v>0</v>
      </c>
      <c r="I17" s="201">
        <f t="shared" si="0"/>
        <v>0</v>
      </c>
      <c r="J17" s="201">
        <f t="shared" si="0"/>
        <v>0</v>
      </c>
      <c r="K17" s="196"/>
      <c r="L17" s="196"/>
    </row>
    <row r="18" spans="1:12">
      <c r="A18" s="211" t="s">
        <v>1002</v>
      </c>
      <c r="B18" s="211" t="s">
        <v>1215</v>
      </c>
      <c r="C18" s="211" t="s">
        <v>1002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00" t="s">
        <v>1002</v>
      </c>
      <c r="B19" s="200" t="s">
        <v>1216</v>
      </c>
      <c r="C19" s="200" t="s">
        <v>1002</v>
      </c>
      <c r="D19" s="201"/>
      <c r="E19" s="221"/>
      <c r="F19" s="201"/>
      <c r="G19" s="221"/>
      <c r="H19" s="201"/>
      <c r="I19" s="201">
        <f t="shared" ref="I19:J26" si="1">E19+G19</f>
        <v>0</v>
      </c>
      <c r="J19" s="201">
        <f t="shared" si="1"/>
        <v>0</v>
      </c>
      <c r="K19" s="196"/>
      <c r="L19" s="196"/>
    </row>
    <row r="20" spans="1:12">
      <c r="A20" s="200" t="s">
        <v>1002</v>
      </c>
      <c r="B20" s="200" t="s">
        <v>1217</v>
      </c>
      <c r="C20" s="200" t="s">
        <v>1002</v>
      </c>
      <c r="D20" s="201"/>
      <c r="E20" s="221"/>
      <c r="F20" s="201"/>
      <c r="G20" s="221"/>
      <c r="H20" s="201"/>
      <c r="I20" s="201">
        <f t="shared" si="1"/>
        <v>0</v>
      </c>
      <c r="J20" s="201">
        <f t="shared" si="1"/>
        <v>0</v>
      </c>
      <c r="K20" s="196"/>
      <c r="L20" s="196"/>
    </row>
    <row r="21" spans="1:12">
      <c r="A21" s="218" t="s">
        <v>1002</v>
      </c>
      <c r="B21" s="218" t="s">
        <v>1218</v>
      </c>
      <c r="C21" s="218" t="s">
        <v>1002</v>
      </c>
      <c r="D21" s="219"/>
      <c r="E21" s="227"/>
      <c r="F21" s="219"/>
      <c r="G21" s="227"/>
      <c r="H21" s="219"/>
      <c r="I21" s="219">
        <f t="shared" si="1"/>
        <v>0</v>
      </c>
      <c r="J21" s="219">
        <f t="shared" si="1"/>
        <v>0</v>
      </c>
      <c r="K21" s="196"/>
      <c r="L21" s="196"/>
    </row>
    <row r="22" spans="1:12">
      <c r="A22" s="218" t="s">
        <v>1002</v>
      </c>
      <c r="B22" s="218" t="s">
        <v>1219</v>
      </c>
      <c r="C22" s="218" t="s">
        <v>1002</v>
      </c>
      <c r="D22" s="219"/>
      <c r="E22" s="227"/>
      <c r="F22" s="219"/>
      <c r="G22" s="227"/>
      <c r="H22" s="219"/>
      <c r="I22" s="219">
        <f t="shared" si="1"/>
        <v>0</v>
      </c>
      <c r="J22" s="219">
        <f t="shared" si="1"/>
        <v>0</v>
      </c>
      <c r="K22" s="196"/>
      <c r="L22" s="196"/>
    </row>
    <row r="23" spans="1:12">
      <c r="A23" s="218" t="s">
        <v>1002</v>
      </c>
      <c r="B23" s="218" t="s">
        <v>1220</v>
      </c>
      <c r="C23" s="218" t="s">
        <v>1002</v>
      </c>
      <c r="D23" s="219"/>
      <c r="E23" s="227"/>
      <c r="F23" s="219"/>
      <c r="G23" s="227"/>
      <c r="H23" s="219"/>
      <c r="I23" s="219">
        <f t="shared" si="1"/>
        <v>0</v>
      </c>
      <c r="J23" s="219">
        <f t="shared" si="1"/>
        <v>0</v>
      </c>
      <c r="K23" s="196"/>
      <c r="L23" s="196"/>
    </row>
    <row r="24" spans="1:12">
      <c r="A24" s="200" t="s">
        <v>1002</v>
      </c>
      <c r="B24" s="200" t="s">
        <v>1221</v>
      </c>
      <c r="C24" s="200" t="s">
        <v>1002</v>
      </c>
      <c r="D24" s="201"/>
      <c r="E24" s="221"/>
      <c r="F24" s="201"/>
      <c r="G24" s="221"/>
      <c r="H24" s="201"/>
      <c r="I24" s="201">
        <f t="shared" si="1"/>
        <v>0</v>
      </c>
      <c r="J24" s="201">
        <f t="shared" si="1"/>
        <v>0</v>
      </c>
      <c r="K24" s="196"/>
      <c r="L24" s="196"/>
    </row>
    <row r="25" spans="1:12">
      <c r="A25" s="200" t="s">
        <v>1002</v>
      </c>
      <c r="B25" s="200" t="s">
        <v>1222</v>
      </c>
      <c r="C25" s="200" t="s">
        <v>1002</v>
      </c>
      <c r="D25" s="201"/>
      <c r="E25" s="221"/>
      <c r="F25" s="201"/>
      <c r="G25" s="221"/>
      <c r="H25" s="201"/>
      <c r="I25" s="201">
        <f t="shared" si="1"/>
        <v>0</v>
      </c>
      <c r="J25" s="201">
        <f t="shared" si="1"/>
        <v>0</v>
      </c>
      <c r="K25" s="196"/>
      <c r="L25" s="196"/>
    </row>
    <row r="26" spans="1:12">
      <c r="A26" s="200" t="s">
        <v>1027</v>
      </c>
      <c r="B26" s="200" t="s">
        <v>1223</v>
      </c>
      <c r="C26" s="200" t="s">
        <v>262</v>
      </c>
      <c r="D26" s="201">
        <v>4</v>
      </c>
      <c r="E26" s="221"/>
      <c r="F26" s="201">
        <f>D26*E26</f>
        <v>0</v>
      </c>
      <c r="G26" s="221"/>
      <c r="H26" s="201">
        <f>D26*G26</f>
        <v>0</v>
      </c>
      <c r="I26" s="201">
        <f t="shared" si="1"/>
        <v>0</v>
      </c>
      <c r="J26" s="201">
        <f t="shared" si="1"/>
        <v>0</v>
      </c>
      <c r="K26" s="196"/>
      <c r="L26" s="196"/>
    </row>
    <row r="27" spans="1:12">
      <c r="A27" s="211" t="s">
        <v>1002</v>
      </c>
      <c r="B27" s="211" t="s">
        <v>1030</v>
      </c>
      <c r="C27" s="211" t="s">
        <v>1002</v>
      </c>
      <c r="D27" s="212"/>
      <c r="E27" s="224"/>
      <c r="F27" s="212"/>
      <c r="G27" s="224"/>
      <c r="H27" s="212"/>
      <c r="I27" s="212"/>
      <c r="J27" s="212"/>
      <c r="K27" s="196"/>
      <c r="L27" s="196"/>
    </row>
    <row r="28" spans="1:12">
      <c r="A28" s="200" t="s">
        <v>98</v>
      </c>
      <c r="B28" s="200" t="s">
        <v>1034</v>
      </c>
      <c r="C28" s="200" t="s">
        <v>262</v>
      </c>
      <c r="D28" s="201">
        <v>3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00" t="s">
        <v>1031</v>
      </c>
      <c r="B29" s="200" t="s">
        <v>1032</v>
      </c>
      <c r="C29" s="200" t="s">
        <v>262</v>
      </c>
      <c r="D29" s="201">
        <v>2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1002</v>
      </c>
      <c r="B30" s="211" t="s">
        <v>1035</v>
      </c>
      <c r="C30" s="211" t="s">
        <v>1002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11" t="s">
        <v>1002</v>
      </c>
      <c r="B31" s="211" t="s">
        <v>1036</v>
      </c>
      <c r="C31" s="211" t="s">
        <v>1002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11" t="s">
        <v>1002</v>
      </c>
      <c r="B32" s="211" t="s">
        <v>1037</v>
      </c>
      <c r="C32" s="211" t="s">
        <v>1002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11" t="s">
        <v>1002</v>
      </c>
      <c r="B33" s="211" t="s">
        <v>1038</v>
      </c>
      <c r="C33" s="211" t="s">
        <v>1002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1033</v>
      </c>
      <c r="B34" s="200" t="s">
        <v>1040</v>
      </c>
      <c r="C34" s="200" t="s">
        <v>227</v>
      </c>
      <c r="D34" s="201">
        <v>1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1002</v>
      </c>
      <c r="B35" s="211" t="s">
        <v>1041</v>
      </c>
      <c r="C35" s="211" t="s">
        <v>1002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1039</v>
      </c>
      <c r="B36" s="200" t="s">
        <v>1043</v>
      </c>
      <c r="C36" s="200" t="s">
        <v>1044</v>
      </c>
      <c r="D36" s="201">
        <v>8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1002</v>
      </c>
      <c r="B37" s="211" t="s">
        <v>1045</v>
      </c>
      <c r="C37" s="211" t="s">
        <v>1002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1042</v>
      </c>
      <c r="B38" s="200" t="s">
        <v>1047</v>
      </c>
      <c r="C38" s="200" t="s">
        <v>236</v>
      </c>
      <c r="D38" s="201">
        <v>36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00" t="s">
        <v>1046</v>
      </c>
      <c r="B39" s="200" t="s">
        <v>1049</v>
      </c>
      <c r="C39" s="200" t="s">
        <v>236</v>
      </c>
      <c r="D39" s="201">
        <v>90</v>
      </c>
      <c r="E39" s="221"/>
      <c r="F39" s="201">
        <f>D39*E39</f>
        <v>0</v>
      </c>
      <c r="G39" s="221"/>
      <c r="H39" s="201">
        <f>D39*G39</f>
        <v>0</v>
      </c>
      <c r="I39" s="201">
        <f>E39+G39</f>
        <v>0</v>
      </c>
      <c r="J39" s="201">
        <f>F39+H39</f>
        <v>0</v>
      </c>
      <c r="K39" s="196"/>
      <c r="L39" s="196"/>
    </row>
    <row r="40" spans="1:12">
      <c r="A40" s="211" t="s">
        <v>1002</v>
      </c>
      <c r="B40" s="211" t="s">
        <v>1050</v>
      </c>
      <c r="C40" s="211" t="s">
        <v>1002</v>
      </c>
      <c r="D40" s="212"/>
      <c r="E40" s="224"/>
      <c r="F40" s="212"/>
      <c r="G40" s="224"/>
      <c r="H40" s="212"/>
      <c r="I40" s="212"/>
      <c r="J40" s="212"/>
      <c r="K40" s="196"/>
      <c r="L40" s="196"/>
    </row>
    <row r="41" spans="1:12">
      <c r="A41" s="200" t="s">
        <v>1048</v>
      </c>
      <c r="B41" s="200" t="s">
        <v>1052</v>
      </c>
      <c r="C41" s="200" t="s">
        <v>262</v>
      </c>
      <c r="D41" s="201">
        <v>32</v>
      </c>
      <c r="E41" s="221"/>
      <c r="F41" s="201">
        <f>D41*E41</f>
        <v>0</v>
      </c>
      <c r="G41" s="221"/>
      <c r="H41" s="201">
        <f>D41*G41</f>
        <v>0</v>
      </c>
      <c r="I41" s="201">
        <f>E41+G41</f>
        <v>0</v>
      </c>
      <c r="J41" s="201">
        <f>F41+H41</f>
        <v>0</v>
      </c>
      <c r="K41" s="196"/>
      <c r="L41" s="196"/>
    </row>
    <row r="42" spans="1:12">
      <c r="A42" s="211" t="s">
        <v>1002</v>
      </c>
      <c r="B42" s="211" t="s">
        <v>1053</v>
      </c>
      <c r="C42" s="211" t="s">
        <v>1002</v>
      </c>
      <c r="D42" s="212"/>
      <c r="E42" s="224"/>
      <c r="F42" s="212"/>
      <c r="G42" s="224"/>
      <c r="H42" s="212"/>
      <c r="I42" s="212"/>
      <c r="J42" s="212"/>
      <c r="K42" s="196"/>
      <c r="L42" s="196"/>
    </row>
    <row r="43" spans="1:12">
      <c r="A43" s="200" t="s">
        <v>1051</v>
      </c>
      <c r="B43" s="200" t="s">
        <v>1055</v>
      </c>
      <c r="C43" s="200" t="s">
        <v>262</v>
      </c>
      <c r="D43" s="201">
        <v>15</v>
      </c>
      <c r="E43" s="221"/>
      <c r="F43" s="201">
        <f>D43*E43</f>
        <v>0</v>
      </c>
      <c r="G43" s="221"/>
      <c r="H43" s="201">
        <f>D43*G43</f>
        <v>0</v>
      </c>
      <c r="I43" s="201">
        <f>E43+G43</f>
        <v>0</v>
      </c>
      <c r="J43" s="201">
        <f>F43+H43</f>
        <v>0</v>
      </c>
      <c r="K43" s="196"/>
      <c r="L43" s="196"/>
    </row>
    <row r="44" spans="1:12">
      <c r="A44" s="211" t="s">
        <v>1002</v>
      </c>
      <c r="B44" s="211" t="s">
        <v>1056</v>
      </c>
      <c r="C44" s="211" t="s">
        <v>1002</v>
      </c>
      <c r="D44" s="212"/>
      <c r="E44" s="224"/>
      <c r="F44" s="212"/>
      <c r="G44" s="224"/>
      <c r="H44" s="212"/>
      <c r="I44" s="212"/>
      <c r="J44" s="212"/>
      <c r="K44" s="196"/>
      <c r="L44" s="196"/>
    </row>
    <row r="45" spans="1:12">
      <c r="A45" s="200" t="s">
        <v>1054</v>
      </c>
      <c r="B45" s="200" t="s">
        <v>1058</v>
      </c>
      <c r="C45" s="200" t="s">
        <v>236</v>
      </c>
      <c r="D45" s="201">
        <v>22</v>
      </c>
      <c r="E45" s="221"/>
      <c r="F45" s="201">
        <f>D45*E45</f>
        <v>0</v>
      </c>
      <c r="G45" s="221"/>
      <c r="H45" s="201">
        <f>D45*G45</f>
        <v>0</v>
      </c>
      <c r="I45" s="201">
        <f>E45+G45</f>
        <v>0</v>
      </c>
      <c r="J45" s="201">
        <f>F45+H45</f>
        <v>0</v>
      </c>
      <c r="K45" s="196"/>
      <c r="L45" s="196"/>
    </row>
    <row r="46" spans="1:12">
      <c r="A46" s="211" t="s">
        <v>1002</v>
      </c>
      <c r="B46" s="211" t="s">
        <v>1059</v>
      </c>
      <c r="C46" s="211" t="s">
        <v>1002</v>
      </c>
      <c r="D46" s="212"/>
      <c r="E46" s="224"/>
      <c r="F46" s="212"/>
      <c r="G46" s="224"/>
      <c r="H46" s="212"/>
      <c r="I46" s="212"/>
      <c r="J46" s="212"/>
      <c r="K46" s="196"/>
      <c r="L46" s="196"/>
    </row>
    <row r="47" spans="1:12">
      <c r="A47" s="200" t="s">
        <v>1057</v>
      </c>
      <c r="B47" s="200" t="s">
        <v>1061</v>
      </c>
      <c r="C47" s="200" t="s">
        <v>236</v>
      </c>
      <c r="D47" s="201">
        <v>36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1002</v>
      </c>
      <c r="B48" s="211" t="s">
        <v>1062</v>
      </c>
      <c r="C48" s="211" t="s">
        <v>1002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1060</v>
      </c>
      <c r="B49" s="200" t="s">
        <v>1064</v>
      </c>
      <c r="C49" s="200" t="s">
        <v>262</v>
      </c>
      <c r="D49" s="201">
        <v>1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11" t="s">
        <v>1002</v>
      </c>
      <c r="B50" s="211" t="s">
        <v>1065</v>
      </c>
      <c r="C50" s="211" t="s">
        <v>1002</v>
      </c>
      <c r="D50" s="212"/>
      <c r="E50" s="224"/>
      <c r="F50" s="212"/>
      <c r="G50" s="224"/>
      <c r="H50" s="212"/>
      <c r="I50" s="212"/>
      <c r="J50" s="212"/>
      <c r="K50" s="196"/>
      <c r="L50" s="196"/>
    </row>
    <row r="51" spans="1:12">
      <c r="A51" s="200" t="s">
        <v>1063</v>
      </c>
      <c r="B51" s="200" t="s">
        <v>1067</v>
      </c>
      <c r="C51" s="200" t="s">
        <v>262</v>
      </c>
      <c r="D51" s="201">
        <v>1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1002</v>
      </c>
      <c r="B52" s="211" t="s">
        <v>1224</v>
      </c>
      <c r="C52" s="211" t="s">
        <v>1002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1066</v>
      </c>
      <c r="B53" s="200" t="s">
        <v>1225</v>
      </c>
      <c r="C53" s="200" t="s">
        <v>262</v>
      </c>
      <c r="D53" s="201">
        <v>12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1002</v>
      </c>
      <c r="B54" s="211" t="s">
        <v>1074</v>
      </c>
      <c r="C54" s="211" t="s">
        <v>1002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1069</v>
      </c>
      <c r="B55" s="200" t="s">
        <v>1076</v>
      </c>
      <c r="C55" s="200" t="s">
        <v>262</v>
      </c>
      <c r="D55" s="201">
        <v>13</v>
      </c>
      <c r="E55" s="221"/>
      <c r="F55" s="201">
        <f>D55*E55</f>
        <v>0</v>
      </c>
      <c r="G55" s="221"/>
      <c r="H55" s="201">
        <f>D55*G55</f>
        <v>0</v>
      </c>
      <c r="I55" s="201">
        <f>E55+G55</f>
        <v>0</v>
      </c>
      <c r="J55" s="201">
        <f>F55+H55</f>
        <v>0</v>
      </c>
      <c r="K55" s="196"/>
      <c r="L55" s="196"/>
    </row>
    <row r="56" spans="1:12">
      <c r="A56" s="211" t="s">
        <v>1002</v>
      </c>
      <c r="B56" s="211" t="s">
        <v>1081</v>
      </c>
      <c r="C56" s="211" t="s">
        <v>1002</v>
      </c>
      <c r="D56" s="212"/>
      <c r="E56" s="224"/>
      <c r="F56" s="212"/>
      <c r="G56" s="224"/>
      <c r="H56" s="212"/>
      <c r="I56" s="212"/>
      <c r="J56" s="212"/>
      <c r="K56" s="196"/>
      <c r="L56" s="196"/>
    </row>
    <row r="57" spans="1:12">
      <c r="A57" s="200" t="s">
        <v>1072</v>
      </c>
      <c r="B57" s="200" t="s">
        <v>1083</v>
      </c>
      <c r="C57" s="200" t="s">
        <v>262</v>
      </c>
      <c r="D57" s="201">
        <v>13</v>
      </c>
      <c r="E57" s="221"/>
      <c r="F57" s="201">
        <f>D57*E57</f>
        <v>0</v>
      </c>
      <c r="G57" s="221"/>
      <c r="H57" s="201">
        <f>D57*G57</f>
        <v>0</v>
      </c>
      <c r="I57" s="201">
        <f>E57+G57</f>
        <v>0</v>
      </c>
      <c r="J57" s="201">
        <f>F57+H57</f>
        <v>0</v>
      </c>
      <c r="K57" s="196"/>
      <c r="L57" s="196"/>
    </row>
    <row r="58" spans="1:12">
      <c r="A58" s="211" t="s">
        <v>1002</v>
      </c>
      <c r="B58" s="211" t="s">
        <v>1084</v>
      </c>
      <c r="C58" s="211" t="s">
        <v>1002</v>
      </c>
      <c r="D58" s="212"/>
      <c r="E58" s="224"/>
      <c r="F58" s="212"/>
      <c r="G58" s="224"/>
      <c r="H58" s="212"/>
      <c r="I58" s="212"/>
      <c r="J58" s="212"/>
      <c r="K58" s="196"/>
      <c r="L58" s="196"/>
    </row>
    <row r="59" spans="1:12">
      <c r="A59" s="200" t="s">
        <v>1075</v>
      </c>
      <c r="B59" s="200" t="s">
        <v>1086</v>
      </c>
      <c r="C59" s="200" t="s">
        <v>262</v>
      </c>
      <c r="D59" s="201">
        <v>18</v>
      </c>
      <c r="E59" s="221"/>
      <c r="F59" s="201">
        <f>D59*E59</f>
        <v>0</v>
      </c>
      <c r="G59" s="221"/>
      <c r="H59" s="201">
        <f>D59*G59</f>
        <v>0</v>
      </c>
      <c r="I59" s="201">
        <f>E59+G59</f>
        <v>0</v>
      </c>
      <c r="J59" s="201">
        <f>F59+H59</f>
        <v>0</v>
      </c>
      <c r="K59" s="196"/>
      <c r="L59" s="196"/>
    </row>
    <row r="60" spans="1:12">
      <c r="A60" s="200" t="s">
        <v>1077</v>
      </c>
      <c r="B60" s="200" t="s">
        <v>1088</v>
      </c>
      <c r="C60" s="200" t="s">
        <v>262</v>
      </c>
      <c r="D60" s="201">
        <v>24</v>
      </c>
      <c r="E60" s="221"/>
      <c r="F60" s="201">
        <f>D60*E60</f>
        <v>0</v>
      </c>
      <c r="G60" s="221"/>
      <c r="H60" s="201">
        <f>D60*G60</f>
        <v>0</v>
      </c>
      <c r="I60" s="201">
        <f>E60+G60</f>
        <v>0</v>
      </c>
      <c r="J60" s="201">
        <f>F60+H60</f>
        <v>0</v>
      </c>
      <c r="K60" s="196"/>
      <c r="L60" s="196"/>
    </row>
    <row r="61" spans="1:12">
      <c r="A61" s="211" t="s">
        <v>1002</v>
      </c>
      <c r="B61" s="211" t="s">
        <v>1041</v>
      </c>
      <c r="C61" s="211" t="s">
        <v>1002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1079</v>
      </c>
      <c r="B62" s="200" t="s">
        <v>1093</v>
      </c>
      <c r="C62" s="200" t="s">
        <v>1044</v>
      </c>
      <c r="D62" s="201">
        <v>16</v>
      </c>
      <c r="E62" s="221"/>
      <c r="F62" s="201">
        <f>D62*E62</f>
        <v>0</v>
      </c>
      <c r="G62" s="221"/>
      <c r="H62" s="201">
        <f>D62*G62</f>
        <v>0</v>
      </c>
      <c r="I62" s="201">
        <f t="shared" ref="I62:J66" si="2">E62+G62</f>
        <v>0</v>
      </c>
      <c r="J62" s="201">
        <f t="shared" si="2"/>
        <v>0</v>
      </c>
      <c r="K62" s="196"/>
      <c r="L62" s="196"/>
    </row>
    <row r="63" spans="1:12">
      <c r="A63" s="200" t="s">
        <v>1082</v>
      </c>
      <c r="B63" s="200" t="s">
        <v>1095</v>
      </c>
      <c r="C63" s="200" t="s">
        <v>1044</v>
      </c>
      <c r="D63" s="201">
        <v>4</v>
      </c>
      <c r="E63" s="221"/>
      <c r="F63" s="201">
        <f>D63*E63</f>
        <v>0</v>
      </c>
      <c r="G63" s="221"/>
      <c r="H63" s="201">
        <f>D63*G63</f>
        <v>0</v>
      </c>
      <c r="I63" s="201">
        <f t="shared" si="2"/>
        <v>0</v>
      </c>
      <c r="J63" s="201">
        <f t="shared" si="2"/>
        <v>0</v>
      </c>
      <c r="K63" s="196"/>
      <c r="L63" s="196"/>
    </row>
    <row r="64" spans="1:12">
      <c r="A64" s="200" t="s">
        <v>1085</v>
      </c>
      <c r="B64" s="200" t="s">
        <v>1097</v>
      </c>
      <c r="C64" s="200" t="s">
        <v>1044</v>
      </c>
      <c r="D64" s="201">
        <v>6</v>
      </c>
      <c r="E64" s="221"/>
      <c r="F64" s="201">
        <f>D64*E64</f>
        <v>0</v>
      </c>
      <c r="G64" s="221"/>
      <c r="H64" s="201">
        <f>D64*G64</f>
        <v>0</v>
      </c>
      <c r="I64" s="201">
        <f t="shared" si="2"/>
        <v>0</v>
      </c>
      <c r="J64" s="201">
        <f t="shared" si="2"/>
        <v>0</v>
      </c>
      <c r="K64" s="196"/>
      <c r="L64" s="196"/>
    </row>
    <row r="65" spans="1:12">
      <c r="A65" s="200" t="s">
        <v>1087</v>
      </c>
      <c r="B65" s="200" t="s">
        <v>1099</v>
      </c>
      <c r="C65" s="200" t="s">
        <v>1044</v>
      </c>
      <c r="D65" s="201">
        <v>4</v>
      </c>
      <c r="E65" s="221"/>
      <c r="F65" s="201">
        <f>D65*E65</f>
        <v>0</v>
      </c>
      <c r="G65" s="221"/>
      <c r="H65" s="201">
        <f>D65*G65</f>
        <v>0</v>
      </c>
      <c r="I65" s="201">
        <f t="shared" si="2"/>
        <v>0</v>
      </c>
      <c r="J65" s="201">
        <f t="shared" si="2"/>
        <v>0</v>
      </c>
      <c r="K65" s="196"/>
      <c r="L65" s="196"/>
    </row>
    <row r="66" spans="1:12">
      <c r="A66" s="200" t="s">
        <v>1090</v>
      </c>
      <c r="B66" s="200" t="s">
        <v>1101</v>
      </c>
      <c r="C66" s="200" t="s">
        <v>1044</v>
      </c>
      <c r="D66" s="201">
        <v>18</v>
      </c>
      <c r="E66" s="221"/>
      <c r="F66" s="201">
        <f>D66*E66</f>
        <v>0</v>
      </c>
      <c r="G66" s="221"/>
      <c r="H66" s="201">
        <f>D66*G66</f>
        <v>0</v>
      </c>
      <c r="I66" s="201">
        <f t="shared" si="2"/>
        <v>0</v>
      </c>
      <c r="J66" s="201">
        <f t="shared" si="2"/>
        <v>0</v>
      </c>
      <c r="K66" s="196"/>
      <c r="L66" s="196"/>
    </row>
    <row r="67" spans="1:12">
      <c r="A67" s="211" t="s">
        <v>1002</v>
      </c>
      <c r="B67" s="211" t="s">
        <v>1102</v>
      </c>
      <c r="C67" s="211" t="s">
        <v>1002</v>
      </c>
      <c r="D67" s="212"/>
      <c r="E67" s="224"/>
      <c r="F67" s="212"/>
      <c r="G67" s="224"/>
      <c r="H67" s="212"/>
      <c r="I67" s="212"/>
      <c r="J67" s="212"/>
      <c r="K67" s="196"/>
      <c r="L67" s="196"/>
    </row>
    <row r="68" spans="1:12">
      <c r="A68" s="200" t="s">
        <v>1092</v>
      </c>
      <c r="B68" s="200" t="s">
        <v>1104</v>
      </c>
      <c r="C68" s="200" t="s">
        <v>1044</v>
      </c>
      <c r="D68" s="201">
        <v>4</v>
      </c>
      <c r="E68" s="221"/>
      <c r="F68" s="201">
        <f>D68*E68</f>
        <v>0</v>
      </c>
      <c r="G68" s="221"/>
      <c r="H68" s="201">
        <f>D68*G68</f>
        <v>0</v>
      </c>
      <c r="I68" s="201">
        <f>E68+G68</f>
        <v>0</v>
      </c>
      <c r="J68" s="201">
        <f>F68+H68</f>
        <v>0</v>
      </c>
      <c r="K68" s="196"/>
      <c r="L68" s="196"/>
    </row>
    <row r="69" spans="1:12">
      <c r="A69" s="211" t="s">
        <v>1002</v>
      </c>
      <c r="B69" s="211" t="s">
        <v>1105</v>
      </c>
      <c r="C69" s="211" t="s">
        <v>1002</v>
      </c>
      <c r="D69" s="212"/>
      <c r="E69" s="224"/>
      <c r="F69" s="212"/>
      <c r="G69" s="224"/>
      <c r="H69" s="212"/>
      <c r="I69" s="212"/>
      <c r="J69" s="212"/>
      <c r="K69" s="196"/>
      <c r="L69" s="196"/>
    </row>
    <row r="70" spans="1:12">
      <c r="A70" s="200" t="s">
        <v>1094</v>
      </c>
      <c r="B70" s="200" t="s">
        <v>1107</v>
      </c>
      <c r="C70" s="200" t="s">
        <v>1044</v>
      </c>
      <c r="D70" s="201">
        <v>6</v>
      </c>
      <c r="E70" s="221"/>
      <c r="F70" s="201">
        <f>D70*E70</f>
        <v>0</v>
      </c>
      <c r="G70" s="221"/>
      <c r="H70" s="201">
        <f>D70*G70</f>
        <v>0</v>
      </c>
      <c r="I70" s="201">
        <f>E70+G70</f>
        <v>0</v>
      </c>
      <c r="J70" s="201">
        <f>F70+H70</f>
        <v>0</v>
      </c>
      <c r="K70" s="196"/>
      <c r="L70" s="196"/>
    </row>
    <row r="71" spans="1:12">
      <c r="A71" s="211" t="s">
        <v>1002</v>
      </c>
      <c r="B71" s="211" t="s">
        <v>1108</v>
      </c>
      <c r="C71" s="211" t="s">
        <v>1002</v>
      </c>
      <c r="D71" s="212"/>
      <c r="E71" s="224"/>
      <c r="F71" s="212"/>
      <c r="G71" s="224"/>
      <c r="H71" s="212"/>
      <c r="I71" s="212"/>
      <c r="J71" s="212"/>
      <c r="K71" s="196"/>
      <c r="L71" s="196"/>
    </row>
    <row r="72" spans="1:12">
      <c r="A72" s="211" t="s">
        <v>1002</v>
      </c>
      <c r="B72" s="211" t="s">
        <v>1109</v>
      </c>
      <c r="C72" s="211" t="s">
        <v>1002</v>
      </c>
      <c r="D72" s="212"/>
      <c r="E72" s="224"/>
      <c r="F72" s="212"/>
      <c r="G72" s="224"/>
      <c r="H72" s="212"/>
      <c r="I72" s="212"/>
      <c r="J72" s="212"/>
      <c r="K72" s="196"/>
      <c r="L72" s="196"/>
    </row>
    <row r="73" spans="1:12">
      <c r="A73" s="200" t="s">
        <v>1096</v>
      </c>
      <c r="B73" s="200" t="s">
        <v>1111</v>
      </c>
      <c r="C73" s="200" t="s">
        <v>1044</v>
      </c>
      <c r="D73" s="201">
        <v>12</v>
      </c>
      <c r="E73" s="221"/>
      <c r="F73" s="201">
        <f>D73*E73</f>
        <v>0</v>
      </c>
      <c r="G73" s="221"/>
      <c r="H73" s="201">
        <f>D73*G73</f>
        <v>0</v>
      </c>
      <c r="I73" s="201">
        <f>E73+G73</f>
        <v>0</v>
      </c>
      <c r="J73" s="201">
        <f>F73+H73</f>
        <v>0</v>
      </c>
      <c r="K73" s="196"/>
      <c r="L73" s="196"/>
    </row>
    <row r="74" spans="1:12">
      <c r="A74" s="200" t="s">
        <v>1098</v>
      </c>
      <c r="B74" s="200" t="s">
        <v>1113</v>
      </c>
      <c r="C74" s="200" t="s">
        <v>1044</v>
      </c>
      <c r="D74" s="201">
        <v>3</v>
      </c>
      <c r="E74" s="221"/>
      <c r="F74" s="201">
        <f>D74*E74</f>
        <v>0</v>
      </c>
      <c r="G74" s="221"/>
      <c r="H74" s="201">
        <f>D74*G74</f>
        <v>0</v>
      </c>
      <c r="I74" s="201">
        <f>E74+G74</f>
        <v>0</v>
      </c>
      <c r="J74" s="201">
        <f>F74+H74</f>
        <v>0</v>
      </c>
      <c r="K74" s="196"/>
      <c r="L74" s="196"/>
    </row>
    <row r="75" spans="1:12">
      <c r="A75" s="211" t="s">
        <v>1002</v>
      </c>
      <c r="B75" s="211" t="s">
        <v>1114</v>
      </c>
      <c r="C75" s="211" t="s">
        <v>1002</v>
      </c>
      <c r="D75" s="212"/>
      <c r="E75" s="224"/>
      <c r="F75" s="212"/>
      <c r="G75" s="224"/>
      <c r="H75" s="212"/>
      <c r="I75" s="212"/>
      <c r="J75" s="212"/>
      <c r="K75" s="196"/>
      <c r="L75" s="196"/>
    </row>
    <row r="76" spans="1:12">
      <c r="A76" s="200" t="s">
        <v>1100</v>
      </c>
      <c r="B76" s="200" t="s">
        <v>1116</v>
      </c>
      <c r="C76" s="200" t="s">
        <v>227</v>
      </c>
      <c r="D76" s="201">
        <v>1</v>
      </c>
      <c r="E76" s="221"/>
      <c r="F76" s="201">
        <f>D76*E76</f>
        <v>0</v>
      </c>
      <c r="G76" s="221"/>
      <c r="H76" s="201">
        <f>D76*G76</f>
        <v>0</v>
      </c>
      <c r="I76" s="201">
        <f t="shared" ref="I76:J78" si="3">E76+G76</f>
        <v>0</v>
      </c>
      <c r="J76" s="201">
        <f t="shared" si="3"/>
        <v>0</v>
      </c>
      <c r="K76" s="196"/>
      <c r="L76" s="196"/>
    </row>
    <row r="77" spans="1:12">
      <c r="A77" s="200" t="s">
        <v>1002</v>
      </c>
      <c r="B77" s="200" t="s">
        <v>1002</v>
      </c>
      <c r="C77" s="200" t="s">
        <v>1002</v>
      </c>
      <c r="D77" s="201"/>
      <c r="E77" s="221"/>
      <c r="F77" s="201"/>
      <c r="G77" s="221"/>
      <c r="H77" s="201"/>
      <c r="I77" s="201">
        <f t="shared" si="3"/>
        <v>0</v>
      </c>
      <c r="J77" s="201">
        <f t="shared" si="3"/>
        <v>0</v>
      </c>
      <c r="K77" s="196"/>
      <c r="L77" s="196"/>
    </row>
    <row r="78" spans="1:12">
      <c r="A78" s="200" t="s">
        <v>1103</v>
      </c>
      <c r="B78" s="200" t="s">
        <v>1118</v>
      </c>
      <c r="C78" s="200" t="s">
        <v>1002</v>
      </c>
      <c r="D78" s="201"/>
      <c r="E78" s="221"/>
      <c r="F78" s="201">
        <f>M1+'09.Par.el.'!B34/100*F74+'09.Par.el.'!B34/100*F76</f>
        <v>0</v>
      </c>
      <c r="G78" s="221"/>
      <c r="H78" s="201"/>
      <c r="I78" s="201">
        <f t="shared" si="3"/>
        <v>0</v>
      </c>
      <c r="J78" s="201">
        <f t="shared" si="3"/>
        <v>0</v>
      </c>
      <c r="K78" s="196"/>
      <c r="L78" s="196"/>
    </row>
    <row r="79" spans="1:12">
      <c r="A79" s="204" t="s">
        <v>1002</v>
      </c>
      <c r="B79" s="204" t="s">
        <v>1119</v>
      </c>
      <c r="C79" s="204" t="s">
        <v>1002</v>
      </c>
      <c r="D79" s="205"/>
      <c r="E79" s="222"/>
      <c r="F79" s="205">
        <f>SUM(F3:F78)</f>
        <v>0</v>
      </c>
      <c r="G79" s="222"/>
      <c r="H79" s="205">
        <f>SUM(H3:H78)</f>
        <v>0</v>
      </c>
      <c r="I79" s="205"/>
      <c r="J79" s="205">
        <f>SUM(J3:J78)</f>
        <v>0</v>
      </c>
      <c r="K79" s="196"/>
      <c r="L79" s="196"/>
    </row>
    <row r="80" spans="1:12">
      <c r="A80" s="213" t="s">
        <v>1002</v>
      </c>
      <c r="B80" s="213" t="s">
        <v>1002</v>
      </c>
      <c r="C80" s="213" t="s">
        <v>1002</v>
      </c>
      <c r="D80" s="214"/>
      <c r="E80" s="225"/>
      <c r="F80" s="214"/>
      <c r="G80" s="225"/>
      <c r="H80" s="214"/>
      <c r="I80" s="214">
        <f>E80+G80</f>
        <v>0</v>
      </c>
      <c r="J80" s="214">
        <f>F80+H80</f>
        <v>0</v>
      </c>
      <c r="K80" s="196"/>
      <c r="L80" s="196"/>
    </row>
    <row r="81" spans="1:12">
      <c r="A81" s="204" t="s">
        <v>1002</v>
      </c>
      <c r="B81" s="204" t="s">
        <v>995</v>
      </c>
      <c r="C81" s="204" t="s">
        <v>1002</v>
      </c>
      <c r="D81" s="205"/>
      <c r="E81" s="222"/>
      <c r="F81" s="205"/>
      <c r="G81" s="222"/>
      <c r="H81" s="205"/>
      <c r="I81" s="205"/>
      <c r="J81" s="205"/>
      <c r="K81" s="196"/>
      <c r="L81" s="196"/>
    </row>
    <row r="82" spans="1:12">
      <c r="A82" s="200" t="s">
        <v>1002</v>
      </c>
      <c r="B82" s="200" t="s">
        <v>1002</v>
      </c>
      <c r="C82" s="200" t="s">
        <v>1002</v>
      </c>
      <c r="D82" s="201"/>
      <c r="E82" s="221"/>
      <c r="F82" s="201"/>
      <c r="G82" s="221"/>
      <c r="H82" s="201"/>
      <c r="I82" s="201">
        <f>E82+G82</f>
        <v>0</v>
      </c>
      <c r="J82" s="201">
        <f>F82+H82</f>
        <v>0</v>
      </c>
      <c r="K82" s="196"/>
      <c r="L82" s="196"/>
    </row>
    <row r="83" spans="1:12">
      <c r="A83" s="198" t="s">
        <v>1002</v>
      </c>
      <c r="B83" s="198" t="s">
        <v>1120</v>
      </c>
      <c r="C83" s="198" t="s">
        <v>1002</v>
      </c>
      <c r="D83" s="199"/>
      <c r="E83" s="220"/>
      <c r="F83" s="199"/>
      <c r="G83" s="220"/>
      <c r="H83" s="199"/>
      <c r="I83" s="199"/>
      <c r="J83" s="199"/>
      <c r="K83" s="196"/>
      <c r="L83" s="196"/>
    </row>
    <row r="84" spans="1:12">
      <c r="A84" s="200" t="s">
        <v>1002</v>
      </c>
      <c r="B84" s="200" t="s">
        <v>1002</v>
      </c>
      <c r="C84" s="200" t="s">
        <v>1002</v>
      </c>
      <c r="D84" s="201"/>
      <c r="E84" s="221"/>
      <c r="F84" s="201"/>
      <c r="G84" s="221"/>
      <c r="H84" s="201"/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1002</v>
      </c>
      <c r="B85" s="211" t="s">
        <v>1121</v>
      </c>
      <c r="C85" s="211" t="s">
        <v>1002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1002</v>
      </c>
      <c r="B86" s="211" t="s">
        <v>1122</v>
      </c>
      <c r="C86" s="211" t="s">
        <v>1002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1110</v>
      </c>
      <c r="B87" s="200" t="s">
        <v>1126</v>
      </c>
      <c r="C87" s="200" t="s">
        <v>262</v>
      </c>
      <c r="D87" s="201">
        <v>3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11" t="s">
        <v>1002</v>
      </c>
      <c r="B88" s="211" t="s">
        <v>1127</v>
      </c>
      <c r="C88" s="211" t="s">
        <v>1002</v>
      </c>
      <c r="D88" s="212"/>
      <c r="E88" s="224"/>
      <c r="F88" s="212"/>
      <c r="G88" s="224"/>
      <c r="H88" s="212"/>
      <c r="I88" s="212"/>
      <c r="J88" s="212"/>
      <c r="K88" s="196"/>
      <c r="L88" s="196"/>
    </row>
    <row r="89" spans="1:12">
      <c r="A89" s="211" t="s">
        <v>1002</v>
      </c>
      <c r="B89" s="211" t="s">
        <v>1128</v>
      </c>
      <c r="C89" s="211" t="s">
        <v>1002</v>
      </c>
      <c r="D89" s="212"/>
      <c r="E89" s="224"/>
      <c r="F89" s="212"/>
      <c r="G89" s="224"/>
      <c r="H89" s="212"/>
      <c r="I89" s="212"/>
      <c r="J89" s="212"/>
      <c r="K89" s="196"/>
      <c r="L89" s="196"/>
    </row>
    <row r="90" spans="1:12">
      <c r="A90" s="200" t="s">
        <v>1112</v>
      </c>
      <c r="B90" s="200" t="s">
        <v>1130</v>
      </c>
      <c r="C90" s="200" t="s">
        <v>262</v>
      </c>
      <c r="D90" s="201">
        <v>1</v>
      </c>
      <c r="E90" s="221"/>
      <c r="F90" s="201">
        <f>D90*E90</f>
        <v>0</v>
      </c>
      <c r="G90" s="221"/>
      <c r="H90" s="201">
        <f>D90*G90</f>
        <v>0</v>
      </c>
      <c r="I90" s="201">
        <f>E90+G90</f>
        <v>0</v>
      </c>
      <c r="J90" s="201">
        <f>F90+H90</f>
        <v>0</v>
      </c>
      <c r="K90" s="196"/>
      <c r="L90" s="196"/>
    </row>
    <row r="91" spans="1:12">
      <c r="A91" s="211" t="s">
        <v>1002</v>
      </c>
      <c r="B91" s="211" t="s">
        <v>1131</v>
      </c>
      <c r="C91" s="211" t="s">
        <v>1002</v>
      </c>
      <c r="D91" s="212"/>
      <c r="E91" s="224"/>
      <c r="F91" s="212"/>
      <c r="G91" s="224"/>
      <c r="H91" s="212"/>
      <c r="I91" s="212"/>
      <c r="J91" s="212"/>
      <c r="K91" s="196"/>
      <c r="L91" s="196"/>
    </row>
    <row r="92" spans="1:12">
      <c r="A92" s="211" t="s">
        <v>1002</v>
      </c>
      <c r="B92" s="211" t="s">
        <v>1132</v>
      </c>
      <c r="C92" s="211" t="s">
        <v>1002</v>
      </c>
      <c r="D92" s="212"/>
      <c r="E92" s="224"/>
      <c r="F92" s="212"/>
      <c r="G92" s="224"/>
      <c r="H92" s="212"/>
      <c r="I92" s="212"/>
      <c r="J92" s="212"/>
      <c r="K92" s="196"/>
      <c r="L92" s="196"/>
    </row>
    <row r="93" spans="1:12">
      <c r="A93" s="200" t="s">
        <v>1115</v>
      </c>
      <c r="B93" s="200" t="s">
        <v>1134</v>
      </c>
      <c r="C93" s="200" t="s">
        <v>236</v>
      </c>
      <c r="D93" s="201">
        <v>12</v>
      </c>
      <c r="E93" s="221"/>
      <c r="F93" s="201">
        <f>D93*E93</f>
        <v>0</v>
      </c>
      <c r="G93" s="221"/>
      <c r="H93" s="201">
        <f>D93*G93</f>
        <v>0</v>
      </c>
      <c r="I93" s="201">
        <f>E93+G93</f>
        <v>0</v>
      </c>
      <c r="J93" s="201">
        <f>F93+H93</f>
        <v>0</v>
      </c>
      <c r="K93" s="196"/>
      <c r="L93" s="196"/>
    </row>
    <row r="94" spans="1:12">
      <c r="A94" s="200" t="s">
        <v>1002</v>
      </c>
      <c r="B94" s="200" t="s">
        <v>1002</v>
      </c>
      <c r="C94" s="200" t="s">
        <v>1002</v>
      </c>
      <c r="D94" s="201"/>
      <c r="E94" s="221"/>
      <c r="F94" s="201"/>
      <c r="G94" s="221"/>
      <c r="H94" s="201"/>
      <c r="I94" s="201">
        <f>E94+G94</f>
        <v>0</v>
      </c>
      <c r="J94" s="201">
        <f>F94+H94</f>
        <v>0</v>
      </c>
      <c r="K94" s="196"/>
      <c r="L94" s="196"/>
    </row>
    <row r="95" spans="1:12">
      <c r="A95" s="198" t="s">
        <v>1002</v>
      </c>
      <c r="B95" s="198" t="s">
        <v>1135</v>
      </c>
      <c r="C95" s="198" t="s">
        <v>1002</v>
      </c>
      <c r="D95" s="199"/>
      <c r="E95" s="220"/>
      <c r="F95" s="199">
        <f>SUM(F84:F94)</f>
        <v>0</v>
      </c>
      <c r="G95" s="220"/>
      <c r="H95" s="199">
        <f>SUM(H84:H94)</f>
        <v>0</v>
      </c>
      <c r="I95" s="199"/>
      <c r="J95" s="199">
        <f>SUM(J84:J94)</f>
        <v>0</v>
      </c>
      <c r="K95" s="196"/>
      <c r="L95" s="196"/>
    </row>
    <row r="96" spans="1:12">
      <c r="A96" s="200" t="s">
        <v>1002</v>
      </c>
      <c r="B96" s="200" t="s">
        <v>1002</v>
      </c>
      <c r="C96" s="200" t="s">
        <v>1002</v>
      </c>
      <c r="D96" s="201"/>
      <c r="E96" s="221"/>
      <c r="F96" s="201"/>
      <c r="G96" s="221"/>
      <c r="H96" s="201"/>
      <c r="I96" s="201">
        <f>E96+G96</f>
        <v>0</v>
      </c>
      <c r="J96" s="201">
        <f>F96+H96</f>
        <v>0</v>
      </c>
      <c r="K96" s="196"/>
      <c r="L96" s="196"/>
    </row>
    <row r="97" spans="1:12">
      <c r="A97" s="204" t="s">
        <v>1002</v>
      </c>
      <c r="B97" s="204" t="s">
        <v>1136</v>
      </c>
      <c r="C97" s="204" t="s">
        <v>1002</v>
      </c>
      <c r="D97" s="205"/>
      <c r="E97" s="222"/>
      <c r="F97" s="205">
        <f>SUM(F82,F84:F94,F96:F96)</f>
        <v>0</v>
      </c>
      <c r="G97" s="222"/>
      <c r="H97" s="205">
        <f>SUM(H82,H84:H94,H96:H96)</f>
        <v>0</v>
      </c>
      <c r="I97" s="205"/>
      <c r="J97" s="205">
        <f>SUM(J82,J84:J94,J96:J96)</f>
        <v>0</v>
      </c>
      <c r="K97" s="196"/>
      <c r="L97" s="196"/>
    </row>
    <row r="98" spans="1:12">
      <c r="A98" s="200" t="s">
        <v>1002</v>
      </c>
      <c r="B98" s="200" t="s">
        <v>1002</v>
      </c>
      <c r="C98" s="200" t="s">
        <v>1002</v>
      </c>
      <c r="D98" s="201"/>
      <c r="E98" s="201"/>
      <c r="F98" s="201"/>
      <c r="G98" s="201"/>
      <c r="H98" s="201"/>
      <c r="I98" s="201">
        <f>E98+G98</f>
        <v>0</v>
      </c>
      <c r="J98" s="201">
        <f>F98+H98</f>
        <v>0</v>
      </c>
      <c r="K98" s="196"/>
      <c r="L98" s="196"/>
    </row>
  </sheetData>
  <sheetProtection algorithmName="SHA-512" hashValue="ZdY7C//VT9VjKN/AhCHSIxfvH8CI7n7FagvEEYw3x+VdyoouPh69+ksHmlHOHumZgvp2OEyHBq0dkXGkSMtjLg==" saltValue="6t4rB4s2iwDC500qT5b5LA==" spinCount="100000" sheet="1" objects="1" scenarios="1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34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1226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1187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1188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1189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1183</v>
      </c>
      <c r="B33" s="207">
        <v>5</v>
      </c>
    </row>
    <row r="34" spans="1:2">
      <c r="A34" s="207" t="s">
        <v>1184</v>
      </c>
      <c r="B34" s="207">
        <v>21</v>
      </c>
    </row>
  </sheetData>
  <sheetProtection algorithmName="SHA-512" hashValue="ThoD2QnrtpjtFkd7nQYh744Ff0AFz5zFwixN5nakGhB1nm1+yEXBpUkw+tz7sqdvgTEf9g5Tsnteh7S8CDEhfA==" saltValue="Xmoow5jOn+BXnAm3LVMY6A==" spinCount="100000" sheet="1" objects="1" scenarios="1"/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/>
  </sheetPr>
  <dimension ref="A1:BH5000"/>
  <sheetViews>
    <sheetView workbookViewId="0">
      <selection activeCell="Z201" sqref="Z201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163</v>
      </c>
    </row>
    <row r="2" spans="1:60" ht="25.2" customHeight="1">
      <c r="A2" s="139" t="s">
        <v>8</v>
      </c>
      <c r="B2" s="48" t="s">
        <v>43</v>
      </c>
      <c r="C2" s="286" t="s">
        <v>44</v>
      </c>
      <c r="D2" s="287"/>
      <c r="E2" s="287"/>
      <c r="F2" s="287"/>
      <c r="G2" s="288"/>
      <c r="AG2" t="s">
        <v>164</v>
      </c>
    </row>
    <row r="3" spans="1:60" ht="25.2" customHeight="1">
      <c r="A3" s="139" t="s">
        <v>9</v>
      </c>
      <c r="B3" s="48" t="s">
        <v>77</v>
      </c>
      <c r="C3" s="286" t="s">
        <v>78</v>
      </c>
      <c r="D3" s="287"/>
      <c r="E3" s="287"/>
      <c r="F3" s="287"/>
      <c r="G3" s="288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100</v>
      </c>
      <c r="C8" s="186" t="s">
        <v>101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0.16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4.4000000000000004</v>
      </c>
      <c r="W8" s="162"/>
      <c r="X8" s="162"/>
      <c r="Y8" s="162"/>
      <c r="AG8" t="s">
        <v>190</v>
      </c>
    </row>
    <row r="9" spans="1:60" ht="20.399999999999999" outlineLevel="1">
      <c r="A9" s="170">
        <v>1</v>
      </c>
      <c r="B9" s="171" t="s">
        <v>910</v>
      </c>
      <c r="C9" s="187" t="s">
        <v>911</v>
      </c>
      <c r="D9" s="172" t="s">
        <v>193</v>
      </c>
      <c r="E9" s="173">
        <v>3.42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4.7379999999999999E-2</v>
      </c>
      <c r="O9" s="173">
        <f>ROUND(E9*N9,2)</f>
        <v>0.16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1.2869999999999999</v>
      </c>
      <c r="V9" s="158">
        <f>ROUND(E9*U9,2)</f>
        <v>4.4000000000000004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912</v>
      </c>
      <c r="D10" s="160"/>
      <c r="E10" s="161">
        <v>3.42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3" t="s">
        <v>189</v>
      </c>
      <c r="B11" s="164" t="s">
        <v>104</v>
      </c>
      <c r="C11" s="186" t="s">
        <v>105</v>
      </c>
      <c r="D11" s="165"/>
      <c r="E11" s="166"/>
      <c r="F11" s="167"/>
      <c r="G11" s="167">
        <f>SUMIF(AG12:AG21,"&lt;&gt;NOR",G12:G21)</f>
        <v>0</v>
      </c>
      <c r="H11" s="167"/>
      <c r="I11" s="167">
        <f>SUM(I12:I21)</f>
        <v>0</v>
      </c>
      <c r="J11" s="167"/>
      <c r="K11" s="167">
        <f>SUM(K12:K21)</f>
        <v>0</v>
      </c>
      <c r="L11" s="167"/>
      <c r="M11" s="167">
        <f>SUM(M12:M21)</f>
        <v>0</v>
      </c>
      <c r="N11" s="166"/>
      <c r="O11" s="166">
        <f>SUM(O12:O21)</f>
        <v>3.8999999999999995</v>
      </c>
      <c r="P11" s="166"/>
      <c r="Q11" s="166">
        <f>SUM(Q12:Q21)</f>
        <v>0</v>
      </c>
      <c r="R11" s="167"/>
      <c r="S11" s="167"/>
      <c r="T11" s="168"/>
      <c r="U11" s="162"/>
      <c r="V11" s="162">
        <f>SUM(V12:V21)</f>
        <v>98.31</v>
      </c>
      <c r="W11" s="162"/>
      <c r="X11" s="162"/>
      <c r="Y11" s="162"/>
      <c r="AG11" t="s">
        <v>190</v>
      </c>
    </row>
    <row r="12" spans="1:60" ht="20.399999999999999" outlineLevel="1">
      <c r="A12" s="170">
        <v>2</v>
      </c>
      <c r="B12" s="171" t="s">
        <v>191</v>
      </c>
      <c r="C12" s="187" t="s">
        <v>192</v>
      </c>
      <c r="D12" s="172" t="s">
        <v>193</v>
      </c>
      <c r="E12" s="173">
        <v>130.4023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1.554E-2</v>
      </c>
      <c r="O12" s="173">
        <f>ROUND(E12*N12,2)</f>
        <v>2.0299999999999998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0.23580000000000001</v>
      </c>
      <c r="V12" s="158">
        <f>ROUND(E12*U12,2)</f>
        <v>30.75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4" t="s">
        <v>199</v>
      </c>
      <c r="D13" s="295"/>
      <c r="E13" s="295"/>
      <c r="F13" s="295"/>
      <c r="G13" s="29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913</v>
      </c>
      <c r="D14" s="160"/>
      <c r="E14" s="161">
        <v>130.4023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0">
        <v>3</v>
      </c>
      <c r="B15" s="171" t="s">
        <v>206</v>
      </c>
      <c r="C15" s="187" t="s">
        <v>207</v>
      </c>
      <c r="D15" s="172" t="s">
        <v>193</v>
      </c>
      <c r="E15" s="173">
        <v>130.4023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8.5100000000000002E-3</v>
      </c>
      <c r="O15" s="173">
        <f>ROUND(E15*N15,2)</f>
        <v>1.1100000000000001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0.32500000000000001</v>
      </c>
      <c r="V15" s="158">
        <f>ROUND(E15*U15,2)</f>
        <v>42.38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88" t="s">
        <v>914</v>
      </c>
      <c r="D16" s="160"/>
      <c r="E16" s="161">
        <v>130.4023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>
      <c r="A17" s="170">
        <v>4</v>
      </c>
      <c r="B17" s="171" t="s">
        <v>447</v>
      </c>
      <c r="C17" s="187" t="s">
        <v>448</v>
      </c>
      <c r="D17" s="172" t="s">
        <v>193</v>
      </c>
      <c r="E17" s="173">
        <v>12.132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3.4909999999999997E-2</v>
      </c>
      <c r="O17" s="173">
        <f>ROUND(E17*N17,2)</f>
        <v>0.42</v>
      </c>
      <c r="P17" s="173">
        <v>0</v>
      </c>
      <c r="Q17" s="173">
        <f>ROUND(E17*P17,2)</f>
        <v>0</v>
      </c>
      <c r="R17" s="175"/>
      <c r="S17" s="175" t="s">
        <v>194</v>
      </c>
      <c r="T17" s="176" t="s">
        <v>195</v>
      </c>
      <c r="U17" s="158">
        <v>1.1841699999999999</v>
      </c>
      <c r="V17" s="158">
        <f>ROUND(E17*U17,2)</f>
        <v>14.37</v>
      </c>
      <c r="W17" s="158"/>
      <c r="X17" s="158" t="s">
        <v>196</v>
      </c>
      <c r="Y17" s="158" t="s">
        <v>197</v>
      </c>
      <c r="Z17" s="147"/>
      <c r="AA17" s="147"/>
      <c r="AB17" s="147"/>
      <c r="AC17" s="147"/>
      <c r="AD17" s="147"/>
      <c r="AE17" s="147"/>
      <c r="AF17" s="147"/>
      <c r="AG17" s="147" t="s">
        <v>198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88" t="s">
        <v>915</v>
      </c>
      <c r="D18" s="160"/>
      <c r="E18" s="161">
        <v>12.132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0">
        <v>5</v>
      </c>
      <c r="B19" s="171" t="s">
        <v>209</v>
      </c>
      <c r="C19" s="187" t="s">
        <v>210</v>
      </c>
      <c r="D19" s="172" t="s">
        <v>193</v>
      </c>
      <c r="E19" s="173">
        <v>6.2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5.4969999999999998E-2</v>
      </c>
      <c r="O19" s="173">
        <f>ROUND(E19*N19,2)</f>
        <v>0.34</v>
      </c>
      <c r="P19" s="173">
        <v>0</v>
      </c>
      <c r="Q19" s="173">
        <f>ROUND(E19*P19,2)</f>
        <v>0</v>
      </c>
      <c r="R19" s="175"/>
      <c r="S19" s="175" t="s">
        <v>194</v>
      </c>
      <c r="T19" s="176" t="s">
        <v>195</v>
      </c>
      <c r="U19" s="158">
        <v>1.7428999999999999</v>
      </c>
      <c r="V19" s="158">
        <f>ROUND(E19*U19,2)</f>
        <v>10.81</v>
      </c>
      <c r="W19" s="158"/>
      <c r="X19" s="158" t="s">
        <v>196</v>
      </c>
      <c r="Y19" s="158" t="s">
        <v>197</v>
      </c>
      <c r="Z19" s="147"/>
      <c r="AA19" s="147"/>
      <c r="AB19" s="147"/>
      <c r="AC19" s="147"/>
      <c r="AD19" s="147"/>
      <c r="AE19" s="147"/>
      <c r="AF19" s="147"/>
      <c r="AG19" s="147" t="s">
        <v>198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88" t="s">
        <v>542</v>
      </c>
      <c r="D20" s="160"/>
      <c r="E20" s="161">
        <v>3.8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>
      <c r="A21" s="154"/>
      <c r="B21" s="155"/>
      <c r="C21" s="188" t="s">
        <v>916</v>
      </c>
      <c r="D21" s="160"/>
      <c r="E21" s="161">
        <v>2.4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>
      <c r="A22" s="163" t="s">
        <v>189</v>
      </c>
      <c r="B22" s="164" t="s">
        <v>106</v>
      </c>
      <c r="C22" s="186" t="s">
        <v>107</v>
      </c>
      <c r="D22" s="165"/>
      <c r="E22" s="166"/>
      <c r="F22" s="167"/>
      <c r="G22" s="167">
        <f>SUMIF(AG23:AG26,"&lt;&gt;NOR",G23:G26)</f>
        <v>0</v>
      </c>
      <c r="H22" s="167"/>
      <c r="I22" s="167">
        <f>SUM(I23:I26)</f>
        <v>0</v>
      </c>
      <c r="J22" s="167"/>
      <c r="K22" s="167">
        <f>SUM(K23:K26)</f>
        <v>0</v>
      </c>
      <c r="L22" s="167"/>
      <c r="M22" s="167">
        <f>SUM(M23:M26)</f>
        <v>0</v>
      </c>
      <c r="N22" s="166"/>
      <c r="O22" s="166">
        <f>SUM(O23:O26)</f>
        <v>0.93</v>
      </c>
      <c r="P22" s="166"/>
      <c r="Q22" s="166">
        <f>SUM(Q23:Q26)</f>
        <v>0</v>
      </c>
      <c r="R22" s="167"/>
      <c r="S22" s="167"/>
      <c r="T22" s="168"/>
      <c r="U22" s="162"/>
      <c r="V22" s="162">
        <f>SUM(V23:V26)</f>
        <v>17.29</v>
      </c>
      <c r="W22" s="162"/>
      <c r="X22" s="162"/>
      <c r="Y22" s="162"/>
      <c r="AG22" t="s">
        <v>190</v>
      </c>
    </row>
    <row r="23" spans="1:60" outlineLevel="1">
      <c r="A23" s="170">
        <v>6</v>
      </c>
      <c r="B23" s="171" t="s">
        <v>451</v>
      </c>
      <c r="C23" s="187" t="s">
        <v>452</v>
      </c>
      <c r="D23" s="172" t="s">
        <v>193</v>
      </c>
      <c r="E23" s="173">
        <v>52.09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1.7850000000000001E-2</v>
      </c>
      <c r="O23" s="173">
        <f>ROUND(E23*N23,2)</f>
        <v>0.93</v>
      </c>
      <c r="P23" s="173">
        <v>0</v>
      </c>
      <c r="Q23" s="173">
        <f>ROUND(E23*P23,2)</f>
        <v>0</v>
      </c>
      <c r="R23" s="175"/>
      <c r="S23" s="175" t="s">
        <v>194</v>
      </c>
      <c r="T23" s="176" t="s">
        <v>195</v>
      </c>
      <c r="U23" s="158">
        <v>0.28199999999999997</v>
      </c>
      <c r="V23" s="158">
        <f>ROUND(E23*U23,2)</f>
        <v>14.69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88" t="s">
        <v>917</v>
      </c>
      <c r="D24" s="160"/>
      <c r="E24" s="161">
        <v>52.09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0">
        <v>7</v>
      </c>
      <c r="B25" s="171" t="s">
        <v>454</v>
      </c>
      <c r="C25" s="187" t="s">
        <v>455</v>
      </c>
      <c r="D25" s="172" t="s">
        <v>193</v>
      </c>
      <c r="E25" s="173">
        <v>52.09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194</v>
      </c>
      <c r="T25" s="176" t="s">
        <v>195</v>
      </c>
      <c r="U25" s="158">
        <v>0.05</v>
      </c>
      <c r="V25" s="158">
        <f>ROUND(E25*U25,2)</f>
        <v>2.6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88" t="s">
        <v>918</v>
      </c>
      <c r="D26" s="160"/>
      <c r="E26" s="161">
        <v>52.09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3" t="s">
        <v>189</v>
      </c>
      <c r="B27" s="164" t="s">
        <v>110</v>
      </c>
      <c r="C27" s="186" t="s">
        <v>111</v>
      </c>
      <c r="D27" s="165"/>
      <c r="E27" s="166"/>
      <c r="F27" s="167"/>
      <c r="G27" s="167">
        <f>SUMIF(AG28:AG30,"&lt;&gt;NOR",G28:G30)</f>
        <v>0</v>
      </c>
      <c r="H27" s="167"/>
      <c r="I27" s="167">
        <f>SUM(I28:I30)</f>
        <v>0</v>
      </c>
      <c r="J27" s="167"/>
      <c r="K27" s="167">
        <f>SUM(K28:K30)</f>
        <v>0</v>
      </c>
      <c r="L27" s="167"/>
      <c r="M27" s="167">
        <f>SUM(M28:M30)</f>
        <v>0</v>
      </c>
      <c r="N27" s="166"/>
      <c r="O27" s="166">
        <f>SUM(O28:O30)</f>
        <v>0</v>
      </c>
      <c r="P27" s="166"/>
      <c r="Q27" s="166">
        <f>SUM(Q28:Q30)</f>
        <v>0</v>
      </c>
      <c r="R27" s="167"/>
      <c r="S27" s="167"/>
      <c r="T27" s="168"/>
      <c r="U27" s="162"/>
      <c r="V27" s="162">
        <f>SUM(V28:V30)</f>
        <v>1.6</v>
      </c>
      <c r="W27" s="162"/>
      <c r="X27" s="162"/>
      <c r="Y27" s="162"/>
      <c r="AG27" t="s">
        <v>190</v>
      </c>
    </row>
    <row r="28" spans="1:60" ht="20.399999999999999" outlineLevel="1">
      <c r="A28" s="177">
        <v>8</v>
      </c>
      <c r="B28" s="178" t="s">
        <v>213</v>
      </c>
      <c r="C28" s="189" t="s">
        <v>214</v>
      </c>
      <c r="D28" s="179" t="s">
        <v>215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194</v>
      </c>
      <c r="T28" s="183" t="s">
        <v>195</v>
      </c>
      <c r="U28" s="158">
        <v>1.6</v>
      </c>
      <c r="V28" s="158">
        <f>ROUND(E28*U28,2)</f>
        <v>1.6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>
      <c r="A29" s="177">
        <v>9</v>
      </c>
      <c r="B29" s="178" t="s">
        <v>216</v>
      </c>
      <c r="C29" s="189" t="s">
        <v>217</v>
      </c>
      <c r="D29" s="179" t="s">
        <v>218</v>
      </c>
      <c r="E29" s="180">
        <v>20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7">
        <v>10</v>
      </c>
      <c r="B30" s="178" t="s">
        <v>219</v>
      </c>
      <c r="C30" s="189" t="s">
        <v>220</v>
      </c>
      <c r="D30" s="179" t="s">
        <v>221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6.4">
      <c r="A31" s="163" t="s">
        <v>189</v>
      </c>
      <c r="B31" s="164" t="s">
        <v>112</v>
      </c>
      <c r="C31" s="186" t="s">
        <v>113</v>
      </c>
      <c r="D31" s="165"/>
      <c r="E31" s="166"/>
      <c r="F31" s="167"/>
      <c r="G31" s="167">
        <f>SUMIF(AG32:AG33,"&lt;&gt;NOR",G32:G33)</f>
        <v>0</v>
      </c>
      <c r="H31" s="167"/>
      <c r="I31" s="167">
        <f>SUM(I32:I33)</f>
        <v>0</v>
      </c>
      <c r="J31" s="167"/>
      <c r="K31" s="167">
        <f>SUM(K32:K33)</f>
        <v>0</v>
      </c>
      <c r="L31" s="167"/>
      <c r="M31" s="167">
        <f>SUM(M32:M33)</f>
        <v>0</v>
      </c>
      <c r="N31" s="166"/>
      <c r="O31" s="166">
        <f>SUM(O32:O33)</f>
        <v>0</v>
      </c>
      <c r="P31" s="166"/>
      <c r="Q31" s="166">
        <f>SUM(Q32:Q33)</f>
        <v>0</v>
      </c>
      <c r="R31" s="167"/>
      <c r="S31" s="167"/>
      <c r="T31" s="168"/>
      <c r="U31" s="162"/>
      <c r="V31" s="162">
        <f>SUM(V32:V33)</f>
        <v>16.04</v>
      </c>
      <c r="W31" s="162"/>
      <c r="X31" s="162"/>
      <c r="Y31" s="162"/>
      <c r="AG31" t="s">
        <v>190</v>
      </c>
    </row>
    <row r="32" spans="1:60" outlineLevel="1">
      <c r="A32" s="170">
        <v>11</v>
      </c>
      <c r="B32" s="171" t="s">
        <v>222</v>
      </c>
      <c r="C32" s="187" t="s">
        <v>223</v>
      </c>
      <c r="D32" s="172" t="s">
        <v>193</v>
      </c>
      <c r="E32" s="173">
        <v>52.09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4.0000000000000003E-5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194</v>
      </c>
      <c r="T32" s="176" t="s">
        <v>195</v>
      </c>
      <c r="U32" s="158">
        <v>0.308</v>
      </c>
      <c r="V32" s="158">
        <f>ROUND(E32*U32,2)</f>
        <v>16.04</v>
      </c>
      <c r="W32" s="158"/>
      <c r="X32" s="158" t="s">
        <v>196</v>
      </c>
      <c r="Y32" s="158" t="s">
        <v>197</v>
      </c>
      <c r="Z32" s="147"/>
      <c r="AA32" s="147"/>
      <c r="AB32" s="147"/>
      <c r="AC32" s="147"/>
      <c r="AD32" s="147"/>
      <c r="AE32" s="147"/>
      <c r="AF32" s="147"/>
      <c r="AG32" s="147" t="s">
        <v>198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>
      <c r="A33" s="154"/>
      <c r="B33" s="155"/>
      <c r="C33" s="188" t="s">
        <v>917</v>
      </c>
      <c r="D33" s="160"/>
      <c r="E33" s="161">
        <v>52.09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>
      <c r="A34" s="163" t="s">
        <v>189</v>
      </c>
      <c r="B34" s="164" t="s">
        <v>116</v>
      </c>
      <c r="C34" s="186" t="s">
        <v>117</v>
      </c>
      <c r="D34" s="165"/>
      <c r="E34" s="166"/>
      <c r="F34" s="167"/>
      <c r="G34" s="167">
        <f>SUMIF(AG35:AG53,"&lt;&gt;NOR",G35:G53)</f>
        <v>0</v>
      </c>
      <c r="H34" s="167"/>
      <c r="I34" s="167">
        <f>SUM(I35:I53)</f>
        <v>0</v>
      </c>
      <c r="J34" s="167"/>
      <c r="K34" s="167">
        <f>SUM(K35:K53)</f>
        <v>0</v>
      </c>
      <c r="L34" s="167"/>
      <c r="M34" s="167">
        <f>SUM(M35:M53)</f>
        <v>0</v>
      </c>
      <c r="N34" s="166"/>
      <c r="O34" s="166">
        <f>SUM(O35:O53)</f>
        <v>0</v>
      </c>
      <c r="P34" s="166"/>
      <c r="Q34" s="166">
        <f>SUM(Q35:Q53)</f>
        <v>2.5200000000000005</v>
      </c>
      <c r="R34" s="167"/>
      <c r="S34" s="167"/>
      <c r="T34" s="168"/>
      <c r="U34" s="162"/>
      <c r="V34" s="162">
        <f>SUM(V35:V53)</f>
        <v>33.540000000000006</v>
      </c>
      <c r="W34" s="162"/>
      <c r="X34" s="162"/>
      <c r="Y34" s="162"/>
      <c r="AG34" t="s">
        <v>190</v>
      </c>
    </row>
    <row r="35" spans="1:60" outlineLevel="1">
      <c r="A35" s="170">
        <v>12</v>
      </c>
      <c r="B35" s="171" t="s">
        <v>225</v>
      </c>
      <c r="C35" s="187" t="s">
        <v>919</v>
      </c>
      <c r="D35" s="172" t="s">
        <v>227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228</v>
      </c>
      <c r="T35" s="176" t="s">
        <v>229</v>
      </c>
      <c r="U35" s="158">
        <v>0</v>
      </c>
      <c r="V35" s="158">
        <f>ROUND(E35*U35,2)</f>
        <v>0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188" t="s">
        <v>920</v>
      </c>
      <c r="D36" s="160"/>
      <c r="E36" s="161">
        <v>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0">
        <v>13</v>
      </c>
      <c r="B37" s="171" t="s">
        <v>230</v>
      </c>
      <c r="C37" s="187" t="s">
        <v>921</v>
      </c>
      <c r="D37" s="172" t="s">
        <v>227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228</v>
      </c>
      <c r="T37" s="176" t="s">
        <v>229</v>
      </c>
      <c r="U37" s="158">
        <v>0</v>
      </c>
      <c r="V37" s="158">
        <f>ROUND(E37*U37,2)</f>
        <v>0</v>
      </c>
      <c r="W37" s="158"/>
      <c r="X37" s="158" t="s">
        <v>196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198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>
      <c r="A38" s="154"/>
      <c r="B38" s="155"/>
      <c r="C38" s="188" t="s">
        <v>922</v>
      </c>
      <c r="D38" s="160"/>
      <c r="E38" s="161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0">
        <v>14</v>
      </c>
      <c r="B39" s="171" t="s">
        <v>232</v>
      </c>
      <c r="C39" s="187" t="s">
        <v>923</v>
      </c>
      <c r="D39" s="172" t="s">
        <v>227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228</v>
      </c>
      <c r="T39" s="176" t="s">
        <v>229</v>
      </c>
      <c r="U39" s="158">
        <v>0</v>
      </c>
      <c r="V39" s="158">
        <f>ROUND(E39*U39,2)</f>
        <v>0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924</v>
      </c>
      <c r="D40" s="160"/>
      <c r="E40" s="161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0">
        <v>15</v>
      </c>
      <c r="B41" s="171" t="s">
        <v>225</v>
      </c>
      <c r="C41" s="187" t="s">
        <v>925</v>
      </c>
      <c r="D41" s="172" t="s">
        <v>227</v>
      </c>
      <c r="E41" s="173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228</v>
      </c>
      <c r="T41" s="176" t="s">
        <v>229</v>
      </c>
      <c r="U41" s="158">
        <v>0</v>
      </c>
      <c r="V41" s="158">
        <f>ROUND(E41*U41,2)</f>
        <v>0</v>
      </c>
      <c r="W41" s="158"/>
      <c r="X41" s="158" t="s">
        <v>461</v>
      </c>
      <c r="Y41" s="158" t="s">
        <v>197</v>
      </c>
      <c r="Z41" s="147"/>
      <c r="AA41" s="147"/>
      <c r="AB41" s="147"/>
      <c r="AC41" s="147"/>
      <c r="AD41" s="147"/>
      <c r="AE41" s="147"/>
      <c r="AF41" s="147"/>
      <c r="AG41" s="147" t="s">
        <v>462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>
      <c r="A42" s="154"/>
      <c r="B42" s="155"/>
      <c r="C42" s="188" t="s">
        <v>926</v>
      </c>
      <c r="D42" s="160"/>
      <c r="E42" s="161">
        <v>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0">
        <v>16</v>
      </c>
      <c r="B43" s="171" t="s">
        <v>241</v>
      </c>
      <c r="C43" s="187" t="s">
        <v>242</v>
      </c>
      <c r="D43" s="172" t="s">
        <v>193</v>
      </c>
      <c r="E43" s="173">
        <v>130.4023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0.01</v>
      </c>
      <c r="Q43" s="173">
        <f>ROUND(E43*P43,2)</f>
        <v>1.3</v>
      </c>
      <c r="R43" s="175"/>
      <c r="S43" s="175" t="s">
        <v>194</v>
      </c>
      <c r="T43" s="176" t="s">
        <v>195</v>
      </c>
      <c r="U43" s="158">
        <v>0.08</v>
      </c>
      <c r="V43" s="158">
        <f>ROUND(E43*U43,2)</f>
        <v>10.43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>
      <c r="A44" s="154"/>
      <c r="B44" s="155"/>
      <c r="C44" s="188" t="s">
        <v>927</v>
      </c>
      <c r="D44" s="160"/>
      <c r="E44" s="161">
        <v>91.692499999999995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>
      <c r="A45" s="154"/>
      <c r="B45" s="155"/>
      <c r="C45" s="188" t="s">
        <v>928</v>
      </c>
      <c r="D45" s="160"/>
      <c r="E45" s="161">
        <v>38.709800000000001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0">
        <v>17</v>
      </c>
      <c r="B46" s="171" t="s">
        <v>929</v>
      </c>
      <c r="C46" s="187" t="s">
        <v>930</v>
      </c>
      <c r="D46" s="172" t="s">
        <v>474</v>
      </c>
      <c r="E46" s="173">
        <v>0.18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1.2800000000000001E-3</v>
      </c>
      <c r="O46" s="173">
        <f>ROUND(E46*N46,2)</f>
        <v>0</v>
      </c>
      <c r="P46" s="173">
        <v>1.8</v>
      </c>
      <c r="Q46" s="173">
        <f>ROUND(E46*P46,2)</f>
        <v>0.32</v>
      </c>
      <c r="R46" s="175"/>
      <c r="S46" s="175" t="s">
        <v>194</v>
      </c>
      <c r="T46" s="176" t="s">
        <v>195</v>
      </c>
      <c r="U46" s="158">
        <v>1.52</v>
      </c>
      <c r="V46" s="158">
        <f>ROUND(E46*U46,2)</f>
        <v>0.27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188" t="s">
        <v>931</v>
      </c>
      <c r="D47" s="160"/>
      <c r="E47" s="161">
        <v>0.18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>
      <c r="A48" s="177">
        <v>18</v>
      </c>
      <c r="B48" s="178" t="s">
        <v>466</v>
      </c>
      <c r="C48" s="189" t="s">
        <v>467</v>
      </c>
      <c r="D48" s="179" t="s">
        <v>248</v>
      </c>
      <c r="E48" s="180">
        <v>2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0">
        <v>0</v>
      </c>
      <c r="O48" s="180">
        <f>ROUND(E48*N48,2)</f>
        <v>0</v>
      </c>
      <c r="P48" s="180">
        <v>0</v>
      </c>
      <c r="Q48" s="180">
        <f>ROUND(E48*P48,2)</f>
        <v>0</v>
      </c>
      <c r="R48" s="182"/>
      <c r="S48" s="182" t="s">
        <v>194</v>
      </c>
      <c r="T48" s="183" t="s">
        <v>195</v>
      </c>
      <c r="U48" s="158">
        <v>0.05</v>
      </c>
      <c r="V48" s="158">
        <f>ROUND(E48*U48,2)</f>
        <v>0.1</v>
      </c>
      <c r="W48" s="158"/>
      <c r="X48" s="158" t="s">
        <v>196</v>
      </c>
      <c r="Y48" s="158" t="s">
        <v>197</v>
      </c>
      <c r="Z48" s="147"/>
      <c r="AA48" s="147"/>
      <c r="AB48" s="147"/>
      <c r="AC48" s="147"/>
      <c r="AD48" s="147"/>
      <c r="AE48" s="147"/>
      <c r="AF48" s="147"/>
      <c r="AG48" s="147" t="s">
        <v>198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0">
        <v>19</v>
      </c>
      <c r="B49" s="171" t="s">
        <v>476</v>
      </c>
      <c r="C49" s="187" t="s">
        <v>477</v>
      </c>
      <c r="D49" s="172" t="s">
        <v>193</v>
      </c>
      <c r="E49" s="173">
        <v>52.09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1.26E-2</v>
      </c>
      <c r="Q49" s="173">
        <f>ROUND(E49*P49,2)</f>
        <v>0.66</v>
      </c>
      <c r="R49" s="175"/>
      <c r="S49" s="175" t="s">
        <v>194</v>
      </c>
      <c r="T49" s="176" t="s">
        <v>195</v>
      </c>
      <c r="U49" s="158">
        <v>0.33</v>
      </c>
      <c r="V49" s="158">
        <f>ROUND(E49*U49,2)</f>
        <v>17.190000000000001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188" t="s">
        <v>932</v>
      </c>
      <c r="D50" s="160"/>
      <c r="E50" s="161">
        <v>52.09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202</v>
      </c>
      <c r="AH50" s="147">
        <v>5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0">
        <v>20</v>
      </c>
      <c r="B51" s="171" t="s">
        <v>234</v>
      </c>
      <c r="C51" s="187" t="s">
        <v>235</v>
      </c>
      <c r="D51" s="172" t="s">
        <v>236</v>
      </c>
      <c r="E51" s="173">
        <v>4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4.8999999999999998E-4</v>
      </c>
      <c r="O51" s="173">
        <f>ROUND(E51*N51,2)</f>
        <v>0</v>
      </c>
      <c r="P51" s="173">
        <v>0.04</v>
      </c>
      <c r="Q51" s="173">
        <f>ROUND(E51*P51,2)</f>
        <v>0.16</v>
      </c>
      <c r="R51" s="175"/>
      <c r="S51" s="175" t="s">
        <v>194</v>
      </c>
      <c r="T51" s="176" t="s">
        <v>195</v>
      </c>
      <c r="U51" s="158">
        <v>0.66800000000000004</v>
      </c>
      <c r="V51" s="158">
        <f>ROUND(E51*U51,2)</f>
        <v>2.67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294" t="s">
        <v>237</v>
      </c>
      <c r="D52" s="295"/>
      <c r="E52" s="295"/>
      <c r="F52" s="295"/>
      <c r="G52" s="29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7">
        <v>21</v>
      </c>
      <c r="B53" s="178" t="s">
        <v>238</v>
      </c>
      <c r="C53" s="189" t="s">
        <v>239</v>
      </c>
      <c r="D53" s="179" t="s">
        <v>236</v>
      </c>
      <c r="E53" s="180">
        <v>18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4.4999999999999997E-3</v>
      </c>
      <c r="Q53" s="180">
        <f>ROUND(E53*P53,2)</f>
        <v>0.08</v>
      </c>
      <c r="R53" s="182"/>
      <c r="S53" s="182" t="s">
        <v>194</v>
      </c>
      <c r="T53" s="183" t="s">
        <v>240</v>
      </c>
      <c r="U53" s="158">
        <v>0.16</v>
      </c>
      <c r="V53" s="158">
        <f>ROUND(E53*U53,2)</f>
        <v>2.88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>
      <c r="A54" s="163" t="s">
        <v>189</v>
      </c>
      <c r="B54" s="164" t="s">
        <v>118</v>
      </c>
      <c r="C54" s="186" t="s">
        <v>119</v>
      </c>
      <c r="D54" s="165"/>
      <c r="E54" s="166"/>
      <c r="F54" s="167"/>
      <c r="G54" s="167">
        <f>SUMIF(AG55:AG55,"&lt;&gt;NOR",G55:G55)</f>
        <v>0</v>
      </c>
      <c r="H54" s="167"/>
      <c r="I54" s="167">
        <f>SUM(I55:I55)</f>
        <v>0</v>
      </c>
      <c r="J54" s="167"/>
      <c r="K54" s="167">
        <f>SUM(K55:K55)</f>
        <v>0</v>
      </c>
      <c r="L54" s="167"/>
      <c r="M54" s="167">
        <f>SUM(M55:M55)</f>
        <v>0</v>
      </c>
      <c r="N54" s="166"/>
      <c r="O54" s="166">
        <f>SUM(O55:O55)</f>
        <v>0</v>
      </c>
      <c r="P54" s="166"/>
      <c r="Q54" s="166">
        <f>SUM(Q55:Q55)</f>
        <v>0</v>
      </c>
      <c r="R54" s="167"/>
      <c r="S54" s="167"/>
      <c r="T54" s="168"/>
      <c r="U54" s="162"/>
      <c r="V54" s="162">
        <f>SUM(V55:V55)</f>
        <v>9.4499999999999993</v>
      </c>
      <c r="W54" s="162"/>
      <c r="X54" s="162"/>
      <c r="Y54" s="162"/>
      <c r="AG54" t="s">
        <v>190</v>
      </c>
    </row>
    <row r="55" spans="1:60" outlineLevel="1">
      <c r="A55" s="177">
        <v>22</v>
      </c>
      <c r="B55" s="178" t="s">
        <v>255</v>
      </c>
      <c r="C55" s="189" t="s">
        <v>256</v>
      </c>
      <c r="D55" s="179" t="s">
        <v>257</v>
      </c>
      <c r="E55" s="180">
        <v>4.9966400000000002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2"/>
      <c r="S55" s="182" t="s">
        <v>194</v>
      </c>
      <c r="T55" s="183" t="s">
        <v>195</v>
      </c>
      <c r="U55" s="158">
        <v>1.8919999999999999</v>
      </c>
      <c r="V55" s="158">
        <f>ROUND(E55*U55,2)</f>
        <v>9.4499999999999993</v>
      </c>
      <c r="W55" s="158"/>
      <c r="X55" s="158" t="s">
        <v>258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259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3" t="s">
        <v>189</v>
      </c>
      <c r="B56" s="164" t="s">
        <v>122</v>
      </c>
      <c r="C56" s="186" t="s">
        <v>123</v>
      </c>
      <c r="D56" s="165"/>
      <c r="E56" s="166"/>
      <c r="F56" s="167"/>
      <c r="G56" s="167">
        <f>SUMIF(AG57:AG64,"&lt;&gt;NOR",G57:G64)</f>
        <v>0</v>
      </c>
      <c r="H56" s="167"/>
      <c r="I56" s="167">
        <f>SUM(I57:I64)</f>
        <v>0</v>
      </c>
      <c r="J56" s="167"/>
      <c r="K56" s="167">
        <f>SUM(K57:K64)</f>
        <v>0</v>
      </c>
      <c r="L56" s="167"/>
      <c r="M56" s="167">
        <f>SUM(M57:M64)</f>
        <v>0</v>
      </c>
      <c r="N56" s="166"/>
      <c r="O56" s="166">
        <f>SUM(O57:O64)</f>
        <v>6.9999999999999993E-2</v>
      </c>
      <c r="P56" s="166"/>
      <c r="Q56" s="166">
        <f>SUM(Q57:Q64)</f>
        <v>0.47000000000000003</v>
      </c>
      <c r="R56" s="167"/>
      <c r="S56" s="167"/>
      <c r="T56" s="168"/>
      <c r="U56" s="162"/>
      <c r="V56" s="162">
        <f>SUM(V57:V64)</f>
        <v>42.31</v>
      </c>
      <c r="W56" s="162"/>
      <c r="X56" s="162"/>
      <c r="Y56" s="162"/>
      <c r="AG56" t="s">
        <v>190</v>
      </c>
    </row>
    <row r="57" spans="1:60" outlineLevel="1">
      <c r="A57" s="170">
        <v>23</v>
      </c>
      <c r="B57" s="171" t="s">
        <v>933</v>
      </c>
      <c r="C57" s="187" t="s">
        <v>934</v>
      </c>
      <c r="D57" s="172" t="s">
        <v>193</v>
      </c>
      <c r="E57" s="173">
        <v>76.894999999999996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7.5000000000000002E-4</v>
      </c>
      <c r="O57" s="173">
        <f>ROUND(E57*N57,2)</f>
        <v>0.06</v>
      </c>
      <c r="P57" s="173">
        <v>5.0200000000000002E-3</v>
      </c>
      <c r="Q57" s="173">
        <f>ROUND(E57*P57,2)</f>
        <v>0.39</v>
      </c>
      <c r="R57" s="175"/>
      <c r="S57" s="175" t="s">
        <v>194</v>
      </c>
      <c r="T57" s="176" t="s">
        <v>195</v>
      </c>
      <c r="U57" s="158">
        <v>0.32</v>
      </c>
      <c r="V57" s="158">
        <f>ROUND(E57*U57,2)</f>
        <v>24.61</v>
      </c>
      <c r="W57" s="158"/>
      <c r="X57" s="158" t="s">
        <v>196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198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>
      <c r="A58" s="154"/>
      <c r="B58" s="155"/>
      <c r="C58" s="188" t="s">
        <v>935</v>
      </c>
      <c r="D58" s="160"/>
      <c r="E58" s="161">
        <v>31.265000000000001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>
      <c r="A59" s="154"/>
      <c r="B59" s="155"/>
      <c r="C59" s="188" t="s">
        <v>936</v>
      </c>
      <c r="D59" s="160"/>
      <c r="E59" s="161">
        <v>45.63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0">
        <v>24</v>
      </c>
      <c r="B60" s="171" t="s">
        <v>937</v>
      </c>
      <c r="C60" s="187" t="s">
        <v>938</v>
      </c>
      <c r="D60" s="172" t="s">
        <v>236</v>
      </c>
      <c r="E60" s="173">
        <v>67.099999999999994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1.24E-3</v>
      </c>
      <c r="Q60" s="173">
        <f>ROUND(E60*P60,2)</f>
        <v>0.08</v>
      </c>
      <c r="R60" s="175"/>
      <c r="S60" s="175" t="s">
        <v>194</v>
      </c>
      <c r="T60" s="176" t="s">
        <v>195</v>
      </c>
      <c r="U60" s="158">
        <v>9.2999999999999999E-2</v>
      </c>
      <c r="V60" s="158">
        <f>ROUND(E60*U60,2)</f>
        <v>6.24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>
      <c r="A61" s="154"/>
      <c r="B61" s="155"/>
      <c r="C61" s="188" t="s">
        <v>939</v>
      </c>
      <c r="D61" s="160"/>
      <c r="E61" s="161">
        <v>67.099999999999994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202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>
      <c r="A62" s="170">
        <v>25</v>
      </c>
      <c r="B62" s="171" t="s">
        <v>940</v>
      </c>
      <c r="C62" s="187" t="s">
        <v>941</v>
      </c>
      <c r="D62" s="172" t="s">
        <v>193</v>
      </c>
      <c r="E62" s="173">
        <v>8.64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8.4000000000000003E-4</v>
      </c>
      <c r="O62" s="173">
        <f>ROUND(E62*N62,2)</f>
        <v>0.01</v>
      </c>
      <c r="P62" s="173">
        <v>0</v>
      </c>
      <c r="Q62" s="173">
        <f>ROUND(E62*P62,2)</f>
        <v>0</v>
      </c>
      <c r="R62" s="175"/>
      <c r="S62" s="175" t="s">
        <v>194</v>
      </c>
      <c r="T62" s="176" t="s">
        <v>229</v>
      </c>
      <c r="U62" s="158">
        <v>1.3260000000000001</v>
      </c>
      <c r="V62" s="158">
        <f>ROUND(E62*U62,2)</f>
        <v>11.46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188" t="s">
        <v>942</v>
      </c>
      <c r="D63" s="160"/>
      <c r="E63" s="161">
        <v>8.64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>
        <v>26</v>
      </c>
      <c r="B64" s="155" t="s">
        <v>263</v>
      </c>
      <c r="C64" s="190" t="s">
        <v>264</v>
      </c>
      <c r="D64" s="156" t="s">
        <v>0</v>
      </c>
      <c r="E64" s="184"/>
      <c r="F64" s="159"/>
      <c r="G64" s="158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194</v>
      </c>
      <c r="T64" s="158" t="s">
        <v>195</v>
      </c>
      <c r="U64" s="158">
        <v>0</v>
      </c>
      <c r="V64" s="158">
        <f>ROUND(E64*U64,2)</f>
        <v>0</v>
      </c>
      <c r="W64" s="158"/>
      <c r="X64" s="158" t="s">
        <v>258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259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>
      <c r="A65" s="163" t="s">
        <v>189</v>
      </c>
      <c r="B65" s="164" t="s">
        <v>124</v>
      </c>
      <c r="C65" s="186" t="s">
        <v>125</v>
      </c>
      <c r="D65" s="165"/>
      <c r="E65" s="166"/>
      <c r="F65" s="167"/>
      <c r="G65" s="167">
        <f>SUMIF(AG66:AG74,"&lt;&gt;NOR",G66:G74)</f>
        <v>0</v>
      </c>
      <c r="H65" s="167"/>
      <c r="I65" s="167">
        <f>SUM(I66:I74)</f>
        <v>0</v>
      </c>
      <c r="J65" s="167"/>
      <c r="K65" s="167">
        <f>SUM(K66:K74)</f>
        <v>0</v>
      </c>
      <c r="L65" s="167"/>
      <c r="M65" s="167">
        <f>SUM(M66:M74)</f>
        <v>0</v>
      </c>
      <c r="N65" s="166"/>
      <c r="O65" s="166">
        <f>SUM(O66:O74)</f>
        <v>0.01</v>
      </c>
      <c r="P65" s="166"/>
      <c r="Q65" s="166">
        <f>SUM(Q66:Q74)</f>
        <v>0.22</v>
      </c>
      <c r="R65" s="167"/>
      <c r="S65" s="167"/>
      <c r="T65" s="168"/>
      <c r="U65" s="162"/>
      <c r="V65" s="162">
        <f>SUM(V66:V74)</f>
        <v>8.5</v>
      </c>
      <c r="W65" s="162"/>
      <c r="X65" s="162"/>
      <c r="Y65" s="162"/>
      <c r="AG65" t="s">
        <v>190</v>
      </c>
    </row>
    <row r="66" spans="1:60" outlineLevel="1">
      <c r="A66" s="177">
        <v>27</v>
      </c>
      <c r="B66" s="178" t="s">
        <v>265</v>
      </c>
      <c r="C66" s="189" t="s">
        <v>266</v>
      </c>
      <c r="D66" s="179" t="s">
        <v>262</v>
      </c>
      <c r="E66" s="180">
        <v>1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2"/>
      <c r="S66" s="182" t="s">
        <v>228</v>
      </c>
      <c r="T66" s="183" t="s">
        <v>229</v>
      </c>
      <c r="U66" s="158">
        <v>0</v>
      </c>
      <c r="V66" s="158">
        <f>ROUND(E66*U66,2)</f>
        <v>0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7">
        <v>28</v>
      </c>
      <c r="B67" s="178" t="s">
        <v>267</v>
      </c>
      <c r="C67" s="189" t="s">
        <v>268</v>
      </c>
      <c r="D67" s="179" t="s">
        <v>248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2"/>
      <c r="S67" s="182" t="s">
        <v>194</v>
      </c>
      <c r="T67" s="183" t="s">
        <v>195</v>
      </c>
      <c r="U67" s="158">
        <v>0.17399999999999999</v>
      </c>
      <c r="V67" s="158">
        <f>ROUND(E67*U67,2)</f>
        <v>0.17</v>
      </c>
      <c r="W67" s="158"/>
      <c r="X67" s="158" t="s">
        <v>196</v>
      </c>
      <c r="Y67" s="158" t="s">
        <v>197</v>
      </c>
      <c r="Z67" s="147"/>
      <c r="AA67" s="147"/>
      <c r="AB67" s="147"/>
      <c r="AC67" s="147"/>
      <c r="AD67" s="147"/>
      <c r="AE67" s="147"/>
      <c r="AF67" s="147"/>
      <c r="AG67" s="147" t="s">
        <v>198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29</v>
      </c>
      <c r="B68" s="171" t="s">
        <v>812</v>
      </c>
      <c r="C68" s="187" t="s">
        <v>813</v>
      </c>
      <c r="D68" s="172" t="s">
        <v>236</v>
      </c>
      <c r="E68" s="173">
        <v>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4.6999999999999999E-4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0.35899999999999999</v>
      </c>
      <c r="V68" s="158">
        <f>ROUND(E68*U68,2)</f>
        <v>0.72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4" t="s">
        <v>271</v>
      </c>
      <c r="D69" s="295"/>
      <c r="E69" s="295"/>
      <c r="F69" s="295"/>
      <c r="G69" s="29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30</v>
      </c>
      <c r="B70" s="171" t="s">
        <v>272</v>
      </c>
      <c r="C70" s="187" t="s">
        <v>273</v>
      </c>
      <c r="D70" s="172" t="s">
        <v>236</v>
      </c>
      <c r="E70" s="173">
        <v>4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1.5200000000000001E-3</v>
      </c>
      <c r="O70" s="173">
        <f>ROUND(E70*N70,2)</f>
        <v>0.01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1.17</v>
      </c>
      <c r="V70" s="158">
        <f>ROUND(E70*U70,2)</f>
        <v>4.68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>
      <c r="A71" s="154"/>
      <c r="B71" s="155"/>
      <c r="C71" s="294" t="s">
        <v>271</v>
      </c>
      <c r="D71" s="295"/>
      <c r="E71" s="295"/>
      <c r="F71" s="295"/>
      <c r="G71" s="29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7">
        <v>31</v>
      </c>
      <c r="B72" s="178" t="s">
        <v>274</v>
      </c>
      <c r="C72" s="189" t="s">
        <v>275</v>
      </c>
      <c r="D72" s="179" t="s">
        <v>236</v>
      </c>
      <c r="E72" s="180">
        <v>6</v>
      </c>
      <c r="F72" s="181"/>
      <c r="G72" s="182">
        <f>ROUND(E72*F72,2)</f>
        <v>0</v>
      </c>
      <c r="H72" s="181"/>
      <c r="I72" s="182">
        <f>ROUND(E72*H72,2)</f>
        <v>0</v>
      </c>
      <c r="J72" s="181"/>
      <c r="K72" s="182">
        <f>ROUND(E72*J72,2)</f>
        <v>0</v>
      </c>
      <c r="L72" s="182">
        <v>21</v>
      </c>
      <c r="M72" s="182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2"/>
      <c r="S72" s="182" t="s">
        <v>194</v>
      </c>
      <c r="T72" s="183" t="s">
        <v>195</v>
      </c>
      <c r="U72" s="158">
        <v>4.8000000000000001E-2</v>
      </c>
      <c r="V72" s="158">
        <f>ROUND(E72*U72,2)</f>
        <v>0.28999999999999998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0">
        <v>32</v>
      </c>
      <c r="B73" s="171" t="s">
        <v>276</v>
      </c>
      <c r="C73" s="187" t="s">
        <v>277</v>
      </c>
      <c r="D73" s="172" t="s">
        <v>236</v>
      </c>
      <c r="E73" s="173">
        <v>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5.9000000000000003E-4</v>
      </c>
      <c r="O73" s="173">
        <f>ROUND(E73*N73,2)</f>
        <v>0</v>
      </c>
      <c r="P73" s="173">
        <v>3.6999999999999998E-2</v>
      </c>
      <c r="Q73" s="173">
        <f>ROUND(E73*P73,2)</f>
        <v>0.22</v>
      </c>
      <c r="R73" s="175"/>
      <c r="S73" s="175" t="s">
        <v>194</v>
      </c>
      <c r="T73" s="176" t="s">
        <v>195</v>
      </c>
      <c r="U73" s="158">
        <v>0.44</v>
      </c>
      <c r="V73" s="158">
        <f>ROUND(E73*U73,2)</f>
        <v>2.64</v>
      </c>
      <c r="W73" s="158"/>
      <c r="X73" s="158" t="s">
        <v>196</v>
      </c>
      <c r="Y73" s="158" t="s">
        <v>197</v>
      </c>
      <c r="Z73" s="147"/>
      <c r="AA73" s="147"/>
      <c r="AB73" s="147"/>
      <c r="AC73" s="147"/>
      <c r="AD73" s="147"/>
      <c r="AE73" s="147"/>
      <c r="AF73" s="147"/>
      <c r="AG73" s="147" t="s">
        <v>198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54">
        <v>33</v>
      </c>
      <c r="B74" s="155" t="s">
        <v>278</v>
      </c>
      <c r="C74" s="190" t="s">
        <v>279</v>
      </c>
      <c r="D74" s="156" t="s">
        <v>0</v>
      </c>
      <c r="E74" s="184"/>
      <c r="F74" s="159"/>
      <c r="G74" s="158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194</v>
      </c>
      <c r="T74" s="158" t="s">
        <v>195</v>
      </c>
      <c r="U74" s="158">
        <v>0</v>
      </c>
      <c r="V74" s="158">
        <f>ROUND(E74*U74,2)</f>
        <v>0</v>
      </c>
      <c r="W74" s="158"/>
      <c r="X74" s="158" t="s">
        <v>258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259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>
      <c r="A75" s="163" t="s">
        <v>189</v>
      </c>
      <c r="B75" s="164" t="s">
        <v>126</v>
      </c>
      <c r="C75" s="186" t="s">
        <v>127</v>
      </c>
      <c r="D75" s="165"/>
      <c r="E75" s="166"/>
      <c r="F75" s="167"/>
      <c r="G75" s="167">
        <f>SUMIF(AG76:AG99,"&lt;&gt;NOR",G76:G99)</f>
        <v>0</v>
      </c>
      <c r="H75" s="167"/>
      <c r="I75" s="167">
        <f>SUM(I76:I99)</f>
        <v>0</v>
      </c>
      <c r="J75" s="167"/>
      <c r="K75" s="167">
        <f>SUM(K76:K99)</f>
        <v>0</v>
      </c>
      <c r="L75" s="167"/>
      <c r="M75" s="167">
        <f>SUM(M76:M99)</f>
        <v>0</v>
      </c>
      <c r="N75" s="166"/>
      <c r="O75" s="166">
        <f>SUM(O76:O99)</f>
        <v>7.0000000000000007E-2</v>
      </c>
      <c r="P75" s="166"/>
      <c r="Q75" s="166">
        <f>SUM(Q76:Q99)</f>
        <v>0.03</v>
      </c>
      <c r="R75" s="167"/>
      <c r="S75" s="167"/>
      <c r="T75" s="168"/>
      <c r="U75" s="162"/>
      <c r="V75" s="162">
        <f>SUM(V76:V99)</f>
        <v>17.27</v>
      </c>
      <c r="W75" s="162"/>
      <c r="X75" s="162"/>
      <c r="Y75" s="162"/>
      <c r="AG75" t="s">
        <v>190</v>
      </c>
    </row>
    <row r="76" spans="1:60" outlineLevel="1">
      <c r="A76" s="177">
        <v>34</v>
      </c>
      <c r="B76" s="178" t="s">
        <v>280</v>
      </c>
      <c r="C76" s="189" t="s">
        <v>281</v>
      </c>
      <c r="D76" s="179" t="s">
        <v>262</v>
      </c>
      <c r="E76" s="180">
        <v>2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0">
        <v>0</v>
      </c>
      <c r="O76" s="180">
        <f>ROUND(E76*N76,2)</f>
        <v>0</v>
      </c>
      <c r="P76" s="180">
        <v>0</v>
      </c>
      <c r="Q76" s="180">
        <f>ROUND(E76*P76,2)</f>
        <v>0</v>
      </c>
      <c r="R76" s="182"/>
      <c r="S76" s="182" t="s">
        <v>228</v>
      </c>
      <c r="T76" s="183" t="s">
        <v>229</v>
      </c>
      <c r="U76" s="158">
        <v>0</v>
      </c>
      <c r="V76" s="158">
        <f>ROUND(E76*U76,2)</f>
        <v>0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7">
        <v>35</v>
      </c>
      <c r="B77" s="178" t="s">
        <v>282</v>
      </c>
      <c r="C77" s="189" t="s">
        <v>283</v>
      </c>
      <c r="D77" s="179" t="s">
        <v>248</v>
      </c>
      <c r="E77" s="180">
        <v>1</v>
      </c>
      <c r="F77" s="181"/>
      <c r="G77" s="182">
        <f>ROUND(E77*F77,2)</f>
        <v>0</v>
      </c>
      <c r="H77" s="181"/>
      <c r="I77" s="182">
        <f>ROUND(E77*H77,2)</f>
        <v>0</v>
      </c>
      <c r="J77" s="181"/>
      <c r="K77" s="182">
        <f>ROUND(E77*J77,2)</f>
        <v>0</v>
      </c>
      <c r="L77" s="182">
        <v>21</v>
      </c>
      <c r="M77" s="182">
        <f>G77*(1+L77/100)</f>
        <v>0</v>
      </c>
      <c r="N77" s="180">
        <v>0</v>
      </c>
      <c r="O77" s="180">
        <f>ROUND(E77*N77,2)</f>
        <v>0</v>
      </c>
      <c r="P77" s="180">
        <v>0</v>
      </c>
      <c r="Q77" s="180">
        <f>ROUND(E77*P77,2)</f>
        <v>0</v>
      </c>
      <c r="R77" s="182"/>
      <c r="S77" s="182" t="s">
        <v>194</v>
      </c>
      <c r="T77" s="183" t="s">
        <v>195</v>
      </c>
      <c r="U77" s="158">
        <v>0.42499999999999999</v>
      </c>
      <c r="V77" s="158">
        <f>ROUND(E77*U77,2)</f>
        <v>0.43</v>
      </c>
      <c r="W77" s="158"/>
      <c r="X77" s="158" t="s">
        <v>196</v>
      </c>
      <c r="Y77" s="158" t="s">
        <v>197</v>
      </c>
      <c r="Z77" s="147"/>
      <c r="AA77" s="147"/>
      <c r="AB77" s="147"/>
      <c r="AC77" s="147"/>
      <c r="AD77" s="147"/>
      <c r="AE77" s="147"/>
      <c r="AF77" s="147"/>
      <c r="AG77" s="147" t="s">
        <v>198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7">
        <v>36</v>
      </c>
      <c r="B78" s="178" t="s">
        <v>284</v>
      </c>
      <c r="C78" s="189" t="s">
        <v>285</v>
      </c>
      <c r="D78" s="179" t="s">
        <v>248</v>
      </c>
      <c r="E78" s="180">
        <v>1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2"/>
      <c r="S78" s="182" t="s">
        <v>194</v>
      </c>
      <c r="T78" s="183" t="s">
        <v>195</v>
      </c>
      <c r="U78" s="158">
        <v>0.42499999999999999</v>
      </c>
      <c r="V78" s="158">
        <f>ROUND(E78*U78,2)</f>
        <v>0.43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>
      <c r="A79" s="170">
        <v>37</v>
      </c>
      <c r="B79" s="171" t="s">
        <v>286</v>
      </c>
      <c r="C79" s="187" t="s">
        <v>478</v>
      </c>
      <c r="D79" s="172" t="s">
        <v>236</v>
      </c>
      <c r="E79" s="173">
        <v>8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3.9899999999999996E-3</v>
      </c>
      <c r="O79" s="173">
        <f>ROUND(E79*N79,2)</f>
        <v>0.03</v>
      </c>
      <c r="P79" s="173">
        <v>0</v>
      </c>
      <c r="Q79" s="173">
        <f>ROUND(E79*P79,2)</f>
        <v>0</v>
      </c>
      <c r="R79" s="175"/>
      <c r="S79" s="175" t="s">
        <v>194</v>
      </c>
      <c r="T79" s="176" t="s">
        <v>195</v>
      </c>
      <c r="U79" s="158">
        <v>0.54290000000000005</v>
      </c>
      <c r="V79" s="158">
        <f>ROUND(E79*U79,2)</f>
        <v>4.34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>
      <c r="A80" s="154"/>
      <c r="B80" s="155"/>
      <c r="C80" s="294" t="s">
        <v>287</v>
      </c>
      <c r="D80" s="295"/>
      <c r="E80" s="295"/>
      <c r="F80" s="295"/>
      <c r="G80" s="29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>
      <c r="A81" s="154"/>
      <c r="B81" s="155"/>
      <c r="C81" s="296" t="s">
        <v>288</v>
      </c>
      <c r="D81" s="297"/>
      <c r="E81" s="297"/>
      <c r="F81" s="297"/>
      <c r="G81" s="29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>
      <c r="A82" s="170">
        <v>38</v>
      </c>
      <c r="B82" s="171" t="s">
        <v>289</v>
      </c>
      <c r="C82" s="187" t="s">
        <v>479</v>
      </c>
      <c r="D82" s="172" t="s">
        <v>236</v>
      </c>
      <c r="E82" s="173">
        <v>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5.1799999999999997E-3</v>
      </c>
      <c r="O82" s="173">
        <f>ROUND(E82*N82,2)</f>
        <v>0.04</v>
      </c>
      <c r="P82" s="173">
        <v>0</v>
      </c>
      <c r="Q82" s="173">
        <f>ROUND(E82*P82,2)</f>
        <v>0</v>
      </c>
      <c r="R82" s="175"/>
      <c r="S82" s="175" t="s">
        <v>194</v>
      </c>
      <c r="T82" s="176" t="s">
        <v>195</v>
      </c>
      <c r="U82" s="158">
        <v>0.63429999999999997</v>
      </c>
      <c r="V82" s="158">
        <f>ROUND(E82*U82,2)</f>
        <v>5.07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294" t="s">
        <v>287</v>
      </c>
      <c r="D83" s="295"/>
      <c r="E83" s="295"/>
      <c r="F83" s="295"/>
      <c r="G83" s="29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>
      <c r="A84" s="154"/>
      <c r="B84" s="155"/>
      <c r="C84" s="296" t="s">
        <v>288</v>
      </c>
      <c r="D84" s="297"/>
      <c r="E84" s="297"/>
      <c r="F84" s="297"/>
      <c r="G84" s="29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0">
        <v>39</v>
      </c>
      <c r="B85" s="171" t="s">
        <v>290</v>
      </c>
      <c r="C85" s="187" t="s">
        <v>291</v>
      </c>
      <c r="D85" s="172" t="s">
        <v>236</v>
      </c>
      <c r="E85" s="173">
        <v>8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3.0000000000000001E-5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194</v>
      </c>
      <c r="T85" s="176" t="s">
        <v>195</v>
      </c>
      <c r="U85" s="158">
        <v>0.13</v>
      </c>
      <c r="V85" s="158">
        <f>ROUND(E85*U85,2)</f>
        <v>1.04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>
      <c r="A86" s="154"/>
      <c r="B86" s="155"/>
      <c r="C86" s="294" t="s">
        <v>292</v>
      </c>
      <c r="D86" s="295"/>
      <c r="E86" s="295"/>
      <c r="F86" s="295"/>
      <c r="G86" s="29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0">
        <v>40</v>
      </c>
      <c r="B87" s="171" t="s">
        <v>293</v>
      </c>
      <c r="C87" s="187" t="s">
        <v>294</v>
      </c>
      <c r="D87" s="172" t="s">
        <v>236</v>
      </c>
      <c r="E87" s="173">
        <v>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4.0000000000000003E-5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194</v>
      </c>
      <c r="T87" s="176" t="s">
        <v>195</v>
      </c>
      <c r="U87" s="158">
        <v>0.129</v>
      </c>
      <c r="V87" s="158">
        <f>ROUND(E87*U87,2)</f>
        <v>0.52</v>
      </c>
      <c r="W87" s="158"/>
      <c r="X87" s="158" t="s">
        <v>196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198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>
      <c r="A88" s="154"/>
      <c r="B88" s="155"/>
      <c r="C88" s="294" t="s">
        <v>292</v>
      </c>
      <c r="D88" s="295"/>
      <c r="E88" s="295"/>
      <c r="F88" s="295"/>
      <c r="G88" s="29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0">
        <v>41</v>
      </c>
      <c r="B89" s="171" t="s">
        <v>295</v>
      </c>
      <c r="C89" s="187" t="s">
        <v>296</v>
      </c>
      <c r="D89" s="172" t="s">
        <v>236</v>
      </c>
      <c r="E89" s="173">
        <v>4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4.0000000000000003E-5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194</v>
      </c>
      <c r="T89" s="176" t="s">
        <v>195</v>
      </c>
      <c r="U89" s="158">
        <v>0.13</v>
      </c>
      <c r="V89" s="158">
        <f>ROUND(E89*U89,2)</f>
        <v>0.52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>
      <c r="A90" s="154"/>
      <c r="B90" s="155"/>
      <c r="C90" s="294" t="s">
        <v>292</v>
      </c>
      <c r="D90" s="295"/>
      <c r="E90" s="295"/>
      <c r="F90" s="295"/>
      <c r="G90" s="29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>
      <c r="A91" s="177">
        <v>42</v>
      </c>
      <c r="B91" s="178" t="s">
        <v>297</v>
      </c>
      <c r="C91" s="189" t="s">
        <v>298</v>
      </c>
      <c r="D91" s="179" t="s">
        <v>248</v>
      </c>
      <c r="E91" s="180">
        <v>2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0">
        <v>4.0000000000000002E-4</v>
      </c>
      <c r="O91" s="180">
        <f>ROUND(E91*N91,2)</f>
        <v>0</v>
      </c>
      <c r="P91" s="180">
        <v>0</v>
      </c>
      <c r="Q91" s="180">
        <f>ROUND(E91*P91,2)</f>
        <v>0</v>
      </c>
      <c r="R91" s="182"/>
      <c r="S91" s="182" t="s">
        <v>194</v>
      </c>
      <c r="T91" s="183" t="s">
        <v>195</v>
      </c>
      <c r="U91" s="158">
        <v>0.20699999999999999</v>
      </c>
      <c r="V91" s="158">
        <f>ROUND(E91*U91,2)</f>
        <v>0.41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>
      <c r="A92" s="177">
        <v>43</v>
      </c>
      <c r="B92" s="178" t="s">
        <v>299</v>
      </c>
      <c r="C92" s="189" t="s">
        <v>300</v>
      </c>
      <c r="D92" s="179" t="s">
        <v>248</v>
      </c>
      <c r="E92" s="180">
        <v>1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0">
        <v>2.5000000000000001E-4</v>
      </c>
      <c r="O92" s="180">
        <f>ROUND(E92*N92,2)</f>
        <v>0</v>
      </c>
      <c r="P92" s="180">
        <v>0</v>
      </c>
      <c r="Q92" s="180">
        <f>ROUND(E92*P92,2)</f>
        <v>0</v>
      </c>
      <c r="R92" s="182"/>
      <c r="S92" s="182" t="s">
        <v>194</v>
      </c>
      <c r="T92" s="183" t="s">
        <v>195</v>
      </c>
      <c r="U92" s="158">
        <v>0.16500000000000001</v>
      </c>
      <c r="V92" s="158">
        <f>ROUND(E92*U92,2)</f>
        <v>0.17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0">
        <v>44</v>
      </c>
      <c r="B93" s="171" t="s">
        <v>301</v>
      </c>
      <c r="C93" s="187" t="s">
        <v>302</v>
      </c>
      <c r="D93" s="172" t="s">
        <v>236</v>
      </c>
      <c r="E93" s="173">
        <v>16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1.0000000000000001E-5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194</v>
      </c>
      <c r="T93" s="176" t="s">
        <v>195</v>
      </c>
      <c r="U93" s="158">
        <v>6.2E-2</v>
      </c>
      <c r="V93" s="158">
        <f>ROUND(E93*U93,2)</f>
        <v>0.99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>
      <c r="A94" s="154"/>
      <c r="B94" s="155"/>
      <c r="C94" s="294" t="s">
        <v>303</v>
      </c>
      <c r="D94" s="295"/>
      <c r="E94" s="295"/>
      <c r="F94" s="295"/>
      <c r="G94" s="295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200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0">
        <v>45</v>
      </c>
      <c r="B95" s="171" t="s">
        <v>304</v>
      </c>
      <c r="C95" s="187" t="s">
        <v>305</v>
      </c>
      <c r="D95" s="172" t="s">
        <v>236</v>
      </c>
      <c r="E95" s="173">
        <v>16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194</v>
      </c>
      <c r="T95" s="176" t="s">
        <v>195</v>
      </c>
      <c r="U95" s="158">
        <v>2.9000000000000001E-2</v>
      </c>
      <c r="V95" s="158">
        <f>ROUND(E95*U95,2)</f>
        <v>0.46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>
      <c r="A96" s="154"/>
      <c r="B96" s="155"/>
      <c r="C96" s="294" t="s">
        <v>306</v>
      </c>
      <c r="D96" s="295"/>
      <c r="E96" s="295"/>
      <c r="F96" s="295"/>
      <c r="G96" s="29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7">
        <v>46</v>
      </c>
      <c r="B97" s="178" t="s">
        <v>307</v>
      </c>
      <c r="C97" s="189" t="s">
        <v>308</v>
      </c>
      <c r="D97" s="179" t="s">
        <v>236</v>
      </c>
      <c r="E97" s="180">
        <v>16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21</v>
      </c>
      <c r="M97" s="182">
        <f>G97*(1+L97/100)</f>
        <v>0</v>
      </c>
      <c r="N97" s="180">
        <v>0</v>
      </c>
      <c r="O97" s="180">
        <f>ROUND(E97*N97,2)</f>
        <v>0</v>
      </c>
      <c r="P97" s="180">
        <v>2.1299999999999999E-3</v>
      </c>
      <c r="Q97" s="180">
        <f>ROUND(E97*P97,2)</f>
        <v>0.03</v>
      </c>
      <c r="R97" s="182"/>
      <c r="S97" s="182" t="s">
        <v>194</v>
      </c>
      <c r="T97" s="183" t="s">
        <v>195</v>
      </c>
      <c r="U97" s="158">
        <v>0.17299999999999999</v>
      </c>
      <c r="V97" s="158">
        <f>ROUND(E97*U97,2)</f>
        <v>2.77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0">
        <v>47</v>
      </c>
      <c r="B98" s="171" t="s">
        <v>309</v>
      </c>
      <c r="C98" s="187" t="s">
        <v>310</v>
      </c>
      <c r="D98" s="172" t="s">
        <v>248</v>
      </c>
      <c r="E98" s="173">
        <v>3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6.8999999999999997E-4</v>
      </c>
      <c r="Q98" s="173">
        <f>ROUND(E98*P98,2)</f>
        <v>0</v>
      </c>
      <c r="R98" s="175"/>
      <c r="S98" s="175" t="s">
        <v>194</v>
      </c>
      <c r="T98" s="176" t="s">
        <v>195</v>
      </c>
      <c r="U98" s="158">
        <v>4.1000000000000002E-2</v>
      </c>
      <c r="V98" s="158">
        <f>ROUND(E98*U98,2)</f>
        <v>0.12</v>
      </c>
      <c r="W98" s="158"/>
      <c r="X98" s="158" t="s">
        <v>196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>
        <v>48</v>
      </c>
      <c r="B99" s="155" t="s">
        <v>311</v>
      </c>
      <c r="C99" s="190" t="s">
        <v>312</v>
      </c>
      <c r="D99" s="156" t="s">
        <v>0</v>
      </c>
      <c r="E99" s="184"/>
      <c r="F99" s="159"/>
      <c r="G99" s="158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194</v>
      </c>
      <c r="T99" s="158" t="s">
        <v>195</v>
      </c>
      <c r="U99" s="158">
        <v>0</v>
      </c>
      <c r="V99" s="158">
        <f>ROUND(E99*U99,2)</f>
        <v>0</v>
      </c>
      <c r="W99" s="158"/>
      <c r="X99" s="158" t="s">
        <v>258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259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>
      <c r="A100" s="163" t="s">
        <v>189</v>
      </c>
      <c r="B100" s="164" t="s">
        <v>128</v>
      </c>
      <c r="C100" s="186" t="s">
        <v>129</v>
      </c>
      <c r="D100" s="165"/>
      <c r="E100" s="166"/>
      <c r="F100" s="167"/>
      <c r="G100" s="167">
        <f>SUMIF(AG101:AG102,"&lt;&gt;NOR",G101:G102)</f>
        <v>0</v>
      </c>
      <c r="H100" s="167"/>
      <c r="I100" s="167">
        <f>SUM(I101:I102)</f>
        <v>0</v>
      </c>
      <c r="J100" s="167"/>
      <c r="K100" s="167">
        <f>SUM(K101:K102)</f>
        <v>0</v>
      </c>
      <c r="L100" s="167"/>
      <c r="M100" s="167">
        <f>SUM(M101:M102)</f>
        <v>0</v>
      </c>
      <c r="N100" s="166"/>
      <c r="O100" s="166">
        <f>SUM(O101:O102)</f>
        <v>0</v>
      </c>
      <c r="P100" s="166"/>
      <c r="Q100" s="166">
        <f>SUM(Q101:Q102)</f>
        <v>0</v>
      </c>
      <c r="R100" s="167"/>
      <c r="S100" s="167"/>
      <c r="T100" s="168"/>
      <c r="U100" s="162"/>
      <c r="V100" s="162">
        <f>SUM(V101:V102)</f>
        <v>0.24</v>
      </c>
      <c r="W100" s="162"/>
      <c r="X100" s="162"/>
      <c r="Y100" s="162"/>
      <c r="AG100" t="s">
        <v>190</v>
      </c>
    </row>
    <row r="101" spans="1:60" outlineLevel="1">
      <c r="A101" s="170">
        <v>49</v>
      </c>
      <c r="B101" s="171" t="s">
        <v>943</v>
      </c>
      <c r="C101" s="187" t="s">
        <v>944</v>
      </c>
      <c r="D101" s="172" t="s">
        <v>317</v>
      </c>
      <c r="E101" s="173">
        <v>2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2.4000000000000001E-4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194</v>
      </c>
      <c r="T101" s="176" t="s">
        <v>195</v>
      </c>
      <c r="U101" s="158">
        <v>0.12</v>
      </c>
      <c r="V101" s="158">
        <f>ROUND(E101*U101,2)</f>
        <v>0.24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>
        <v>50</v>
      </c>
      <c r="B102" s="155" t="s">
        <v>328</v>
      </c>
      <c r="C102" s="190" t="s">
        <v>329</v>
      </c>
      <c r="D102" s="156" t="s">
        <v>0</v>
      </c>
      <c r="E102" s="184"/>
      <c r="F102" s="159"/>
      <c r="G102" s="158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194</v>
      </c>
      <c r="T102" s="158" t="s">
        <v>195</v>
      </c>
      <c r="U102" s="158">
        <v>0</v>
      </c>
      <c r="V102" s="158">
        <f>ROUND(E102*U102,2)</f>
        <v>0</v>
      </c>
      <c r="W102" s="158"/>
      <c r="X102" s="158" t="s">
        <v>258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259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>
      <c r="A103" s="163" t="s">
        <v>189</v>
      </c>
      <c r="B103" s="164" t="s">
        <v>136</v>
      </c>
      <c r="C103" s="186" t="s">
        <v>137</v>
      </c>
      <c r="D103" s="165"/>
      <c r="E103" s="166"/>
      <c r="F103" s="167"/>
      <c r="G103" s="167">
        <f>SUMIF(AG104:AG123,"&lt;&gt;NOR",G104:G123)</f>
        <v>0</v>
      </c>
      <c r="H103" s="167"/>
      <c r="I103" s="167">
        <f>SUM(I104:I123)</f>
        <v>0</v>
      </c>
      <c r="J103" s="167"/>
      <c r="K103" s="167">
        <f>SUM(K104:K123)</f>
        <v>0</v>
      </c>
      <c r="L103" s="167"/>
      <c r="M103" s="167">
        <f>SUM(M104:M123)</f>
        <v>0</v>
      </c>
      <c r="N103" s="166"/>
      <c r="O103" s="166">
        <f>SUM(O104:O123)</f>
        <v>0.49</v>
      </c>
      <c r="P103" s="166"/>
      <c r="Q103" s="166">
        <f>SUM(Q104:Q123)</f>
        <v>0.36</v>
      </c>
      <c r="R103" s="167"/>
      <c r="S103" s="167"/>
      <c r="T103" s="168"/>
      <c r="U103" s="162"/>
      <c r="V103" s="162">
        <f>SUM(V104:V123)</f>
        <v>51.820000000000007</v>
      </c>
      <c r="W103" s="162"/>
      <c r="X103" s="162"/>
      <c r="Y103" s="162"/>
      <c r="AG103" t="s">
        <v>190</v>
      </c>
    </row>
    <row r="104" spans="1:60" outlineLevel="1">
      <c r="A104" s="170">
        <v>51</v>
      </c>
      <c r="B104" s="171" t="s">
        <v>945</v>
      </c>
      <c r="C104" s="187" t="s">
        <v>946</v>
      </c>
      <c r="D104" s="172" t="s">
        <v>193</v>
      </c>
      <c r="E104" s="173">
        <v>19.178000000000001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1.098E-2</v>
      </c>
      <c r="Q104" s="173">
        <f>ROUND(E104*P104,2)</f>
        <v>0.21</v>
      </c>
      <c r="R104" s="175"/>
      <c r="S104" s="175" t="s">
        <v>194</v>
      </c>
      <c r="T104" s="176" t="s">
        <v>195</v>
      </c>
      <c r="U104" s="158">
        <v>0.37</v>
      </c>
      <c r="V104" s="158">
        <f>ROUND(E104*U104,2)</f>
        <v>7.1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>
      <c r="A105" s="154"/>
      <c r="B105" s="155"/>
      <c r="C105" s="188" t="s">
        <v>947</v>
      </c>
      <c r="D105" s="160"/>
      <c r="E105" s="161">
        <v>19.178000000000001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0">
        <v>52</v>
      </c>
      <c r="B106" s="171" t="s">
        <v>948</v>
      </c>
      <c r="C106" s="187" t="s">
        <v>949</v>
      </c>
      <c r="D106" s="172" t="s">
        <v>193</v>
      </c>
      <c r="E106" s="173">
        <v>19.178000000000001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</v>
      </c>
      <c r="O106" s="173">
        <f>ROUND(E106*N106,2)</f>
        <v>0</v>
      </c>
      <c r="P106" s="173">
        <v>8.0000000000000002E-3</v>
      </c>
      <c r="Q106" s="173">
        <f>ROUND(E106*P106,2)</f>
        <v>0.15</v>
      </c>
      <c r="R106" s="175"/>
      <c r="S106" s="175" t="s">
        <v>194</v>
      </c>
      <c r="T106" s="176" t="s">
        <v>195</v>
      </c>
      <c r="U106" s="158">
        <v>6.6000000000000003E-2</v>
      </c>
      <c r="V106" s="158">
        <f>ROUND(E106*U106,2)</f>
        <v>1.27</v>
      </c>
      <c r="W106" s="158"/>
      <c r="X106" s="158" t="s">
        <v>196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198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>
      <c r="A107" s="154"/>
      <c r="B107" s="155"/>
      <c r="C107" s="188" t="s">
        <v>950</v>
      </c>
      <c r="D107" s="160"/>
      <c r="E107" s="161">
        <v>19.178000000000001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7">
        <v>53</v>
      </c>
      <c r="B108" s="178" t="s">
        <v>482</v>
      </c>
      <c r="C108" s="189" t="s">
        <v>483</v>
      </c>
      <c r="D108" s="179" t="s">
        <v>248</v>
      </c>
      <c r="E108" s="180">
        <v>2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80">
        <v>0</v>
      </c>
      <c r="O108" s="180">
        <f>ROUND(E108*N108,2)</f>
        <v>0</v>
      </c>
      <c r="P108" s="180">
        <v>0</v>
      </c>
      <c r="Q108" s="180">
        <f>ROUND(E108*P108,2)</f>
        <v>0</v>
      </c>
      <c r="R108" s="182"/>
      <c r="S108" s="182" t="s">
        <v>194</v>
      </c>
      <c r="T108" s="183" t="s">
        <v>195</v>
      </c>
      <c r="U108" s="158">
        <v>1.45</v>
      </c>
      <c r="V108" s="158">
        <f>ROUND(E108*U108,2)</f>
        <v>2.9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7">
        <v>54</v>
      </c>
      <c r="B109" s="178" t="s">
        <v>951</v>
      </c>
      <c r="C109" s="189" t="s">
        <v>952</v>
      </c>
      <c r="D109" s="179" t="s">
        <v>248</v>
      </c>
      <c r="E109" s="180">
        <v>2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2.0500000000000001E-2</v>
      </c>
      <c r="O109" s="180">
        <f>ROUND(E109*N109,2)</f>
        <v>0.04</v>
      </c>
      <c r="P109" s="180">
        <v>0</v>
      </c>
      <c r="Q109" s="180">
        <f>ROUND(E109*P109,2)</f>
        <v>0</v>
      </c>
      <c r="R109" s="182" t="s">
        <v>334</v>
      </c>
      <c r="S109" s="182" t="s">
        <v>195</v>
      </c>
      <c r="T109" s="183" t="s">
        <v>229</v>
      </c>
      <c r="U109" s="158">
        <v>0</v>
      </c>
      <c r="V109" s="158">
        <f>ROUND(E109*U109,2)</f>
        <v>0</v>
      </c>
      <c r="W109" s="158"/>
      <c r="X109" s="158" t="s">
        <v>335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336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7">
        <v>55</v>
      </c>
      <c r="B110" s="178" t="s">
        <v>337</v>
      </c>
      <c r="C110" s="189" t="s">
        <v>338</v>
      </c>
      <c r="D110" s="179" t="s">
        <v>248</v>
      </c>
      <c r="E110" s="180">
        <v>2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194</v>
      </c>
      <c r="T110" s="183" t="s">
        <v>195</v>
      </c>
      <c r="U110" s="158">
        <v>0.77500000000000002</v>
      </c>
      <c r="V110" s="158">
        <f>ROUND(E110*U110,2)</f>
        <v>1.55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7">
        <v>56</v>
      </c>
      <c r="B111" s="178" t="s">
        <v>339</v>
      </c>
      <c r="C111" s="189" t="s">
        <v>340</v>
      </c>
      <c r="D111" s="179" t="s">
        <v>248</v>
      </c>
      <c r="E111" s="180">
        <v>2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0">
        <v>8.0000000000000004E-4</v>
      </c>
      <c r="O111" s="180">
        <f>ROUND(E111*N111,2)</f>
        <v>0</v>
      </c>
      <c r="P111" s="180">
        <v>0</v>
      </c>
      <c r="Q111" s="180">
        <f>ROUND(E111*P111,2)</f>
        <v>0</v>
      </c>
      <c r="R111" s="182" t="s">
        <v>334</v>
      </c>
      <c r="S111" s="182" t="s">
        <v>194</v>
      </c>
      <c r="T111" s="183" t="s">
        <v>195</v>
      </c>
      <c r="U111" s="158">
        <v>0</v>
      </c>
      <c r="V111" s="158">
        <f>ROUND(E111*U111,2)</f>
        <v>0</v>
      </c>
      <c r="W111" s="158"/>
      <c r="X111" s="158" t="s">
        <v>335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336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0">
        <v>57</v>
      </c>
      <c r="B112" s="171" t="s">
        <v>953</v>
      </c>
      <c r="C112" s="187" t="s">
        <v>954</v>
      </c>
      <c r="D112" s="172" t="s">
        <v>236</v>
      </c>
      <c r="E112" s="173">
        <v>66.900000000000006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1.8000000000000001E-4</v>
      </c>
      <c r="O112" s="173">
        <f>ROUND(E112*N112,2)</f>
        <v>0.01</v>
      </c>
      <c r="P112" s="173">
        <v>0</v>
      </c>
      <c r="Q112" s="173">
        <f>ROUND(E112*P112,2)</f>
        <v>0</v>
      </c>
      <c r="R112" s="175"/>
      <c r="S112" s="175" t="s">
        <v>194</v>
      </c>
      <c r="T112" s="176" t="s">
        <v>195</v>
      </c>
      <c r="U112" s="158">
        <v>0.17249999999999999</v>
      </c>
      <c r="V112" s="158">
        <f>ROUND(E112*U112,2)</f>
        <v>11.54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>
      <c r="A113" s="154"/>
      <c r="B113" s="155"/>
      <c r="C113" s="188" t="s">
        <v>955</v>
      </c>
      <c r="D113" s="160"/>
      <c r="E113" s="161">
        <v>66.900000000000006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0">
        <v>58</v>
      </c>
      <c r="B114" s="171" t="s">
        <v>956</v>
      </c>
      <c r="C114" s="187" t="s">
        <v>957</v>
      </c>
      <c r="D114" s="172" t="s">
        <v>236</v>
      </c>
      <c r="E114" s="173">
        <v>73.59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8.3000000000000001E-4</v>
      </c>
      <c r="O114" s="173">
        <f>ROUND(E114*N114,2)</f>
        <v>0.06</v>
      </c>
      <c r="P114" s="173">
        <v>0</v>
      </c>
      <c r="Q114" s="173">
        <f>ROUND(E114*P114,2)</f>
        <v>0</v>
      </c>
      <c r="R114" s="175" t="s">
        <v>334</v>
      </c>
      <c r="S114" s="175" t="s">
        <v>194</v>
      </c>
      <c r="T114" s="176" t="s">
        <v>195</v>
      </c>
      <c r="U114" s="158">
        <v>0</v>
      </c>
      <c r="V114" s="158">
        <f>ROUND(E114*U114,2)</f>
        <v>0</v>
      </c>
      <c r="W114" s="158"/>
      <c r="X114" s="158" t="s">
        <v>335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336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88" t="s">
        <v>958</v>
      </c>
      <c r="D115" s="160"/>
      <c r="E115" s="161">
        <v>73.59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0">
        <v>59</v>
      </c>
      <c r="B116" s="171" t="s">
        <v>959</v>
      </c>
      <c r="C116" s="187" t="s">
        <v>960</v>
      </c>
      <c r="D116" s="172" t="s">
        <v>193</v>
      </c>
      <c r="E116" s="173">
        <v>24.399000000000001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1.7000000000000001E-4</v>
      </c>
      <c r="O116" s="173">
        <f>ROUND(E116*N116,2)</f>
        <v>0</v>
      </c>
      <c r="P116" s="173">
        <v>0</v>
      </c>
      <c r="Q116" s="173">
        <f>ROUND(E116*P116,2)</f>
        <v>0</v>
      </c>
      <c r="R116" s="175"/>
      <c r="S116" s="175" t="s">
        <v>194</v>
      </c>
      <c r="T116" s="176" t="s">
        <v>195</v>
      </c>
      <c r="U116" s="158">
        <v>0.98299999999999998</v>
      </c>
      <c r="V116" s="158">
        <f>ROUND(E116*U116,2)</f>
        <v>23.98</v>
      </c>
      <c r="W116" s="158"/>
      <c r="X116" s="158" t="s">
        <v>196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>
      <c r="A117" s="154"/>
      <c r="B117" s="155"/>
      <c r="C117" s="294" t="s">
        <v>961</v>
      </c>
      <c r="D117" s="295"/>
      <c r="E117" s="295"/>
      <c r="F117" s="295"/>
      <c r="G117" s="295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>
      <c r="A118" s="154"/>
      <c r="B118" s="155"/>
      <c r="C118" s="188" t="s">
        <v>962</v>
      </c>
      <c r="D118" s="160"/>
      <c r="E118" s="161">
        <v>24.399000000000001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>
      <c r="A119" s="170">
        <v>60</v>
      </c>
      <c r="B119" s="171" t="s">
        <v>963</v>
      </c>
      <c r="C119" s="187" t="s">
        <v>964</v>
      </c>
      <c r="D119" s="172" t="s">
        <v>193</v>
      </c>
      <c r="E119" s="173">
        <v>26.838899999999999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1.43E-2</v>
      </c>
      <c r="O119" s="173">
        <f>ROUND(E119*N119,2)</f>
        <v>0.38</v>
      </c>
      <c r="P119" s="173">
        <v>0</v>
      </c>
      <c r="Q119" s="173">
        <f>ROUND(E119*P119,2)</f>
        <v>0</v>
      </c>
      <c r="R119" s="175" t="s">
        <v>334</v>
      </c>
      <c r="S119" s="175" t="s">
        <v>194</v>
      </c>
      <c r="T119" s="176" t="s">
        <v>195</v>
      </c>
      <c r="U119" s="158">
        <v>0</v>
      </c>
      <c r="V119" s="158">
        <f>ROUND(E119*U119,2)</f>
        <v>0</v>
      </c>
      <c r="W119" s="158"/>
      <c r="X119" s="158" t="s">
        <v>335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336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>
      <c r="A120" s="154"/>
      <c r="B120" s="155"/>
      <c r="C120" s="188" t="s">
        <v>965</v>
      </c>
      <c r="D120" s="160"/>
      <c r="E120" s="161">
        <v>26.838899999999999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202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>
      <c r="A121" s="177">
        <v>61</v>
      </c>
      <c r="B121" s="178" t="s">
        <v>966</v>
      </c>
      <c r="C121" s="189" t="s">
        <v>967</v>
      </c>
      <c r="D121" s="179" t="s">
        <v>248</v>
      </c>
      <c r="E121" s="180">
        <v>1</v>
      </c>
      <c r="F121" s="181"/>
      <c r="G121" s="182">
        <f>ROUND(E121*F121,2)</f>
        <v>0</v>
      </c>
      <c r="H121" s="181"/>
      <c r="I121" s="182">
        <f>ROUND(E121*H121,2)</f>
        <v>0</v>
      </c>
      <c r="J121" s="181"/>
      <c r="K121" s="182">
        <f>ROUND(E121*J121,2)</f>
        <v>0</v>
      </c>
      <c r="L121" s="182">
        <v>21</v>
      </c>
      <c r="M121" s="182">
        <f>G121*(1+L121/100)</f>
        <v>0</v>
      </c>
      <c r="N121" s="180">
        <v>2.0000000000000002E-5</v>
      </c>
      <c r="O121" s="180">
        <f>ROUND(E121*N121,2)</f>
        <v>0</v>
      </c>
      <c r="P121" s="180">
        <v>0</v>
      </c>
      <c r="Q121" s="180">
        <f>ROUND(E121*P121,2)</f>
        <v>0</v>
      </c>
      <c r="R121" s="182"/>
      <c r="S121" s="182" t="s">
        <v>194</v>
      </c>
      <c r="T121" s="183" t="s">
        <v>195</v>
      </c>
      <c r="U121" s="158">
        <v>1.1970099999999999</v>
      </c>
      <c r="V121" s="158">
        <f>ROUND(E121*U121,2)</f>
        <v>1.2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>
      <c r="A122" s="170">
        <v>62</v>
      </c>
      <c r="B122" s="171" t="s">
        <v>968</v>
      </c>
      <c r="C122" s="187" t="s">
        <v>969</v>
      </c>
      <c r="D122" s="172" t="s">
        <v>248</v>
      </c>
      <c r="E122" s="173">
        <v>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3.0000000000000001E-5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194</v>
      </c>
      <c r="T122" s="176" t="s">
        <v>229</v>
      </c>
      <c r="U122" s="158">
        <v>1.13934</v>
      </c>
      <c r="V122" s="158">
        <f>ROUND(E122*U122,2)</f>
        <v>2.2799999999999998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>
        <v>63</v>
      </c>
      <c r="B123" s="155" t="s">
        <v>347</v>
      </c>
      <c r="C123" s="190" t="s">
        <v>348</v>
      </c>
      <c r="D123" s="156" t="s">
        <v>0</v>
      </c>
      <c r="E123" s="184"/>
      <c r="F123" s="159"/>
      <c r="G123" s="158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194</v>
      </c>
      <c r="T123" s="158" t="s">
        <v>195</v>
      </c>
      <c r="U123" s="158">
        <v>0</v>
      </c>
      <c r="V123" s="158">
        <f>ROUND(E123*U123,2)</f>
        <v>0</v>
      </c>
      <c r="W123" s="158"/>
      <c r="X123" s="158" t="s">
        <v>258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259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>
      <c r="A124" s="163" t="s">
        <v>189</v>
      </c>
      <c r="B124" s="164" t="s">
        <v>138</v>
      </c>
      <c r="C124" s="186" t="s">
        <v>139</v>
      </c>
      <c r="D124" s="165"/>
      <c r="E124" s="166"/>
      <c r="F124" s="167"/>
      <c r="G124" s="167">
        <f>SUMIF(AG125:AG130,"&lt;&gt;NOR",G125:G130)</f>
        <v>0</v>
      </c>
      <c r="H124" s="167"/>
      <c r="I124" s="167">
        <f>SUM(I125:I130)</f>
        <v>0</v>
      </c>
      <c r="J124" s="167"/>
      <c r="K124" s="167">
        <f>SUM(K125:K130)</f>
        <v>0</v>
      </c>
      <c r="L124" s="167"/>
      <c r="M124" s="167">
        <f>SUM(M125:M130)</f>
        <v>0</v>
      </c>
      <c r="N124" s="166"/>
      <c r="O124" s="166">
        <f>SUM(O125:O130)</f>
        <v>0.69</v>
      </c>
      <c r="P124" s="166"/>
      <c r="Q124" s="166">
        <f>SUM(Q125:Q130)</f>
        <v>0</v>
      </c>
      <c r="R124" s="167"/>
      <c r="S124" s="167"/>
      <c r="T124" s="168"/>
      <c r="U124" s="162"/>
      <c r="V124" s="162">
        <f>SUM(V125:V130)</f>
        <v>21.88</v>
      </c>
      <c r="W124" s="162"/>
      <c r="X124" s="162"/>
      <c r="Y124" s="162"/>
      <c r="AG124" t="s">
        <v>190</v>
      </c>
    </row>
    <row r="125" spans="1:60" outlineLevel="1">
      <c r="A125" s="170">
        <v>64</v>
      </c>
      <c r="B125" s="171" t="s">
        <v>970</v>
      </c>
      <c r="C125" s="187" t="s">
        <v>971</v>
      </c>
      <c r="D125" s="172" t="s">
        <v>193</v>
      </c>
      <c r="E125" s="173">
        <v>52.09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4.1000000000000003E-3</v>
      </c>
      <c r="O125" s="173">
        <f>ROUND(E125*N125,2)</f>
        <v>0.21</v>
      </c>
      <c r="P125" s="173">
        <v>0</v>
      </c>
      <c r="Q125" s="173">
        <f>ROUND(E125*P125,2)</f>
        <v>0</v>
      </c>
      <c r="R125" s="175"/>
      <c r="S125" s="175" t="s">
        <v>194</v>
      </c>
      <c r="T125" s="176" t="s">
        <v>195</v>
      </c>
      <c r="U125" s="158">
        <v>0.42</v>
      </c>
      <c r="V125" s="158">
        <f>ROUND(E125*U125,2)</f>
        <v>21.88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>
      <c r="A126" s="154"/>
      <c r="B126" s="155"/>
      <c r="C126" s="294" t="s">
        <v>972</v>
      </c>
      <c r="D126" s="295"/>
      <c r="E126" s="295"/>
      <c r="F126" s="295"/>
      <c r="G126" s="295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200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88" t="s">
        <v>917</v>
      </c>
      <c r="D127" s="160"/>
      <c r="E127" s="161">
        <v>52.09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0">
        <v>65</v>
      </c>
      <c r="B128" s="171" t="s">
        <v>973</v>
      </c>
      <c r="C128" s="187" t="s">
        <v>1236</v>
      </c>
      <c r="D128" s="172" t="s">
        <v>193</v>
      </c>
      <c r="E128" s="173">
        <v>57.298999999999999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8.3999999999999995E-3</v>
      </c>
      <c r="O128" s="173">
        <f>ROUND(E128*N128,2)</f>
        <v>0.48</v>
      </c>
      <c r="P128" s="173">
        <v>0</v>
      </c>
      <c r="Q128" s="173">
        <f>ROUND(E128*P128,2)</f>
        <v>0</v>
      </c>
      <c r="R128" s="175" t="s">
        <v>334</v>
      </c>
      <c r="S128" s="175" t="s">
        <v>194</v>
      </c>
      <c r="T128" s="176" t="s">
        <v>195</v>
      </c>
      <c r="U128" s="158">
        <v>0</v>
      </c>
      <c r="V128" s="158">
        <f>ROUND(E128*U128,2)</f>
        <v>0</v>
      </c>
      <c r="W128" s="158"/>
      <c r="X128" s="158" t="s">
        <v>335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336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974</v>
      </c>
      <c r="D129" s="160"/>
      <c r="E129" s="161">
        <v>57.298999999999999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54">
        <v>66</v>
      </c>
      <c r="B130" s="155" t="s">
        <v>353</v>
      </c>
      <c r="C130" s="190" t="s">
        <v>354</v>
      </c>
      <c r="D130" s="156" t="s">
        <v>0</v>
      </c>
      <c r="E130" s="184"/>
      <c r="F130" s="159"/>
      <c r="G130" s="158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8"/>
      <c r="S130" s="158" t="s">
        <v>194</v>
      </c>
      <c r="T130" s="158" t="s">
        <v>195</v>
      </c>
      <c r="U130" s="158">
        <v>0</v>
      </c>
      <c r="V130" s="158">
        <f>ROUND(E130*U130,2)</f>
        <v>0</v>
      </c>
      <c r="W130" s="158"/>
      <c r="X130" s="158" t="s">
        <v>258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259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>
      <c r="A131" s="163" t="s">
        <v>189</v>
      </c>
      <c r="B131" s="164" t="s">
        <v>144</v>
      </c>
      <c r="C131" s="186" t="s">
        <v>145</v>
      </c>
      <c r="D131" s="165"/>
      <c r="E131" s="166"/>
      <c r="F131" s="167"/>
      <c r="G131" s="167">
        <f>SUMIF(AG132:AG150,"&lt;&gt;NOR",G132:G150)</f>
        <v>0</v>
      </c>
      <c r="H131" s="167"/>
      <c r="I131" s="167">
        <f>SUM(I132:I150)</f>
        <v>0</v>
      </c>
      <c r="J131" s="167"/>
      <c r="K131" s="167">
        <f>SUM(K132:K150)</f>
        <v>0</v>
      </c>
      <c r="L131" s="167"/>
      <c r="M131" s="167">
        <f>SUM(M132:M150)</f>
        <v>0</v>
      </c>
      <c r="N131" s="166"/>
      <c r="O131" s="166">
        <f>SUM(O132:O150)</f>
        <v>0.19</v>
      </c>
      <c r="P131" s="166"/>
      <c r="Q131" s="166">
        <f>SUM(Q132:Q150)</f>
        <v>0.05</v>
      </c>
      <c r="R131" s="167"/>
      <c r="S131" s="167"/>
      <c r="T131" s="168"/>
      <c r="U131" s="162"/>
      <c r="V131" s="162">
        <f>SUM(V132:V150)</f>
        <v>36.29</v>
      </c>
      <c r="W131" s="162"/>
      <c r="X131" s="162"/>
      <c r="Y131" s="162"/>
      <c r="AG131" t="s">
        <v>190</v>
      </c>
    </row>
    <row r="132" spans="1:60" outlineLevel="1">
      <c r="A132" s="170">
        <v>67</v>
      </c>
      <c r="B132" s="171" t="s">
        <v>492</v>
      </c>
      <c r="C132" s="187" t="s">
        <v>493</v>
      </c>
      <c r="D132" s="172" t="s">
        <v>236</v>
      </c>
      <c r="E132" s="173">
        <v>37.68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8.0000000000000007E-5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3.5000000000000003E-2</v>
      </c>
      <c r="V132" s="158">
        <f>ROUND(E132*U132,2)</f>
        <v>1.32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188" t="s">
        <v>975</v>
      </c>
      <c r="D133" s="160"/>
      <c r="E133" s="161">
        <v>10.78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>
      <c r="A134" s="154"/>
      <c r="B134" s="155"/>
      <c r="C134" s="188" t="s">
        <v>976</v>
      </c>
      <c r="D134" s="160"/>
      <c r="E134" s="161">
        <v>26.9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0">
        <v>68</v>
      </c>
      <c r="B135" s="171" t="s">
        <v>495</v>
      </c>
      <c r="C135" s="187" t="s">
        <v>496</v>
      </c>
      <c r="D135" s="172" t="s">
        <v>193</v>
      </c>
      <c r="E135" s="173">
        <v>52.09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1E-3</v>
      </c>
      <c r="Q135" s="173">
        <f>ROUND(E135*P135,2)</f>
        <v>0.05</v>
      </c>
      <c r="R135" s="175"/>
      <c r="S135" s="175" t="s">
        <v>194</v>
      </c>
      <c r="T135" s="176" t="s">
        <v>195</v>
      </c>
      <c r="U135" s="158">
        <v>0.105</v>
      </c>
      <c r="V135" s="158">
        <f>ROUND(E135*U135,2)</f>
        <v>5.47</v>
      </c>
      <c r="W135" s="158"/>
      <c r="X135" s="158" t="s">
        <v>196</v>
      </c>
      <c r="Y135" s="158" t="s">
        <v>197</v>
      </c>
      <c r="Z135" s="147"/>
      <c r="AA135" s="147"/>
      <c r="AB135" s="147"/>
      <c r="AC135" s="147"/>
      <c r="AD135" s="147"/>
      <c r="AE135" s="147"/>
      <c r="AF135" s="147"/>
      <c r="AG135" s="147" t="s">
        <v>198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>
      <c r="A136" s="154"/>
      <c r="B136" s="155"/>
      <c r="C136" s="188" t="s">
        <v>917</v>
      </c>
      <c r="D136" s="160"/>
      <c r="E136" s="161">
        <v>52.09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70">
        <v>69</v>
      </c>
      <c r="B137" s="171" t="s">
        <v>497</v>
      </c>
      <c r="C137" s="187" t="s">
        <v>498</v>
      </c>
      <c r="D137" s="172" t="s">
        <v>193</v>
      </c>
      <c r="E137" s="173">
        <v>52.09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194</v>
      </c>
      <c r="T137" s="176" t="s">
        <v>195</v>
      </c>
      <c r="U137" s="158">
        <v>0.02</v>
      </c>
      <c r="V137" s="158">
        <f>ROUND(E137*U137,2)</f>
        <v>1.04</v>
      </c>
      <c r="W137" s="158"/>
      <c r="X137" s="158" t="s">
        <v>196</v>
      </c>
      <c r="Y137" s="158" t="s">
        <v>197</v>
      </c>
      <c r="Z137" s="147"/>
      <c r="AA137" s="147"/>
      <c r="AB137" s="147"/>
      <c r="AC137" s="147"/>
      <c r="AD137" s="147"/>
      <c r="AE137" s="147"/>
      <c r="AF137" s="147"/>
      <c r="AG137" s="147" t="s">
        <v>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932</v>
      </c>
      <c r="D138" s="160"/>
      <c r="E138" s="161">
        <v>52.09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5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0">
        <v>70</v>
      </c>
      <c r="B139" s="171" t="s">
        <v>500</v>
      </c>
      <c r="C139" s="187" t="s">
        <v>501</v>
      </c>
      <c r="D139" s="172" t="s">
        <v>193</v>
      </c>
      <c r="E139" s="173">
        <v>52.09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194</v>
      </c>
      <c r="T139" s="176" t="s">
        <v>195</v>
      </c>
      <c r="U139" s="158">
        <v>0.05</v>
      </c>
      <c r="V139" s="158">
        <f>ROUND(E139*U139,2)</f>
        <v>2.6</v>
      </c>
      <c r="W139" s="158"/>
      <c r="X139" s="158" t="s">
        <v>196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932</v>
      </c>
      <c r="D140" s="160"/>
      <c r="E140" s="161">
        <v>52.09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>
      <c r="A141" s="170">
        <v>71</v>
      </c>
      <c r="B141" s="171" t="s">
        <v>502</v>
      </c>
      <c r="C141" s="187" t="s">
        <v>598</v>
      </c>
      <c r="D141" s="172" t="s">
        <v>193</v>
      </c>
      <c r="E141" s="173">
        <v>52.09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2.5000000000000001E-4</v>
      </c>
      <c r="O141" s="173">
        <f>ROUND(E141*N141,2)</f>
        <v>0.01</v>
      </c>
      <c r="P141" s="173">
        <v>0</v>
      </c>
      <c r="Q141" s="173">
        <f>ROUND(E141*P141,2)</f>
        <v>0</v>
      </c>
      <c r="R141" s="175"/>
      <c r="S141" s="175" t="s">
        <v>194</v>
      </c>
      <c r="T141" s="176" t="s">
        <v>195</v>
      </c>
      <c r="U141" s="158">
        <v>0.38</v>
      </c>
      <c r="V141" s="158">
        <f>ROUND(E141*U141,2)</f>
        <v>19.79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932</v>
      </c>
      <c r="D142" s="160"/>
      <c r="E142" s="161">
        <v>52.09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0">
        <v>72</v>
      </c>
      <c r="B143" s="171" t="s">
        <v>504</v>
      </c>
      <c r="C143" s="187" t="s">
        <v>505</v>
      </c>
      <c r="D143" s="172" t="s">
        <v>193</v>
      </c>
      <c r="E143" s="173">
        <v>57.298999999999999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3.15E-3</v>
      </c>
      <c r="O143" s="173">
        <f>ROUND(E143*N143,2)</f>
        <v>0.18</v>
      </c>
      <c r="P143" s="173">
        <v>0</v>
      </c>
      <c r="Q143" s="173">
        <f>ROUND(E143*P143,2)</f>
        <v>0</v>
      </c>
      <c r="R143" s="175" t="s">
        <v>334</v>
      </c>
      <c r="S143" s="175" t="s">
        <v>194</v>
      </c>
      <c r="T143" s="176" t="s">
        <v>195</v>
      </c>
      <c r="U143" s="158">
        <v>0</v>
      </c>
      <c r="V143" s="158">
        <f>ROUND(E143*U143,2)</f>
        <v>0</v>
      </c>
      <c r="W143" s="158"/>
      <c r="X143" s="158" t="s">
        <v>335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336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977</v>
      </c>
      <c r="D144" s="160"/>
      <c r="E144" s="161">
        <v>57.298999999999999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>
      <c r="A145" s="170">
        <v>73</v>
      </c>
      <c r="B145" s="171" t="s">
        <v>507</v>
      </c>
      <c r="C145" s="187" t="s">
        <v>508</v>
      </c>
      <c r="D145" s="172" t="s">
        <v>236</v>
      </c>
      <c r="E145" s="173">
        <v>37.68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8.0000000000000007E-5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194</v>
      </c>
      <c r="T145" s="176" t="s">
        <v>195</v>
      </c>
      <c r="U145" s="158">
        <v>0.13719999999999999</v>
      </c>
      <c r="V145" s="158">
        <f>ROUND(E145*U145,2)</f>
        <v>5.17</v>
      </c>
      <c r="W145" s="158"/>
      <c r="X145" s="158" t="s">
        <v>196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198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>
      <c r="A146" s="154"/>
      <c r="B146" s="155"/>
      <c r="C146" s="188" t="s">
        <v>978</v>
      </c>
      <c r="D146" s="160"/>
      <c r="E146" s="161">
        <v>37.68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202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70">
        <v>74</v>
      </c>
      <c r="B147" s="171" t="s">
        <v>510</v>
      </c>
      <c r="C147" s="187" t="s">
        <v>511</v>
      </c>
      <c r="D147" s="172" t="s">
        <v>236</v>
      </c>
      <c r="E147" s="173">
        <v>3.2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194</v>
      </c>
      <c r="T147" s="176" t="s">
        <v>195</v>
      </c>
      <c r="U147" s="158">
        <v>0.28000000000000003</v>
      </c>
      <c r="V147" s="158">
        <f>ROUND(E147*U147,2)</f>
        <v>0.9</v>
      </c>
      <c r="W147" s="158"/>
      <c r="X147" s="158" t="s">
        <v>196</v>
      </c>
      <c r="Y147" s="158" t="s">
        <v>197</v>
      </c>
      <c r="Z147" s="147"/>
      <c r="AA147" s="147"/>
      <c r="AB147" s="147"/>
      <c r="AC147" s="147"/>
      <c r="AD147" s="147"/>
      <c r="AE147" s="147"/>
      <c r="AF147" s="147"/>
      <c r="AG147" s="147" t="s">
        <v>198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294" t="s">
        <v>512</v>
      </c>
      <c r="D148" s="295"/>
      <c r="E148" s="295"/>
      <c r="F148" s="295"/>
      <c r="G148" s="29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0.399999999999999" outlineLevel="1">
      <c r="A149" s="170">
        <v>75</v>
      </c>
      <c r="B149" s="171" t="s">
        <v>514</v>
      </c>
      <c r="C149" s="187" t="s">
        <v>515</v>
      </c>
      <c r="D149" s="172" t="s">
        <v>248</v>
      </c>
      <c r="E149" s="173">
        <v>4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1.7000000000000001E-4</v>
      </c>
      <c r="O149" s="173">
        <f>ROUND(E149*N149,2)</f>
        <v>0</v>
      </c>
      <c r="P149" s="173">
        <v>0</v>
      </c>
      <c r="Q149" s="173">
        <f>ROUND(E149*P149,2)</f>
        <v>0</v>
      </c>
      <c r="R149" s="175" t="s">
        <v>334</v>
      </c>
      <c r="S149" s="175" t="s">
        <v>194</v>
      </c>
      <c r="T149" s="176" t="s">
        <v>195</v>
      </c>
      <c r="U149" s="158">
        <v>0</v>
      </c>
      <c r="V149" s="158">
        <f>ROUND(E149*U149,2)</f>
        <v>0</v>
      </c>
      <c r="W149" s="158"/>
      <c r="X149" s="158" t="s">
        <v>335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336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54">
        <v>76</v>
      </c>
      <c r="B150" s="155" t="s">
        <v>517</v>
      </c>
      <c r="C150" s="190" t="s">
        <v>518</v>
      </c>
      <c r="D150" s="156" t="s">
        <v>0</v>
      </c>
      <c r="E150" s="184"/>
      <c r="F150" s="159"/>
      <c r="G150" s="158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0</v>
      </c>
      <c r="O150" s="157">
        <f>ROUND(E150*N150,2)</f>
        <v>0</v>
      </c>
      <c r="P150" s="157">
        <v>0</v>
      </c>
      <c r="Q150" s="157">
        <f>ROUND(E150*P150,2)</f>
        <v>0</v>
      </c>
      <c r="R150" s="158"/>
      <c r="S150" s="158" t="s">
        <v>194</v>
      </c>
      <c r="T150" s="158" t="s">
        <v>195</v>
      </c>
      <c r="U150" s="158">
        <v>0</v>
      </c>
      <c r="V150" s="158">
        <f>ROUND(E150*U150,2)</f>
        <v>0</v>
      </c>
      <c r="W150" s="158"/>
      <c r="X150" s="158" t="s">
        <v>258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259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>
      <c r="A151" s="163" t="s">
        <v>189</v>
      </c>
      <c r="B151" s="164" t="s">
        <v>148</v>
      </c>
      <c r="C151" s="186" t="s">
        <v>149</v>
      </c>
      <c r="D151" s="165"/>
      <c r="E151" s="166"/>
      <c r="F151" s="167"/>
      <c r="G151" s="167">
        <f>SUMIF(AG152:AG163,"&lt;&gt;NOR",G152:G163)</f>
        <v>0</v>
      </c>
      <c r="H151" s="167"/>
      <c r="I151" s="167">
        <f>SUM(I152:I163)</f>
        <v>0</v>
      </c>
      <c r="J151" s="167"/>
      <c r="K151" s="167">
        <f>SUM(K152:K163)</f>
        <v>0</v>
      </c>
      <c r="L151" s="167"/>
      <c r="M151" s="167">
        <f>SUM(M152:M163)</f>
        <v>0</v>
      </c>
      <c r="N151" s="166"/>
      <c r="O151" s="166">
        <f>SUM(O152:O163)</f>
        <v>0</v>
      </c>
      <c r="P151" s="166"/>
      <c r="Q151" s="166">
        <f>SUM(Q152:Q163)</f>
        <v>0</v>
      </c>
      <c r="R151" s="167"/>
      <c r="S151" s="167"/>
      <c r="T151" s="168"/>
      <c r="U151" s="162"/>
      <c r="V151" s="162">
        <f>SUM(V152:V163)</f>
        <v>3.82</v>
      </c>
      <c r="W151" s="162"/>
      <c r="X151" s="162"/>
      <c r="Y151" s="162"/>
      <c r="AG151" t="s">
        <v>190</v>
      </c>
    </row>
    <row r="152" spans="1:60" outlineLevel="1">
      <c r="A152" s="170">
        <v>77</v>
      </c>
      <c r="B152" s="171" t="s">
        <v>390</v>
      </c>
      <c r="C152" s="187" t="s">
        <v>391</v>
      </c>
      <c r="D152" s="172" t="s">
        <v>193</v>
      </c>
      <c r="E152" s="173">
        <v>3.6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4.8999999999999998E-4</v>
      </c>
      <c r="O152" s="173">
        <f>ROUND(E152*N152,2)</f>
        <v>0</v>
      </c>
      <c r="P152" s="173">
        <v>0</v>
      </c>
      <c r="Q152" s="173">
        <f>ROUND(E152*P152,2)</f>
        <v>0</v>
      </c>
      <c r="R152" s="175"/>
      <c r="S152" s="175" t="s">
        <v>194</v>
      </c>
      <c r="T152" s="176" t="s">
        <v>195</v>
      </c>
      <c r="U152" s="158">
        <v>0.24299999999999999</v>
      </c>
      <c r="V152" s="158">
        <f>ROUND(E152*U152,2)</f>
        <v>0.87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>
      <c r="A153" s="154"/>
      <c r="B153" s="155"/>
      <c r="C153" s="188" t="s">
        <v>979</v>
      </c>
      <c r="D153" s="160"/>
      <c r="E153" s="161">
        <v>3.6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7">
        <v>78</v>
      </c>
      <c r="B154" s="178" t="s">
        <v>393</v>
      </c>
      <c r="C154" s="189" t="s">
        <v>394</v>
      </c>
      <c r="D154" s="179" t="s">
        <v>236</v>
      </c>
      <c r="E154" s="180">
        <v>10</v>
      </c>
      <c r="F154" s="181"/>
      <c r="G154" s="182">
        <f>ROUND(E154*F154,2)</f>
        <v>0</v>
      </c>
      <c r="H154" s="181"/>
      <c r="I154" s="182">
        <f>ROUND(E154*H154,2)</f>
        <v>0</v>
      </c>
      <c r="J154" s="181"/>
      <c r="K154" s="182">
        <f>ROUND(E154*J154,2)</f>
        <v>0</v>
      </c>
      <c r="L154" s="182">
        <v>21</v>
      </c>
      <c r="M154" s="182">
        <f>G154*(1+L154/100)</f>
        <v>0</v>
      </c>
      <c r="N154" s="180">
        <v>6.9999999999999994E-5</v>
      </c>
      <c r="O154" s="180">
        <f>ROUND(E154*N154,2)</f>
        <v>0</v>
      </c>
      <c r="P154" s="180">
        <v>0</v>
      </c>
      <c r="Q154" s="180">
        <f>ROUND(E154*P154,2)</f>
        <v>0</v>
      </c>
      <c r="R154" s="182"/>
      <c r="S154" s="182" t="s">
        <v>194</v>
      </c>
      <c r="T154" s="183" t="s">
        <v>195</v>
      </c>
      <c r="U154" s="158">
        <v>8.8999999999999996E-2</v>
      </c>
      <c r="V154" s="158">
        <f>ROUND(E154*U154,2)</f>
        <v>0.89</v>
      </c>
      <c r="W154" s="158"/>
      <c r="X154" s="158" t="s">
        <v>196</v>
      </c>
      <c r="Y154" s="158" t="s">
        <v>197</v>
      </c>
      <c r="Z154" s="147"/>
      <c r="AA154" s="147"/>
      <c r="AB154" s="147"/>
      <c r="AC154" s="147"/>
      <c r="AD154" s="147"/>
      <c r="AE154" s="147"/>
      <c r="AF154" s="147"/>
      <c r="AG154" s="147" t="s">
        <v>198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7">
        <v>79</v>
      </c>
      <c r="B155" s="178" t="s">
        <v>395</v>
      </c>
      <c r="C155" s="189" t="s">
        <v>396</v>
      </c>
      <c r="D155" s="179" t="s">
        <v>236</v>
      </c>
      <c r="E155" s="180">
        <v>10</v>
      </c>
      <c r="F155" s="181"/>
      <c r="G155" s="182">
        <f>ROUND(E155*F155,2)</f>
        <v>0</v>
      </c>
      <c r="H155" s="181"/>
      <c r="I155" s="182">
        <f>ROUND(E155*H155,2)</f>
        <v>0</v>
      </c>
      <c r="J155" s="181"/>
      <c r="K155" s="182">
        <f>ROUND(E155*J155,2)</f>
        <v>0</v>
      </c>
      <c r="L155" s="182">
        <v>21</v>
      </c>
      <c r="M155" s="182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2"/>
      <c r="S155" s="182" t="s">
        <v>194</v>
      </c>
      <c r="T155" s="183" t="s">
        <v>195</v>
      </c>
      <c r="U155" s="158">
        <v>8.9999999999999993E-3</v>
      </c>
      <c r="V155" s="158">
        <f>ROUND(E155*U155,2)</f>
        <v>0.09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77">
        <v>80</v>
      </c>
      <c r="B156" s="178" t="s">
        <v>397</v>
      </c>
      <c r="C156" s="189" t="s">
        <v>398</v>
      </c>
      <c r="D156" s="179" t="s">
        <v>193</v>
      </c>
      <c r="E156" s="180">
        <v>4.5999999999999996</v>
      </c>
      <c r="F156" s="181"/>
      <c r="G156" s="182">
        <f>ROUND(E156*F156,2)</f>
        <v>0</v>
      </c>
      <c r="H156" s="181"/>
      <c r="I156" s="182">
        <f>ROUND(E156*H156,2)</f>
        <v>0</v>
      </c>
      <c r="J156" s="181"/>
      <c r="K156" s="182">
        <f>ROUND(E156*J156,2)</f>
        <v>0</v>
      </c>
      <c r="L156" s="182">
        <v>21</v>
      </c>
      <c r="M156" s="182">
        <f>G156*(1+L156/100)</f>
        <v>0</v>
      </c>
      <c r="N156" s="180">
        <v>5.0000000000000002E-5</v>
      </c>
      <c r="O156" s="180">
        <f>ROUND(E156*N156,2)</f>
        <v>0</v>
      </c>
      <c r="P156" s="180">
        <v>0</v>
      </c>
      <c r="Q156" s="180">
        <f>ROUND(E156*P156,2)</f>
        <v>0</v>
      </c>
      <c r="R156" s="182"/>
      <c r="S156" s="182" t="s">
        <v>194</v>
      </c>
      <c r="T156" s="183" t="s">
        <v>195</v>
      </c>
      <c r="U156" s="158">
        <v>6.3E-2</v>
      </c>
      <c r="V156" s="158">
        <f>ROUND(E156*U156,2)</f>
        <v>0.28999999999999998</v>
      </c>
      <c r="W156" s="158"/>
      <c r="X156" s="158" t="s">
        <v>196</v>
      </c>
      <c r="Y156" s="158" t="s">
        <v>197</v>
      </c>
      <c r="Z156" s="147"/>
      <c r="AA156" s="147"/>
      <c r="AB156" s="147"/>
      <c r="AC156" s="147"/>
      <c r="AD156" s="147"/>
      <c r="AE156" s="147"/>
      <c r="AF156" s="147"/>
      <c r="AG156" s="147" t="s">
        <v>198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0">
        <v>81</v>
      </c>
      <c r="B157" s="171" t="s">
        <v>526</v>
      </c>
      <c r="C157" s="187" t="s">
        <v>527</v>
      </c>
      <c r="D157" s="172" t="s">
        <v>193</v>
      </c>
      <c r="E157" s="173">
        <v>1.92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8.0000000000000007E-5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194</v>
      </c>
      <c r="T157" s="176" t="s">
        <v>195</v>
      </c>
      <c r="U157" s="158">
        <v>0.156</v>
      </c>
      <c r="V157" s="158">
        <f>ROUND(E157*U157,2)</f>
        <v>0.3</v>
      </c>
      <c r="W157" s="158"/>
      <c r="X157" s="158" t="s">
        <v>196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198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188" t="s">
        <v>980</v>
      </c>
      <c r="D158" s="160"/>
      <c r="E158" s="161">
        <v>1.92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70">
        <v>82</v>
      </c>
      <c r="B159" s="171" t="s">
        <v>529</v>
      </c>
      <c r="C159" s="187" t="s">
        <v>530</v>
      </c>
      <c r="D159" s="172" t="s">
        <v>193</v>
      </c>
      <c r="E159" s="173">
        <v>1.92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2.7999999999999998E-4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194</v>
      </c>
      <c r="T159" s="176" t="s">
        <v>195</v>
      </c>
      <c r="U159" s="158">
        <v>0.307</v>
      </c>
      <c r="V159" s="158">
        <f>ROUND(E159*U159,2)</f>
        <v>0.59</v>
      </c>
      <c r="W159" s="158"/>
      <c r="X159" s="158" t="s">
        <v>196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198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>
      <c r="A160" s="154"/>
      <c r="B160" s="155"/>
      <c r="C160" s="294" t="s">
        <v>531</v>
      </c>
      <c r="D160" s="295"/>
      <c r="E160" s="295"/>
      <c r="F160" s="295"/>
      <c r="G160" s="29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200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>
      <c r="A161" s="154"/>
      <c r="B161" s="155"/>
      <c r="C161" s="188" t="s">
        <v>981</v>
      </c>
      <c r="D161" s="160"/>
      <c r="E161" s="161">
        <v>1.92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202</v>
      </c>
      <c r="AH161" s="147">
        <v>5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83</v>
      </c>
      <c r="B162" s="171" t="s">
        <v>533</v>
      </c>
      <c r="C162" s="187" t="s">
        <v>534</v>
      </c>
      <c r="D162" s="172" t="s">
        <v>193</v>
      </c>
      <c r="E162" s="173">
        <v>1.92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3.1E-4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0.41199999999999998</v>
      </c>
      <c r="V162" s="158">
        <f>ROUND(E162*U162,2)</f>
        <v>0.79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188" t="s">
        <v>981</v>
      </c>
      <c r="D163" s="160"/>
      <c r="E163" s="161">
        <v>1.92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>
      <c r="A164" s="163" t="s">
        <v>189</v>
      </c>
      <c r="B164" s="164" t="s">
        <v>150</v>
      </c>
      <c r="C164" s="186" t="s">
        <v>151</v>
      </c>
      <c r="D164" s="165"/>
      <c r="E164" s="166"/>
      <c r="F164" s="167"/>
      <c r="G164" s="167">
        <f>SUMIF(AG165:AG173,"&lt;&gt;NOR",G165:G173)</f>
        <v>0</v>
      </c>
      <c r="H164" s="167"/>
      <c r="I164" s="167">
        <f>SUM(I165:I173)</f>
        <v>0</v>
      </c>
      <c r="J164" s="167"/>
      <c r="K164" s="167">
        <f>SUM(K165:K173)</f>
        <v>0</v>
      </c>
      <c r="L164" s="167"/>
      <c r="M164" s="167">
        <f>SUM(M165:M173)</f>
        <v>0</v>
      </c>
      <c r="N164" s="166"/>
      <c r="O164" s="166">
        <f>SUM(O165:O173)</f>
        <v>9.0000000000000011E-2</v>
      </c>
      <c r="P164" s="166"/>
      <c r="Q164" s="166">
        <f>SUM(Q165:Q173)</f>
        <v>0</v>
      </c>
      <c r="R164" s="167"/>
      <c r="S164" s="167"/>
      <c r="T164" s="168"/>
      <c r="U164" s="162"/>
      <c r="V164" s="162">
        <f>SUM(V165:V173)</f>
        <v>22.36</v>
      </c>
      <c r="W164" s="162"/>
      <c r="X164" s="162"/>
      <c r="Y164" s="162"/>
      <c r="AG164" t="s">
        <v>190</v>
      </c>
    </row>
    <row r="165" spans="1:60" outlineLevel="1">
      <c r="A165" s="170">
        <v>84</v>
      </c>
      <c r="B165" s="171" t="s">
        <v>399</v>
      </c>
      <c r="C165" s="187" t="s">
        <v>400</v>
      </c>
      <c r="D165" s="172" t="s">
        <v>193</v>
      </c>
      <c r="E165" s="173">
        <v>106.0033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194</v>
      </c>
      <c r="T165" s="176" t="s">
        <v>195</v>
      </c>
      <c r="U165" s="158">
        <v>7.0000000000000007E-2</v>
      </c>
      <c r="V165" s="158">
        <f>ROUND(E165*U165,2)</f>
        <v>7.42</v>
      </c>
      <c r="W165" s="158"/>
      <c r="X165" s="158" t="s">
        <v>196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198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188" t="s">
        <v>914</v>
      </c>
      <c r="D166" s="160"/>
      <c r="E166" s="161">
        <v>130.4023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>
      <c r="A167" s="154"/>
      <c r="B167" s="155"/>
      <c r="C167" s="188" t="s">
        <v>982</v>
      </c>
      <c r="D167" s="160"/>
      <c r="E167" s="161">
        <v>-24.399000000000001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202</v>
      </c>
      <c r="AH167" s="147">
        <v>5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85</v>
      </c>
      <c r="B168" s="171" t="s">
        <v>401</v>
      </c>
      <c r="C168" s="187" t="s">
        <v>402</v>
      </c>
      <c r="D168" s="172" t="s">
        <v>193</v>
      </c>
      <c r="E168" s="173">
        <v>106.0033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1.4999999999999999E-4</v>
      </c>
      <c r="O168" s="173">
        <f>ROUND(E168*N168,2)</f>
        <v>0.02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195</v>
      </c>
      <c r="U168" s="158">
        <v>3.2480000000000002E-2</v>
      </c>
      <c r="V168" s="158">
        <f>ROUND(E168*U168,2)</f>
        <v>3.44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188" t="s">
        <v>983</v>
      </c>
      <c r="D169" s="160"/>
      <c r="E169" s="161">
        <v>106.0033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202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0">
        <v>86</v>
      </c>
      <c r="B170" s="171" t="s">
        <v>404</v>
      </c>
      <c r="C170" s="187" t="s">
        <v>405</v>
      </c>
      <c r="D170" s="172" t="s">
        <v>193</v>
      </c>
      <c r="E170" s="173">
        <v>106.0033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4.6000000000000001E-4</v>
      </c>
      <c r="O170" s="173">
        <f>ROUND(E170*N170,2)</f>
        <v>0.05</v>
      </c>
      <c r="P170" s="173">
        <v>0</v>
      </c>
      <c r="Q170" s="173">
        <f>ROUND(E170*P170,2)</f>
        <v>0</v>
      </c>
      <c r="R170" s="175"/>
      <c r="S170" s="175" t="s">
        <v>194</v>
      </c>
      <c r="T170" s="176" t="s">
        <v>195</v>
      </c>
      <c r="U170" s="158">
        <v>0.10191</v>
      </c>
      <c r="V170" s="158">
        <f>ROUND(E170*U170,2)</f>
        <v>10.8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>
      <c r="A171" s="154"/>
      <c r="B171" s="155"/>
      <c r="C171" s="188" t="s">
        <v>984</v>
      </c>
      <c r="D171" s="160"/>
      <c r="E171" s="161">
        <v>106.0033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202</v>
      </c>
      <c r="AH171" s="147">
        <v>5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70">
        <v>87</v>
      </c>
      <c r="B172" s="171" t="s">
        <v>408</v>
      </c>
      <c r="C172" s="187" t="s">
        <v>409</v>
      </c>
      <c r="D172" s="172" t="s">
        <v>193</v>
      </c>
      <c r="E172" s="173">
        <v>52.09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3.5E-4</v>
      </c>
      <c r="O172" s="173">
        <f>ROUND(E172*N172,2)</f>
        <v>0.02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195</v>
      </c>
      <c r="U172" s="158">
        <v>1.35E-2</v>
      </c>
      <c r="V172" s="158">
        <f>ROUND(E172*U172,2)</f>
        <v>0.7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188" t="s">
        <v>985</v>
      </c>
      <c r="D173" s="160"/>
      <c r="E173" s="161">
        <v>52.09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>
      <c r="A174" s="163" t="s">
        <v>189</v>
      </c>
      <c r="B174" s="164" t="s">
        <v>152</v>
      </c>
      <c r="C174" s="186" t="s">
        <v>153</v>
      </c>
      <c r="D174" s="165"/>
      <c r="E174" s="166"/>
      <c r="F174" s="167"/>
      <c r="G174" s="167">
        <f>SUMIF(AG175:AG176,"&lt;&gt;NOR",G175:G176)</f>
        <v>0</v>
      </c>
      <c r="H174" s="167"/>
      <c r="I174" s="167">
        <f>SUM(I175:I176)</f>
        <v>0</v>
      </c>
      <c r="J174" s="167"/>
      <c r="K174" s="167">
        <f>SUM(K175:K176)</f>
        <v>0</v>
      </c>
      <c r="L174" s="167"/>
      <c r="M174" s="167">
        <f>SUM(M175:M176)</f>
        <v>0</v>
      </c>
      <c r="N174" s="166"/>
      <c r="O174" s="166">
        <f>SUM(O175:O176)</f>
        <v>0.05</v>
      </c>
      <c r="P174" s="166"/>
      <c r="Q174" s="166">
        <f>SUM(Q175:Q176)</f>
        <v>0</v>
      </c>
      <c r="R174" s="167"/>
      <c r="S174" s="167"/>
      <c r="T174" s="168"/>
      <c r="U174" s="162"/>
      <c r="V174" s="162">
        <f>SUM(V175:V176)</f>
        <v>5.89</v>
      </c>
      <c r="W174" s="162"/>
      <c r="X174" s="162"/>
      <c r="Y174" s="162"/>
      <c r="AG174" t="s">
        <v>190</v>
      </c>
    </row>
    <row r="175" spans="1:60" outlineLevel="1">
      <c r="A175" s="170">
        <v>88</v>
      </c>
      <c r="B175" s="171" t="s">
        <v>672</v>
      </c>
      <c r="C175" s="187" t="s">
        <v>673</v>
      </c>
      <c r="D175" s="172" t="s">
        <v>193</v>
      </c>
      <c r="E175" s="173">
        <v>11.6335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4.4400000000000004E-3</v>
      </c>
      <c r="O175" s="173">
        <f>ROUND(E175*N175,2)</f>
        <v>0.05</v>
      </c>
      <c r="P175" s="173">
        <v>0</v>
      </c>
      <c r="Q175" s="173">
        <f>ROUND(E175*P175,2)</f>
        <v>0</v>
      </c>
      <c r="R175" s="175"/>
      <c r="S175" s="175" t="s">
        <v>195</v>
      </c>
      <c r="T175" s="176" t="s">
        <v>229</v>
      </c>
      <c r="U175" s="158">
        <v>0.50600000000000001</v>
      </c>
      <c r="V175" s="158">
        <f>ROUND(E175*U175,2)</f>
        <v>5.89</v>
      </c>
      <c r="W175" s="158"/>
      <c r="X175" s="158" t="s">
        <v>196</v>
      </c>
      <c r="Y175" s="158" t="s">
        <v>197</v>
      </c>
      <c r="Z175" s="147"/>
      <c r="AA175" s="147"/>
      <c r="AB175" s="147"/>
      <c r="AC175" s="147"/>
      <c r="AD175" s="147"/>
      <c r="AE175" s="147"/>
      <c r="AF175" s="147"/>
      <c r="AG175" s="147" t="s">
        <v>198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>
      <c r="A176" s="154"/>
      <c r="B176" s="155"/>
      <c r="C176" s="188" t="s">
        <v>986</v>
      </c>
      <c r="D176" s="160"/>
      <c r="E176" s="161">
        <v>11.6335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202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>
      <c r="A177" s="163" t="s">
        <v>189</v>
      </c>
      <c r="B177" s="164" t="s">
        <v>156</v>
      </c>
      <c r="C177" s="186" t="s">
        <v>157</v>
      </c>
      <c r="D177" s="165"/>
      <c r="E177" s="166"/>
      <c r="F177" s="167"/>
      <c r="G177" s="167">
        <f>SUMIF(AG178:AG179,"&lt;&gt;NOR",G178:G179)</f>
        <v>0</v>
      </c>
      <c r="H177" s="167"/>
      <c r="I177" s="167">
        <f>SUM(I178:I179)</f>
        <v>0</v>
      </c>
      <c r="J177" s="167"/>
      <c r="K177" s="167">
        <f>SUM(K178:K179)</f>
        <v>0</v>
      </c>
      <c r="L177" s="167"/>
      <c r="M177" s="167">
        <f>SUM(M178:M179)</f>
        <v>0</v>
      </c>
      <c r="N177" s="166"/>
      <c r="O177" s="166">
        <f>SUM(O178:O179)</f>
        <v>0</v>
      </c>
      <c r="P177" s="166"/>
      <c r="Q177" s="166">
        <f>SUM(Q178:Q179)</f>
        <v>0</v>
      </c>
      <c r="R177" s="167"/>
      <c r="S177" s="167"/>
      <c r="T177" s="168"/>
      <c r="U177" s="162"/>
      <c r="V177" s="162">
        <f>SUM(V178:V179)</f>
        <v>2.97</v>
      </c>
      <c r="W177" s="162"/>
      <c r="X177" s="162"/>
      <c r="Y177" s="162"/>
      <c r="AG177" t="s">
        <v>190</v>
      </c>
    </row>
    <row r="178" spans="1:60" outlineLevel="1">
      <c r="A178" s="177">
        <v>89</v>
      </c>
      <c r="B178" s="178" t="s">
        <v>412</v>
      </c>
      <c r="C178" s="189" t="s">
        <v>413</v>
      </c>
      <c r="D178" s="179" t="s">
        <v>227</v>
      </c>
      <c r="E178" s="180">
        <v>1</v>
      </c>
      <c r="F178" s="181"/>
      <c r="G178" s="182">
        <f>ROUND(E178*F178,2)</f>
        <v>0</v>
      </c>
      <c r="H178" s="181"/>
      <c r="I178" s="182">
        <f>ROUND(E178*H178,2)</f>
        <v>0</v>
      </c>
      <c r="J178" s="181"/>
      <c r="K178" s="182">
        <f>ROUND(E178*J178,2)</f>
        <v>0</v>
      </c>
      <c r="L178" s="182">
        <v>21</v>
      </c>
      <c r="M178" s="182">
        <f>G178*(1+L178/100)</f>
        <v>0</v>
      </c>
      <c r="N178" s="180">
        <v>0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2" t="s">
        <v>228</v>
      </c>
      <c r="T178" s="183" t="s">
        <v>229</v>
      </c>
      <c r="U178" s="158">
        <v>0</v>
      </c>
      <c r="V178" s="158">
        <f>ROUND(E178*U178,2)</f>
        <v>0</v>
      </c>
      <c r="W178" s="158"/>
      <c r="X178" s="158" t="s">
        <v>196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198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7">
        <v>90</v>
      </c>
      <c r="B179" s="178" t="s">
        <v>540</v>
      </c>
      <c r="C179" s="189" t="s">
        <v>541</v>
      </c>
      <c r="D179" s="179" t="s">
        <v>248</v>
      </c>
      <c r="E179" s="180">
        <v>11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80">
        <v>0</v>
      </c>
      <c r="O179" s="180">
        <f>ROUND(E179*N179,2)</f>
        <v>0</v>
      </c>
      <c r="P179" s="180">
        <v>0</v>
      </c>
      <c r="Q179" s="180">
        <f>ROUND(E179*P179,2)</f>
        <v>0</v>
      </c>
      <c r="R179" s="182"/>
      <c r="S179" s="182" t="s">
        <v>194</v>
      </c>
      <c r="T179" s="183" t="s">
        <v>195</v>
      </c>
      <c r="U179" s="158">
        <v>0.27</v>
      </c>
      <c r="V179" s="158">
        <f>ROUND(E179*U179,2)</f>
        <v>2.97</v>
      </c>
      <c r="W179" s="158"/>
      <c r="X179" s="158" t="s">
        <v>196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198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>
      <c r="A180" s="163" t="s">
        <v>189</v>
      </c>
      <c r="B180" s="164" t="s">
        <v>158</v>
      </c>
      <c r="C180" s="186" t="s">
        <v>159</v>
      </c>
      <c r="D180" s="165"/>
      <c r="E180" s="166"/>
      <c r="F180" s="167"/>
      <c r="G180" s="167">
        <f>SUMIF(AG181:AG187,"&lt;&gt;NOR",G181:G187)</f>
        <v>0</v>
      </c>
      <c r="H180" s="167"/>
      <c r="I180" s="167">
        <f>SUM(I181:I187)</f>
        <v>0</v>
      </c>
      <c r="J180" s="167"/>
      <c r="K180" s="167">
        <f>SUM(K181:K187)</f>
        <v>0</v>
      </c>
      <c r="L180" s="167"/>
      <c r="M180" s="167">
        <f>SUM(M181:M187)</f>
        <v>0</v>
      </c>
      <c r="N180" s="166"/>
      <c r="O180" s="166">
        <f>SUM(O181:O187)</f>
        <v>0</v>
      </c>
      <c r="P180" s="166"/>
      <c r="Q180" s="166">
        <f>SUM(Q181:Q187)</f>
        <v>0</v>
      </c>
      <c r="R180" s="167"/>
      <c r="S180" s="167"/>
      <c r="T180" s="168"/>
      <c r="U180" s="162"/>
      <c r="V180" s="162">
        <f>SUM(V181:V187)</f>
        <v>20.22</v>
      </c>
      <c r="W180" s="162"/>
      <c r="X180" s="162"/>
      <c r="Y180" s="162"/>
      <c r="AG180" t="s">
        <v>190</v>
      </c>
    </row>
    <row r="181" spans="1:60" outlineLevel="1">
      <c r="A181" s="177">
        <v>91</v>
      </c>
      <c r="B181" s="178" t="s">
        <v>414</v>
      </c>
      <c r="C181" s="189" t="s">
        <v>415</v>
      </c>
      <c r="D181" s="179" t="s">
        <v>257</v>
      </c>
      <c r="E181" s="180">
        <v>3.6718299999999999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194</v>
      </c>
      <c r="T181" s="183" t="s">
        <v>195</v>
      </c>
      <c r="U181" s="158">
        <v>2.0089999999999999</v>
      </c>
      <c r="V181" s="158">
        <f>ROUND(E181*U181,2)</f>
        <v>7.38</v>
      </c>
      <c r="W181" s="158"/>
      <c r="X181" s="158" t="s">
        <v>416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417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0">
        <v>92</v>
      </c>
      <c r="B182" s="171" t="s">
        <v>418</v>
      </c>
      <c r="C182" s="187" t="s">
        <v>419</v>
      </c>
      <c r="D182" s="172" t="s">
        <v>257</v>
      </c>
      <c r="E182" s="173">
        <v>3.6718299999999999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5"/>
      <c r="S182" s="175" t="s">
        <v>194</v>
      </c>
      <c r="T182" s="176" t="s">
        <v>195</v>
      </c>
      <c r="U182" s="158">
        <v>0.49</v>
      </c>
      <c r="V182" s="158">
        <f>ROUND(E182*U182,2)</f>
        <v>1.8</v>
      </c>
      <c r="W182" s="158"/>
      <c r="X182" s="158" t="s">
        <v>416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417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>
      <c r="A183" s="154"/>
      <c r="B183" s="155"/>
      <c r="C183" s="294" t="s">
        <v>420</v>
      </c>
      <c r="D183" s="295"/>
      <c r="E183" s="295"/>
      <c r="F183" s="295"/>
      <c r="G183" s="295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7">
        <v>93</v>
      </c>
      <c r="B184" s="178" t="s">
        <v>421</v>
      </c>
      <c r="C184" s="189" t="s">
        <v>422</v>
      </c>
      <c r="D184" s="179" t="s">
        <v>257</v>
      </c>
      <c r="E184" s="180">
        <v>11.01548</v>
      </c>
      <c r="F184" s="181"/>
      <c r="G184" s="182">
        <f>ROUND(E184*F184,2)</f>
        <v>0</v>
      </c>
      <c r="H184" s="181"/>
      <c r="I184" s="182">
        <f>ROUND(E184*H184,2)</f>
        <v>0</v>
      </c>
      <c r="J184" s="181"/>
      <c r="K184" s="182">
        <f>ROUND(E184*J184,2)</f>
        <v>0</v>
      </c>
      <c r="L184" s="182">
        <v>21</v>
      </c>
      <c r="M184" s="182">
        <f>G184*(1+L184/100)</f>
        <v>0</v>
      </c>
      <c r="N184" s="180">
        <v>0</v>
      </c>
      <c r="O184" s="180">
        <f>ROUND(E184*N184,2)</f>
        <v>0</v>
      </c>
      <c r="P184" s="180">
        <v>0</v>
      </c>
      <c r="Q184" s="180">
        <f>ROUND(E184*P184,2)</f>
        <v>0</v>
      </c>
      <c r="R184" s="182"/>
      <c r="S184" s="182" t="s">
        <v>194</v>
      </c>
      <c r="T184" s="183" t="s">
        <v>195</v>
      </c>
      <c r="U184" s="158">
        <v>0</v>
      </c>
      <c r="V184" s="158">
        <f>ROUND(E184*U184,2)</f>
        <v>0</v>
      </c>
      <c r="W184" s="158"/>
      <c r="X184" s="158" t="s">
        <v>416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417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0">
        <v>94</v>
      </c>
      <c r="B185" s="171" t="s">
        <v>423</v>
      </c>
      <c r="C185" s="187" t="s">
        <v>424</v>
      </c>
      <c r="D185" s="172" t="s">
        <v>257</v>
      </c>
      <c r="E185" s="173">
        <v>14.68731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194</v>
      </c>
      <c r="T185" s="176" t="s">
        <v>195</v>
      </c>
      <c r="U185" s="158">
        <v>0.752</v>
      </c>
      <c r="V185" s="158">
        <f>ROUND(E185*U185,2)</f>
        <v>11.04</v>
      </c>
      <c r="W185" s="158"/>
      <c r="X185" s="158" t="s">
        <v>416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417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1" outlineLevel="2">
      <c r="A186" s="154"/>
      <c r="B186" s="155"/>
      <c r="C186" s="294" t="s">
        <v>425</v>
      </c>
      <c r="D186" s="295"/>
      <c r="E186" s="295"/>
      <c r="F186" s="295"/>
      <c r="G186" s="295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200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85" t="str">
        <f>C186</f>
        <v>S naložením suti nebo vybouraných hmot do dopravního prostředku a na jejich vyložením, popřípadě přeložením na normální dopravní prostředek.</v>
      </c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>
      <c r="A187" s="177">
        <v>95</v>
      </c>
      <c r="B187" s="178" t="s">
        <v>426</v>
      </c>
      <c r="C187" s="189" t="s">
        <v>427</v>
      </c>
      <c r="D187" s="179" t="s">
        <v>257</v>
      </c>
      <c r="E187" s="180">
        <v>3.6718299999999999</v>
      </c>
      <c r="F187" s="181"/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2" t="s">
        <v>194</v>
      </c>
      <c r="T187" s="183" t="s">
        <v>195</v>
      </c>
      <c r="U187" s="158">
        <v>0</v>
      </c>
      <c r="V187" s="158">
        <f>ROUND(E187*U187,2)</f>
        <v>0</v>
      </c>
      <c r="W187" s="158"/>
      <c r="X187" s="158" t="s">
        <v>416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417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>
      <c r="A188" s="163" t="s">
        <v>189</v>
      </c>
      <c r="B188" s="164" t="s">
        <v>161</v>
      </c>
      <c r="C188" s="186" t="s">
        <v>29</v>
      </c>
      <c r="D188" s="165"/>
      <c r="E188" s="166"/>
      <c r="F188" s="167"/>
      <c r="G188" s="167">
        <f>SUMIF(AG189:AG192,"&lt;&gt;NOR",G189:G192)</f>
        <v>0</v>
      </c>
      <c r="H188" s="167"/>
      <c r="I188" s="167">
        <f>SUM(I189:I192)</f>
        <v>0</v>
      </c>
      <c r="J188" s="167"/>
      <c r="K188" s="167">
        <f>SUM(K189:K192)</f>
        <v>0</v>
      </c>
      <c r="L188" s="167"/>
      <c r="M188" s="167">
        <f>SUM(M189:M192)</f>
        <v>0</v>
      </c>
      <c r="N188" s="166"/>
      <c r="O188" s="166">
        <f>SUM(O189:O192)</f>
        <v>0</v>
      </c>
      <c r="P188" s="166"/>
      <c r="Q188" s="166">
        <f>SUM(Q189:Q192)</f>
        <v>0</v>
      </c>
      <c r="R188" s="167"/>
      <c r="S188" s="167"/>
      <c r="T188" s="168"/>
      <c r="U188" s="162"/>
      <c r="V188" s="162">
        <f>SUM(V189:V192)</f>
        <v>0</v>
      </c>
      <c r="W188" s="162"/>
      <c r="X188" s="162"/>
      <c r="Y188" s="162"/>
      <c r="AG188" t="s">
        <v>190</v>
      </c>
    </row>
    <row r="189" spans="1:60" outlineLevel="1">
      <c r="A189" s="170">
        <v>96</v>
      </c>
      <c r="B189" s="171" t="s">
        <v>428</v>
      </c>
      <c r="C189" s="187" t="s">
        <v>429</v>
      </c>
      <c r="D189" s="172" t="s">
        <v>430</v>
      </c>
      <c r="E189" s="173">
        <v>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194</v>
      </c>
      <c r="T189" s="176" t="s">
        <v>229</v>
      </c>
      <c r="U189" s="158">
        <v>0</v>
      </c>
      <c r="V189" s="158">
        <f>ROUND(E189*U189,2)</f>
        <v>0</v>
      </c>
      <c r="W189" s="158"/>
      <c r="X189" s="158" t="s">
        <v>431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432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>
      <c r="A190" s="154"/>
      <c r="B190" s="155"/>
      <c r="C190" s="294" t="s">
        <v>433</v>
      </c>
      <c r="D190" s="295"/>
      <c r="E190" s="295"/>
      <c r="F190" s="295"/>
      <c r="G190" s="295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0">
        <v>97</v>
      </c>
      <c r="B191" s="171" t="s">
        <v>434</v>
      </c>
      <c r="C191" s="187" t="s">
        <v>435</v>
      </c>
      <c r="D191" s="172" t="s">
        <v>430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194</v>
      </c>
      <c r="T191" s="176" t="s">
        <v>229</v>
      </c>
      <c r="U191" s="158">
        <v>0</v>
      </c>
      <c r="V191" s="158">
        <f>ROUND(E191*U191,2)</f>
        <v>0</v>
      </c>
      <c r="W191" s="158"/>
      <c r="X191" s="158" t="s">
        <v>431</v>
      </c>
      <c r="Y191" s="158" t="s">
        <v>197</v>
      </c>
      <c r="Z191" s="147"/>
      <c r="AA191" s="147"/>
      <c r="AB191" s="147"/>
      <c r="AC191" s="147"/>
      <c r="AD191" s="147"/>
      <c r="AE191" s="147"/>
      <c r="AF191" s="147"/>
      <c r="AG191" s="147" t="s">
        <v>432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1.2" outlineLevel="2">
      <c r="A192" s="154"/>
      <c r="B192" s="155"/>
      <c r="C192" s="294" t="s">
        <v>436</v>
      </c>
      <c r="D192" s="295"/>
      <c r="E192" s="295"/>
      <c r="F192" s="295"/>
      <c r="G192" s="295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200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85" t="str">
        <f>C192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92" s="147"/>
      <c r="BC192" s="147"/>
      <c r="BD192" s="147"/>
      <c r="BE192" s="147"/>
      <c r="BF192" s="147"/>
      <c r="BG192" s="147"/>
      <c r="BH192" s="147"/>
    </row>
    <row r="193" spans="1:60">
      <c r="A193" s="163" t="s">
        <v>189</v>
      </c>
      <c r="B193" s="164" t="s">
        <v>162</v>
      </c>
      <c r="C193" s="186" t="s">
        <v>30</v>
      </c>
      <c r="D193" s="165"/>
      <c r="E193" s="166"/>
      <c r="F193" s="167"/>
      <c r="G193" s="167">
        <f>SUMIF(AG194:AG197,"&lt;&gt;NOR",G194:G197)</f>
        <v>0</v>
      </c>
      <c r="H193" s="167"/>
      <c r="I193" s="167">
        <f>SUM(I194:I197)</f>
        <v>0</v>
      </c>
      <c r="J193" s="167"/>
      <c r="K193" s="167">
        <f>SUM(K194:K197)</f>
        <v>0</v>
      </c>
      <c r="L193" s="167"/>
      <c r="M193" s="167">
        <f>SUM(M194:M197)</f>
        <v>0</v>
      </c>
      <c r="N193" s="166"/>
      <c r="O193" s="166">
        <f>SUM(O194:O197)</f>
        <v>0</v>
      </c>
      <c r="P193" s="166"/>
      <c r="Q193" s="166">
        <f>SUM(Q194:Q197)</f>
        <v>0</v>
      </c>
      <c r="R193" s="167"/>
      <c r="S193" s="167"/>
      <c r="T193" s="168"/>
      <c r="U193" s="162"/>
      <c r="V193" s="162">
        <f>SUM(V194:V197)</f>
        <v>0</v>
      </c>
      <c r="W193" s="162"/>
      <c r="X193" s="162"/>
      <c r="Y193" s="162"/>
      <c r="AG193" t="s">
        <v>190</v>
      </c>
    </row>
    <row r="194" spans="1:60" ht="102" outlineLevel="1">
      <c r="A194" s="170">
        <v>98</v>
      </c>
      <c r="B194" s="171" t="s">
        <v>313</v>
      </c>
      <c r="C194" s="187" t="s">
        <v>1237</v>
      </c>
      <c r="D194" s="172" t="s">
        <v>430</v>
      </c>
      <c r="E194" s="173">
        <v>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194</v>
      </c>
      <c r="T194" s="176" t="s">
        <v>229</v>
      </c>
      <c r="U194" s="158">
        <v>0</v>
      </c>
      <c r="V194" s="158">
        <f>ROUND(E194*U194,2)</f>
        <v>0</v>
      </c>
      <c r="W194" s="158"/>
      <c r="X194" s="158" t="s">
        <v>431</v>
      </c>
      <c r="Y194" s="158" t="s">
        <v>197</v>
      </c>
      <c r="Z194" s="147"/>
      <c r="AA194" s="147"/>
      <c r="AB194" s="147"/>
      <c r="AC194" s="147"/>
      <c r="AD194" s="147"/>
      <c r="AE194" s="147"/>
      <c r="AF194" s="147"/>
      <c r="AG194" s="147" t="s">
        <v>432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>
      <c r="A195" s="154"/>
      <c r="B195" s="155"/>
      <c r="C195" s="294"/>
      <c r="D195" s="295"/>
      <c r="E195" s="295"/>
      <c r="F195" s="295"/>
      <c r="G195" s="295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200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85">
        <f>C195</f>
        <v>0</v>
      </c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70">
        <v>99</v>
      </c>
      <c r="B196" s="171" t="s">
        <v>437</v>
      </c>
      <c r="C196" s="187" t="s">
        <v>438</v>
      </c>
      <c r="D196" s="172" t="s">
        <v>430</v>
      </c>
      <c r="E196" s="173">
        <v>1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0</v>
      </c>
      <c r="O196" s="173">
        <f>ROUND(E196*N196,2)</f>
        <v>0</v>
      </c>
      <c r="P196" s="173">
        <v>0</v>
      </c>
      <c r="Q196" s="173">
        <f>ROUND(E196*P196,2)</f>
        <v>0</v>
      </c>
      <c r="R196" s="175"/>
      <c r="S196" s="175" t="s">
        <v>194</v>
      </c>
      <c r="T196" s="176" t="s">
        <v>229</v>
      </c>
      <c r="U196" s="158">
        <v>0</v>
      </c>
      <c r="V196" s="158">
        <f>ROUND(E196*U196,2)</f>
        <v>0</v>
      </c>
      <c r="W196" s="158"/>
      <c r="X196" s="158" t="s">
        <v>431</v>
      </c>
      <c r="Y196" s="158" t="s">
        <v>197</v>
      </c>
      <c r="Z196" s="147"/>
      <c r="AA196" s="147"/>
      <c r="AB196" s="147"/>
      <c r="AC196" s="147"/>
      <c r="AD196" s="147"/>
      <c r="AE196" s="147"/>
      <c r="AF196" s="147"/>
      <c r="AG196" s="147" t="s">
        <v>432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1" outlineLevel="2">
      <c r="A197" s="154"/>
      <c r="B197" s="155"/>
      <c r="C197" s="294" t="s">
        <v>439</v>
      </c>
      <c r="D197" s="295"/>
      <c r="E197" s="295"/>
      <c r="F197" s="295"/>
      <c r="G197" s="295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200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85" t="str">
        <f>C197</f>
        <v>Náklady na vyhotovení dokumentace skutečného provedení stavby a její předání objednateli v požadované formě a požadovaném počtu.</v>
      </c>
      <c r="BB197" s="147"/>
      <c r="BC197" s="147"/>
      <c r="BD197" s="147"/>
      <c r="BE197" s="147"/>
      <c r="BF197" s="147"/>
      <c r="BG197" s="147"/>
      <c r="BH197" s="147"/>
    </row>
    <row r="198" spans="1:60">
      <c r="A198" s="3"/>
      <c r="B198" s="4"/>
      <c r="C198" s="191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v>15</v>
      </c>
      <c r="AF198">
        <v>21</v>
      </c>
      <c r="AG198" t="s">
        <v>175</v>
      </c>
    </row>
    <row r="199" spans="1:60">
      <c r="A199" s="150"/>
      <c r="B199" s="151" t="s">
        <v>31</v>
      </c>
      <c r="C199" s="192"/>
      <c r="D199" s="152"/>
      <c r="E199" s="153"/>
      <c r="F199" s="153"/>
      <c r="G199" s="169">
        <f>G8+G11+G22+G27+G31+G34+G54+G56+G65+G75+G100+G103+G124+G131+G151+G164+G174+G177+G180+G188+G193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f>SUMIF(L7:L197,AE198,G7:G197)</f>
        <v>0</v>
      </c>
      <c r="AF199">
        <f>SUMIF(L7:L197,AF198,G7:G197)</f>
        <v>0</v>
      </c>
      <c r="AG199" t="s">
        <v>440</v>
      </c>
    </row>
    <row r="200" spans="1:60">
      <c r="A200" s="3"/>
      <c r="B200" s="4"/>
      <c r="C200" s="191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>
      <c r="A201" s="3"/>
      <c r="B201" s="4"/>
      <c r="C201" s="191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>
      <c r="A202" s="292" t="s">
        <v>441</v>
      </c>
      <c r="B202" s="292"/>
      <c r="C202" s="29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>
      <c r="A203" s="298"/>
      <c r="B203" s="299"/>
      <c r="C203" s="300"/>
      <c r="D203" s="299"/>
      <c r="E203" s="299"/>
      <c r="F203" s="299"/>
      <c r="G203" s="30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G203" t="s">
        <v>442</v>
      </c>
    </row>
    <row r="204" spans="1:60">
      <c r="A204" s="302"/>
      <c r="B204" s="303"/>
      <c r="C204" s="304"/>
      <c r="D204" s="303"/>
      <c r="E204" s="303"/>
      <c r="F204" s="303"/>
      <c r="G204" s="30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>
      <c r="A205" s="302"/>
      <c r="B205" s="303"/>
      <c r="C205" s="304"/>
      <c r="D205" s="303"/>
      <c r="E205" s="303"/>
      <c r="F205" s="303"/>
      <c r="G205" s="30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>
      <c r="A206" s="302"/>
      <c r="B206" s="303"/>
      <c r="C206" s="304"/>
      <c r="D206" s="303"/>
      <c r="E206" s="303"/>
      <c r="F206" s="303"/>
      <c r="G206" s="30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>
      <c r="A207" s="306"/>
      <c r="B207" s="307"/>
      <c r="C207" s="308"/>
      <c r="D207" s="307"/>
      <c r="E207" s="307"/>
      <c r="F207" s="307"/>
      <c r="G207" s="309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>
      <c r="A208" s="3"/>
      <c r="B208" s="4"/>
      <c r="C208" s="19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3:33">
      <c r="C209" s="193"/>
      <c r="D209" s="10"/>
      <c r="AG209" t="s">
        <v>443</v>
      </c>
    </row>
    <row r="210" spans="3:33">
      <c r="D210" s="10"/>
    </row>
    <row r="211" spans="3:33">
      <c r="D211" s="10"/>
    </row>
    <row r="212" spans="3:33">
      <c r="D212" s="10"/>
    </row>
    <row r="213" spans="3:33">
      <c r="D213" s="10"/>
    </row>
    <row r="214" spans="3:33">
      <c r="D214" s="10"/>
    </row>
    <row r="215" spans="3:33">
      <c r="D215" s="10"/>
    </row>
    <row r="216" spans="3:33">
      <c r="D216" s="10"/>
    </row>
    <row r="217" spans="3:33">
      <c r="D217" s="10"/>
    </row>
    <row r="218" spans="3:33">
      <c r="D218" s="10"/>
    </row>
    <row r="219" spans="3:33">
      <c r="D219" s="10"/>
    </row>
    <row r="220" spans="3:33">
      <c r="D220" s="10"/>
    </row>
    <row r="221" spans="3:33">
      <c r="D221" s="10"/>
    </row>
    <row r="222" spans="3:33">
      <c r="D222" s="10"/>
    </row>
    <row r="223" spans="3:33">
      <c r="D223" s="10"/>
    </row>
    <row r="224" spans="3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En+gC5BjEAQwwv8GDsUmPpJfEU93+QuaQKlrIWAT2d7lfYjmvC+ULyUmciwmzW64YJmjbAaXr/ifz9ZRc5edAQ==" saltValue="CDDoOWAHnqGEPOu7cKPlvw==" spinCount="100000" sheet="1" formatRows="0"/>
  <mergeCells count="29">
    <mergeCell ref="A203:G207"/>
    <mergeCell ref="C13:G13"/>
    <mergeCell ref="C52:G52"/>
    <mergeCell ref="C69:G69"/>
    <mergeCell ref="C71:G71"/>
    <mergeCell ref="C126:G126"/>
    <mergeCell ref="C197:G197"/>
    <mergeCell ref="C160:G160"/>
    <mergeCell ref="C183:G183"/>
    <mergeCell ref="C186:G186"/>
    <mergeCell ref="C190:G190"/>
    <mergeCell ref="C192:G192"/>
    <mergeCell ref="C195:G195"/>
    <mergeCell ref="A1:G1"/>
    <mergeCell ref="C2:G2"/>
    <mergeCell ref="C3:G3"/>
    <mergeCell ref="C4:G4"/>
    <mergeCell ref="A202:C202"/>
    <mergeCell ref="C148:G148"/>
    <mergeCell ref="C80:G80"/>
    <mergeCell ref="C81:G81"/>
    <mergeCell ref="C83:G83"/>
    <mergeCell ref="C84:G84"/>
    <mergeCell ref="C86:G86"/>
    <mergeCell ref="C88:G88"/>
    <mergeCell ref="C90:G90"/>
    <mergeCell ref="C94:G94"/>
    <mergeCell ref="C96:G96"/>
    <mergeCell ref="C117:G1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987</v>
      </c>
      <c r="C1" s="195" t="s">
        <v>988</v>
      </c>
      <c r="D1" s="196"/>
    </row>
    <row r="2" spans="1:4">
      <c r="A2" s="198" t="s">
        <v>989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990</v>
      </c>
      <c r="B4" s="201">
        <f>B3 * '10.Par.el.'!B16 / 100</f>
        <v>0</v>
      </c>
      <c r="C4" s="201">
        <f>B3 * '10.Par.el.'!B17 / 100</f>
        <v>0</v>
      </c>
      <c r="D4" s="196"/>
    </row>
    <row r="5" spans="1:4">
      <c r="A5" s="200" t="s">
        <v>991</v>
      </c>
      <c r="B5" s="201"/>
      <c r="C5" s="201">
        <f>('10.Roz.el.'!F68) + 0</f>
        <v>0</v>
      </c>
      <c r="D5" s="196"/>
    </row>
    <row r="6" spans="1:4">
      <c r="A6" s="200" t="s">
        <v>992</v>
      </c>
      <c r="B6" s="201"/>
      <c r="C6" s="201">
        <f>0 + ('10.Roz.el.'!H68) + 0</f>
        <v>0</v>
      </c>
      <c r="D6" s="196"/>
    </row>
    <row r="7" spans="1:4">
      <c r="A7" s="202" t="s">
        <v>993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994</v>
      </c>
      <c r="B8" s="201"/>
      <c r="C8" s="201">
        <f>(C5 + C6) * '10.Par.el.'!B18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995</v>
      </c>
      <c r="B10" s="201"/>
      <c r="C10" s="201">
        <f>('10.Roz.el.'!F87) + ('10.Roz.el.'!H87)</f>
        <v>0</v>
      </c>
      <c r="D10" s="196"/>
    </row>
    <row r="11" spans="1:4">
      <c r="A11" s="200" t="s">
        <v>996</v>
      </c>
      <c r="B11" s="201"/>
      <c r="C11" s="201">
        <f>(C9 + C10) * '10.Par.el.'!B19 / 100</f>
        <v>0</v>
      </c>
      <c r="D11" s="196"/>
    </row>
    <row r="12" spans="1:4">
      <c r="A12" s="202" t="s">
        <v>997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998</v>
      </c>
      <c r="B13" s="201"/>
      <c r="C13" s="201">
        <f>(B12 + C12) * '10.Par.el.'!B20 / 100</f>
        <v>0</v>
      </c>
      <c r="D13" s="196"/>
    </row>
    <row r="14" spans="1:4">
      <c r="A14" s="200" t="s">
        <v>999</v>
      </c>
      <c r="B14" s="201"/>
      <c r="C14" s="201">
        <f>(B12 + C12) * '10.Par.el.'!B21 / 100</f>
        <v>0</v>
      </c>
      <c r="D14" s="196"/>
    </row>
    <row r="15" spans="1:4">
      <c r="A15" s="200" t="s">
        <v>1000</v>
      </c>
      <c r="B15" s="201"/>
      <c r="C15" s="201">
        <f>(B7 + C7) * '10.Par.el.'!B22 / 100</f>
        <v>0</v>
      </c>
      <c r="D15" s="196"/>
    </row>
    <row r="16" spans="1:4">
      <c r="A16" s="198" t="s">
        <v>1001</v>
      </c>
      <c r="B16" s="199"/>
      <c r="C16" s="199">
        <f>B12 + C12 + C13 + C14 + C15</f>
        <v>0</v>
      </c>
      <c r="D16" s="196"/>
    </row>
    <row r="17" spans="1:4">
      <c r="A17" s="200" t="s">
        <v>1002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1003</v>
      </c>
      <c r="B19" s="201"/>
      <c r="C19" s="201">
        <f>C12 * '10.Par.el.'!B23 / 100</f>
        <v>0</v>
      </c>
      <c r="D19" s="196"/>
    </row>
    <row r="20" spans="1:4">
      <c r="A20" s="200" t="s">
        <v>1004</v>
      </c>
      <c r="B20" s="201"/>
      <c r="C20" s="201">
        <f>C12 * '10.Par.el.'!B24 / 100</f>
        <v>0</v>
      </c>
      <c r="D20" s="196"/>
    </row>
    <row r="21" spans="1:4">
      <c r="A21" s="198" t="s">
        <v>1005</v>
      </c>
      <c r="B21" s="199"/>
      <c r="C21" s="199">
        <f>C19 + C20</f>
        <v>0</v>
      </c>
      <c r="D21" s="196"/>
    </row>
    <row r="22" spans="1:4">
      <c r="A22" s="200" t="s">
        <v>1006</v>
      </c>
      <c r="B22" s="201"/>
      <c r="C22" s="201">
        <f>'10.Par.el.'!B25 * '10.Par.el.'!B28 * (C16 * '10.Par.el.'!B27)^'10.Par.el.'!B26</f>
        <v>0</v>
      </c>
      <c r="D22" s="196"/>
    </row>
    <row r="23" spans="1:4">
      <c r="A23" s="200" t="s">
        <v>1002</v>
      </c>
      <c r="B23" s="201"/>
      <c r="C23" s="201"/>
      <c r="D23" s="196"/>
    </row>
    <row r="24" spans="1:4">
      <c r="A24" s="204" t="s">
        <v>1007</v>
      </c>
      <c r="B24" s="205"/>
      <c r="C24" s="205">
        <f>C16 + C21 + C22</f>
        <v>0</v>
      </c>
      <c r="D24" s="196"/>
    </row>
    <row r="25" spans="1:4">
      <c r="A25" s="200" t="s">
        <v>1008</v>
      </c>
      <c r="B25" s="201">
        <f>(SUM('10.Roz.el.'!F7:F65,'10.Roz.el.'!F67)+SUM('10.Roz.el.'!F74:F83)) + (SUM('10.Roz.el.'!H7:H65)+SUM('10.Roz.el.'!H74:H83)) + B4 + C4 + C8 + C11 + C13 + C14 + C15 + C21 + C22</f>
        <v>0</v>
      </c>
      <c r="C25" s="201">
        <f>B25 * '10.Par.el.'!B31 / 100</f>
        <v>0</v>
      </c>
      <c r="D25" s="196"/>
    </row>
    <row r="26" spans="1:4">
      <c r="A26" s="204" t="s">
        <v>1009</v>
      </c>
      <c r="B26" s="205"/>
      <c r="C26" s="205">
        <f>C24 + C25 + C35</f>
        <v>0</v>
      </c>
      <c r="D26" s="196"/>
    </row>
    <row r="27" spans="1:4">
      <c r="A27" s="200" t="s">
        <v>1002</v>
      </c>
      <c r="B27" s="201"/>
      <c r="C27" s="201"/>
      <c r="D27" s="196"/>
    </row>
    <row r="28" spans="1:4">
      <c r="A28" s="200" t="s">
        <v>1010</v>
      </c>
      <c r="B28" s="201"/>
      <c r="C28" s="201">
        <f>C24 * '10.Par.el.'!B29 / 100</f>
        <v>0</v>
      </c>
      <c r="D28" s="196"/>
    </row>
    <row r="29" spans="1:4">
      <c r="A29" s="200" t="s">
        <v>1010</v>
      </c>
      <c r="B29" s="201"/>
      <c r="C29" s="201">
        <f>C24 * '10.Par.el.'!B30 / 100</f>
        <v>0</v>
      </c>
      <c r="D29" s="196"/>
    </row>
    <row r="30" spans="1:4">
      <c r="A30" s="198" t="s">
        <v>1011</v>
      </c>
      <c r="B30" s="206" t="s">
        <v>1012</v>
      </c>
      <c r="C30" s="206" t="s">
        <v>33</v>
      </c>
      <c r="D30" s="196"/>
    </row>
    <row r="31" spans="1:4">
      <c r="A31" s="200" t="s">
        <v>1013</v>
      </c>
      <c r="B31" s="201">
        <f>('10.Roz.el.'!F68)</f>
        <v>0</v>
      </c>
      <c r="C31" s="201">
        <f>('10.Roz.el.'!H68)</f>
        <v>0</v>
      </c>
      <c r="D31" s="196"/>
    </row>
    <row r="32" spans="1:4">
      <c r="A32" s="200" t="s">
        <v>995</v>
      </c>
      <c r="B32" s="201">
        <f>('10.Roz.el.'!F87)</f>
        <v>0</v>
      </c>
      <c r="C32" s="201">
        <f>('10.Roz.el.'!H87)</f>
        <v>0</v>
      </c>
      <c r="D32" s="196"/>
    </row>
    <row r="33" spans="1:4">
      <c r="A33" s="200" t="s">
        <v>1014</v>
      </c>
      <c r="B33" s="201">
        <f>('10.Roz.el.'!F85)</f>
        <v>0</v>
      </c>
      <c r="C33" s="201">
        <f>('10.Roz.el.'!H85)</f>
        <v>0</v>
      </c>
      <c r="D33" s="196"/>
    </row>
    <row r="34" spans="1:4">
      <c r="A34" s="200" t="s">
        <v>1002</v>
      </c>
      <c r="B34" s="201"/>
      <c r="C34" s="201"/>
      <c r="D34" s="196"/>
    </row>
  </sheetData>
  <sheetProtection algorithmName="SHA-512" hashValue="TAegIQ94a/6CYVaW24D5NdfPQTT6KCvMFaSvCJXDGjZR+zzGmVkT3fH2Bt+wHAR0eqQ//+lPm5C7+xKNMPJklA==" saltValue="DwUZv7JX3uia32VFmk5RLw==" spinCount="100000" sheet="1" objects="1" scenarios="1"/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88"/>
  <sheetViews>
    <sheetView topLeftCell="A17" workbookViewId="0">
      <selection activeCell="I30" sqref="I30"/>
    </sheetView>
  </sheetViews>
  <sheetFormatPr defaultRowHeight="14.4"/>
  <cols>
    <col min="1" max="1" width="6.109375" style="207" bestFit="1" customWidth="1"/>
    <col min="2" max="2" width="85.21875" style="207" customWidth="1"/>
    <col min="3" max="3" width="4" style="207" bestFit="1" customWidth="1"/>
    <col min="4" max="4" width="6.44140625" style="208" bestFit="1" customWidth="1"/>
    <col min="5" max="5" width="10.5546875" style="208" customWidth="1"/>
    <col min="6" max="6" width="13.44140625" style="208" bestFit="1" customWidth="1"/>
    <col min="7" max="7" width="10.5546875" style="208" customWidth="1"/>
    <col min="8" max="8" width="12.5546875" style="208" bestFit="1" customWidth="1"/>
    <col min="9" max="9" width="10.554687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1015</v>
      </c>
      <c r="B1" s="194" t="s">
        <v>6</v>
      </c>
      <c r="C1" s="194" t="s">
        <v>1016</v>
      </c>
      <c r="D1" s="195" t="s">
        <v>1017</v>
      </c>
      <c r="E1" s="195" t="s">
        <v>1012</v>
      </c>
      <c r="F1" s="195" t="s">
        <v>1018</v>
      </c>
      <c r="G1" s="195" t="s">
        <v>33</v>
      </c>
      <c r="H1" s="195" t="s">
        <v>1019</v>
      </c>
      <c r="I1" s="195" t="s">
        <v>1020</v>
      </c>
      <c r="J1" s="195" t="s">
        <v>1</v>
      </c>
      <c r="K1" s="196"/>
      <c r="L1" s="196"/>
      <c r="M1" s="197">
        <f>'10.Par.el.'!B33/100*F8+'10.Par.el.'!B33/100*F16+'10.Par.el.'!B33/100*F20+'10.Par.el.'!B33/100*F21+'10.Par.el.'!B33/100*F23+'10.Par.el.'!B33/100*F25+'10.Par.el.'!B33/100*F27+'10.Par.el.'!B33/100*F29+'10.Par.el.'!B33/100*F31+'10.Par.el.'!B33/100*F32+'10.Par.el.'!B33/100*F34+'10.Par.el.'!B33/100*F36+'10.Par.el.'!B33/100*F38+'10.Par.el.'!B33/100*F40+'10.Par.el.'!B33/100*F41+'10.Par.el.'!B33/100*F42+'10.Par.el.'!B33/100*F44+'10.Par.el.'!B33/100*F46+'10.Par.el.'!B33/100*F47+'10.Par.el.'!B33/100*F49+'10.Par.el.'!B33/100*F51+'10.Par.el.'!B33/100*F52+'10.Par.el.'!B33/100*F53</f>
        <v>0</v>
      </c>
    </row>
    <row r="2" spans="1:13">
      <c r="A2" s="204" t="s">
        <v>1002</v>
      </c>
      <c r="B2" s="204" t="s">
        <v>1013</v>
      </c>
      <c r="C2" s="204" t="s">
        <v>1002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1002</v>
      </c>
      <c r="B3" s="200" t="s">
        <v>1002</v>
      </c>
      <c r="C3" s="200" t="s">
        <v>1002</v>
      </c>
      <c r="D3" s="201"/>
      <c r="E3" s="221"/>
      <c r="F3" s="201"/>
      <c r="G3" s="221"/>
      <c r="H3" s="201"/>
      <c r="I3" s="201">
        <f t="shared" ref="I3:J6" si="0">E3+G3</f>
        <v>0</v>
      </c>
      <c r="J3" s="201">
        <f t="shared" si="0"/>
        <v>0</v>
      </c>
      <c r="K3" s="196"/>
      <c r="L3" s="196"/>
    </row>
    <row r="4" spans="1:13">
      <c r="A4" s="209" t="s">
        <v>1002</v>
      </c>
      <c r="B4" s="209" t="s">
        <v>1021</v>
      </c>
      <c r="C4" s="209" t="s">
        <v>1002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1002</v>
      </c>
      <c r="B5" s="209" t="s">
        <v>1022</v>
      </c>
      <c r="C5" s="209" t="s">
        <v>1002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1002</v>
      </c>
      <c r="B6" s="209" t="s">
        <v>1023</v>
      </c>
      <c r="C6" s="209" t="s">
        <v>1002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11" t="s">
        <v>1002</v>
      </c>
      <c r="B7" s="211" t="s">
        <v>1024</v>
      </c>
      <c r="C7" s="211" t="s">
        <v>1002</v>
      </c>
      <c r="D7" s="212"/>
      <c r="E7" s="224"/>
      <c r="F7" s="212"/>
      <c r="G7" s="224"/>
      <c r="H7" s="212"/>
      <c r="I7" s="212"/>
      <c r="J7" s="212"/>
      <c r="K7" s="196"/>
      <c r="L7" s="196"/>
    </row>
    <row r="8" spans="1:13">
      <c r="A8" s="200" t="s">
        <v>59</v>
      </c>
      <c r="B8" s="200" t="s">
        <v>1025</v>
      </c>
      <c r="C8" s="200" t="s">
        <v>262</v>
      </c>
      <c r="D8" s="201">
        <v>11</v>
      </c>
      <c r="E8" s="221"/>
      <c r="F8" s="201">
        <f>D8*E8</f>
        <v>0</v>
      </c>
      <c r="G8" s="221"/>
      <c r="H8" s="201">
        <f>D8*G8</f>
        <v>0</v>
      </c>
      <c r="I8" s="201">
        <f>E8+G8</f>
        <v>0</v>
      </c>
      <c r="J8" s="201">
        <f>F8+H8</f>
        <v>0</v>
      </c>
      <c r="K8" s="196"/>
      <c r="L8" s="196"/>
    </row>
    <row r="9" spans="1:13">
      <c r="A9" s="211" t="s">
        <v>1002</v>
      </c>
      <c r="B9" s="211" t="s">
        <v>1030</v>
      </c>
      <c r="C9" s="211" t="s">
        <v>1002</v>
      </c>
      <c r="D9" s="212"/>
      <c r="E9" s="224"/>
      <c r="F9" s="212"/>
      <c r="G9" s="224"/>
      <c r="H9" s="212"/>
      <c r="I9" s="212"/>
      <c r="J9" s="212"/>
      <c r="K9" s="196"/>
      <c r="L9" s="196"/>
    </row>
    <row r="10" spans="1:13">
      <c r="A10" s="200" t="s">
        <v>1027</v>
      </c>
      <c r="B10" s="200" t="s">
        <v>1034</v>
      </c>
      <c r="C10" s="200" t="s">
        <v>262</v>
      </c>
      <c r="D10" s="201">
        <v>4</v>
      </c>
      <c r="E10" s="221"/>
      <c r="F10" s="201">
        <f>D10*E10</f>
        <v>0</v>
      </c>
      <c r="G10" s="221"/>
      <c r="H10" s="201">
        <f>D10*G10</f>
        <v>0</v>
      </c>
      <c r="I10" s="201">
        <f>E10+G10</f>
        <v>0</v>
      </c>
      <c r="J10" s="201">
        <f>F10+H10</f>
        <v>0</v>
      </c>
      <c r="K10" s="196"/>
      <c r="L10" s="196"/>
    </row>
    <row r="11" spans="1:13">
      <c r="A11" s="200" t="s">
        <v>98</v>
      </c>
      <c r="B11" s="200" t="s">
        <v>1032</v>
      </c>
      <c r="C11" s="200" t="s">
        <v>262</v>
      </c>
      <c r="D11" s="201">
        <v>1</v>
      </c>
      <c r="E11" s="221"/>
      <c r="F11" s="201">
        <f>D11*E11</f>
        <v>0</v>
      </c>
      <c r="G11" s="221"/>
      <c r="H11" s="201">
        <f>D11*G11</f>
        <v>0</v>
      </c>
      <c r="I11" s="201">
        <f>E11+G11</f>
        <v>0</v>
      </c>
      <c r="J11" s="201">
        <f>F11+H11</f>
        <v>0</v>
      </c>
      <c r="K11" s="196"/>
      <c r="L11" s="196"/>
    </row>
    <row r="12" spans="1:13">
      <c r="A12" s="211" t="s">
        <v>1002</v>
      </c>
      <c r="B12" s="211" t="s">
        <v>1035</v>
      </c>
      <c r="C12" s="211" t="s">
        <v>1002</v>
      </c>
      <c r="D12" s="212"/>
      <c r="E12" s="224"/>
      <c r="F12" s="212"/>
      <c r="G12" s="224"/>
      <c r="H12" s="212"/>
      <c r="I12" s="212"/>
      <c r="J12" s="212"/>
      <c r="K12" s="196"/>
      <c r="L12" s="196"/>
    </row>
    <row r="13" spans="1:13">
      <c r="A13" s="211" t="s">
        <v>1002</v>
      </c>
      <c r="B13" s="211" t="s">
        <v>1036</v>
      </c>
      <c r="C13" s="211" t="s">
        <v>1002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11" t="s">
        <v>1002</v>
      </c>
      <c r="B14" s="211" t="s">
        <v>1037</v>
      </c>
      <c r="C14" s="211" t="s">
        <v>1002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11" t="s">
        <v>1002</v>
      </c>
      <c r="B15" s="211" t="s">
        <v>1038</v>
      </c>
      <c r="C15" s="211" t="s">
        <v>1002</v>
      </c>
      <c r="D15" s="212"/>
      <c r="E15" s="224"/>
      <c r="F15" s="212"/>
      <c r="G15" s="224"/>
      <c r="H15" s="212"/>
      <c r="I15" s="212"/>
      <c r="J15" s="212"/>
      <c r="K15" s="196"/>
      <c r="L15" s="196"/>
    </row>
    <row r="16" spans="1:13">
      <c r="A16" s="200" t="s">
        <v>1031</v>
      </c>
      <c r="B16" s="200" t="s">
        <v>1040</v>
      </c>
      <c r="C16" s="200" t="s">
        <v>227</v>
      </c>
      <c r="D16" s="201">
        <v>1</v>
      </c>
      <c r="E16" s="221"/>
      <c r="F16" s="201">
        <f>D16*E16</f>
        <v>0</v>
      </c>
      <c r="G16" s="221"/>
      <c r="H16" s="201">
        <f>D16*G16</f>
        <v>0</v>
      </c>
      <c r="I16" s="201">
        <f>E16+G16</f>
        <v>0</v>
      </c>
      <c r="J16" s="201">
        <f>F16+H16</f>
        <v>0</v>
      </c>
      <c r="K16" s="196"/>
      <c r="L16" s="196"/>
    </row>
    <row r="17" spans="1:12">
      <c r="A17" s="211" t="s">
        <v>1002</v>
      </c>
      <c r="B17" s="211" t="s">
        <v>1041</v>
      </c>
      <c r="C17" s="211" t="s">
        <v>1002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00" t="s">
        <v>1033</v>
      </c>
      <c r="B18" s="200" t="s">
        <v>1043</v>
      </c>
      <c r="C18" s="200" t="s">
        <v>1044</v>
      </c>
      <c r="D18" s="201">
        <v>10</v>
      </c>
      <c r="E18" s="221"/>
      <c r="F18" s="201">
        <f>D18*E18</f>
        <v>0</v>
      </c>
      <c r="G18" s="221"/>
      <c r="H18" s="201">
        <f>D18*G18</f>
        <v>0</v>
      </c>
      <c r="I18" s="201">
        <f>E18+G18</f>
        <v>0</v>
      </c>
      <c r="J18" s="201">
        <f>F18+H18</f>
        <v>0</v>
      </c>
      <c r="K18" s="196"/>
      <c r="L18" s="196"/>
    </row>
    <row r="19" spans="1:12">
      <c r="A19" s="211" t="s">
        <v>1002</v>
      </c>
      <c r="B19" s="211" t="s">
        <v>1045</v>
      </c>
      <c r="C19" s="211" t="s">
        <v>1002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1039</v>
      </c>
      <c r="B20" s="200" t="s">
        <v>1047</v>
      </c>
      <c r="C20" s="200" t="s">
        <v>236</v>
      </c>
      <c r="D20" s="201">
        <v>270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00" t="s">
        <v>1042</v>
      </c>
      <c r="B21" s="200" t="s">
        <v>1049</v>
      </c>
      <c r="C21" s="200" t="s">
        <v>236</v>
      </c>
      <c r="D21" s="201">
        <v>180</v>
      </c>
      <c r="E21" s="221"/>
      <c r="F21" s="201">
        <f>D21*E21</f>
        <v>0</v>
      </c>
      <c r="G21" s="221"/>
      <c r="H21" s="201">
        <f>D21*G21</f>
        <v>0</v>
      </c>
      <c r="I21" s="201">
        <f>E21+G21</f>
        <v>0</v>
      </c>
      <c r="J21" s="201">
        <f>F21+H21</f>
        <v>0</v>
      </c>
      <c r="K21" s="196"/>
      <c r="L21" s="196"/>
    </row>
    <row r="22" spans="1:12">
      <c r="A22" s="211" t="s">
        <v>1002</v>
      </c>
      <c r="B22" s="211" t="s">
        <v>1050</v>
      </c>
      <c r="C22" s="211" t="s">
        <v>1002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1046</v>
      </c>
      <c r="B23" s="200" t="s">
        <v>1052</v>
      </c>
      <c r="C23" s="200" t="s">
        <v>262</v>
      </c>
      <c r="D23" s="201">
        <v>48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1002</v>
      </c>
      <c r="B24" s="211" t="s">
        <v>1053</v>
      </c>
      <c r="C24" s="211" t="s">
        <v>1002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1048</v>
      </c>
      <c r="B25" s="200" t="s">
        <v>1055</v>
      </c>
      <c r="C25" s="200" t="s">
        <v>262</v>
      </c>
      <c r="D25" s="201">
        <v>15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1002</v>
      </c>
      <c r="B26" s="211" t="s">
        <v>1056</v>
      </c>
      <c r="C26" s="211" t="s">
        <v>1002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1051</v>
      </c>
      <c r="B27" s="200" t="s">
        <v>1058</v>
      </c>
      <c r="C27" s="200" t="s">
        <v>236</v>
      </c>
      <c r="D27" s="201">
        <v>48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1002</v>
      </c>
      <c r="B28" s="211" t="s">
        <v>1059</v>
      </c>
      <c r="C28" s="211" t="s">
        <v>1002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1054</v>
      </c>
      <c r="B29" s="200" t="s">
        <v>1061</v>
      </c>
      <c r="C29" s="200" t="s">
        <v>236</v>
      </c>
      <c r="D29" s="201">
        <v>32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1002</v>
      </c>
      <c r="B30" s="211" t="s">
        <v>1062</v>
      </c>
      <c r="C30" s="211" t="s">
        <v>1002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1057</v>
      </c>
      <c r="B31" s="200" t="s">
        <v>1064</v>
      </c>
      <c r="C31" s="200" t="s">
        <v>262</v>
      </c>
      <c r="D31" s="201">
        <v>3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00" t="s">
        <v>1060</v>
      </c>
      <c r="B32" s="200" t="s">
        <v>1195</v>
      </c>
      <c r="C32" s="200" t="s">
        <v>262</v>
      </c>
      <c r="D32" s="201">
        <v>2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1002</v>
      </c>
      <c r="B33" s="211" t="s">
        <v>1065</v>
      </c>
      <c r="C33" s="211" t="s">
        <v>1002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1063</v>
      </c>
      <c r="B34" s="200" t="s">
        <v>1067</v>
      </c>
      <c r="C34" s="200" t="s">
        <v>262</v>
      </c>
      <c r="D34" s="201">
        <v>5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1002</v>
      </c>
      <c r="B35" s="211" t="s">
        <v>1068</v>
      </c>
      <c r="C35" s="211" t="s">
        <v>1002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1066</v>
      </c>
      <c r="B36" s="200" t="s">
        <v>1070</v>
      </c>
      <c r="C36" s="200" t="s">
        <v>262</v>
      </c>
      <c r="D36" s="201">
        <v>16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1002</v>
      </c>
      <c r="B37" s="211" t="s">
        <v>1071</v>
      </c>
      <c r="C37" s="211" t="s">
        <v>1002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 ht="24">
      <c r="A38" s="200" t="s">
        <v>1069</v>
      </c>
      <c r="B38" s="310" t="s">
        <v>1073</v>
      </c>
      <c r="C38" s="200" t="s">
        <v>262</v>
      </c>
      <c r="D38" s="201">
        <v>4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1002</v>
      </c>
      <c r="B39" s="211" t="s">
        <v>1074</v>
      </c>
      <c r="C39" s="211" t="s">
        <v>1002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1072</v>
      </c>
      <c r="B40" s="200" t="s">
        <v>1076</v>
      </c>
      <c r="C40" s="200" t="s">
        <v>262</v>
      </c>
      <c r="D40" s="201">
        <v>12</v>
      </c>
      <c r="E40" s="221"/>
      <c r="F40" s="201">
        <f>D40*E40</f>
        <v>0</v>
      </c>
      <c r="G40" s="221"/>
      <c r="H40" s="201">
        <f>D40*G40</f>
        <v>0</v>
      </c>
      <c r="I40" s="201">
        <f t="shared" ref="I40:J42" si="1">E40+G40</f>
        <v>0</v>
      </c>
      <c r="J40" s="201">
        <f t="shared" si="1"/>
        <v>0</v>
      </c>
      <c r="K40" s="196"/>
      <c r="L40" s="196"/>
    </row>
    <row r="41" spans="1:12">
      <c r="A41" s="200" t="s">
        <v>1075</v>
      </c>
      <c r="B41" s="200" t="s">
        <v>1078</v>
      </c>
      <c r="C41" s="200" t="s">
        <v>262</v>
      </c>
      <c r="D41" s="201">
        <v>5</v>
      </c>
      <c r="E41" s="221"/>
      <c r="F41" s="201">
        <f>D41*E41</f>
        <v>0</v>
      </c>
      <c r="G41" s="221"/>
      <c r="H41" s="201">
        <f>D41*G41</f>
        <v>0</v>
      </c>
      <c r="I41" s="201">
        <f t="shared" si="1"/>
        <v>0</v>
      </c>
      <c r="J41" s="201">
        <f t="shared" si="1"/>
        <v>0</v>
      </c>
      <c r="K41" s="196"/>
      <c r="L41" s="196"/>
    </row>
    <row r="42" spans="1:12">
      <c r="A42" s="200" t="s">
        <v>1077</v>
      </c>
      <c r="B42" s="200" t="s">
        <v>1192</v>
      </c>
      <c r="C42" s="200" t="s">
        <v>262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 t="shared" si="1"/>
        <v>0</v>
      </c>
      <c r="J42" s="201">
        <f t="shared" si="1"/>
        <v>0</v>
      </c>
      <c r="K42" s="196"/>
      <c r="L42" s="196"/>
    </row>
    <row r="43" spans="1:12">
      <c r="A43" s="211" t="s">
        <v>1002</v>
      </c>
      <c r="B43" s="211" t="s">
        <v>1081</v>
      </c>
      <c r="C43" s="211" t="s">
        <v>1002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1079</v>
      </c>
      <c r="B44" s="200" t="s">
        <v>1083</v>
      </c>
      <c r="C44" s="200" t="s">
        <v>262</v>
      </c>
      <c r="D44" s="201">
        <v>25</v>
      </c>
      <c r="E44" s="221"/>
      <c r="F44" s="201">
        <f>D44*E44</f>
        <v>0</v>
      </c>
      <c r="G44" s="221"/>
      <c r="H44" s="201">
        <f>D44*G44</f>
        <v>0</v>
      </c>
      <c r="I44" s="201">
        <f>E44+G44</f>
        <v>0</v>
      </c>
      <c r="J44" s="201">
        <f>F44+H44</f>
        <v>0</v>
      </c>
      <c r="K44" s="196"/>
      <c r="L44" s="196"/>
    </row>
    <row r="45" spans="1:12">
      <c r="A45" s="211" t="s">
        <v>1002</v>
      </c>
      <c r="B45" s="211" t="s">
        <v>1084</v>
      </c>
      <c r="C45" s="211" t="s">
        <v>1002</v>
      </c>
      <c r="D45" s="212"/>
      <c r="E45" s="224"/>
      <c r="F45" s="212"/>
      <c r="G45" s="224"/>
      <c r="H45" s="212"/>
      <c r="I45" s="212"/>
      <c r="J45" s="212"/>
      <c r="K45" s="196"/>
      <c r="L45" s="196"/>
    </row>
    <row r="46" spans="1:12">
      <c r="A46" s="200" t="s">
        <v>1082</v>
      </c>
      <c r="B46" s="200" t="s">
        <v>1086</v>
      </c>
      <c r="C46" s="200" t="s">
        <v>262</v>
      </c>
      <c r="D46" s="201">
        <v>24</v>
      </c>
      <c r="E46" s="221"/>
      <c r="F46" s="201">
        <f>D46*E46</f>
        <v>0</v>
      </c>
      <c r="G46" s="221"/>
      <c r="H46" s="201">
        <f>D46*G46</f>
        <v>0</v>
      </c>
      <c r="I46" s="201">
        <f>E46+G46</f>
        <v>0</v>
      </c>
      <c r="J46" s="201">
        <f>F46+H46</f>
        <v>0</v>
      </c>
      <c r="K46" s="196"/>
      <c r="L46" s="196"/>
    </row>
    <row r="47" spans="1:12">
      <c r="A47" s="200" t="s">
        <v>1085</v>
      </c>
      <c r="B47" s="200" t="s">
        <v>1088</v>
      </c>
      <c r="C47" s="200" t="s">
        <v>262</v>
      </c>
      <c r="D47" s="201">
        <v>36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1002</v>
      </c>
      <c r="B48" s="211" t="s">
        <v>1089</v>
      </c>
      <c r="C48" s="211" t="s">
        <v>1002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1087</v>
      </c>
      <c r="B49" s="200" t="s">
        <v>1091</v>
      </c>
      <c r="C49" s="200" t="s">
        <v>262</v>
      </c>
      <c r="D49" s="201">
        <v>1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11" t="s">
        <v>1002</v>
      </c>
      <c r="B50" s="211" t="s">
        <v>1041</v>
      </c>
      <c r="C50" s="211" t="s">
        <v>1002</v>
      </c>
      <c r="D50" s="212"/>
      <c r="E50" s="224"/>
      <c r="F50" s="212"/>
      <c r="G50" s="224"/>
      <c r="H50" s="212"/>
      <c r="I50" s="212"/>
      <c r="J50" s="212"/>
      <c r="K50" s="196"/>
      <c r="L50" s="196"/>
    </row>
    <row r="51" spans="1:12">
      <c r="A51" s="200" t="s">
        <v>1090</v>
      </c>
      <c r="B51" s="200" t="s">
        <v>1093</v>
      </c>
      <c r="C51" s="200" t="s">
        <v>1044</v>
      </c>
      <c r="D51" s="201">
        <v>22</v>
      </c>
      <c r="E51" s="221"/>
      <c r="F51" s="201">
        <f>D51*E51</f>
        <v>0</v>
      </c>
      <c r="G51" s="221"/>
      <c r="H51" s="201">
        <f>D51*G51</f>
        <v>0</v>
      </c>
      <c r="I51" s="201">
        <f t="shared" ref="I51:J55" si="2">E51+G51</f>
        <v>0</v>
      </c>
      <c r="J51" s="201">
        <f t="shared" si="2"/>
        <v>0</v>
      </c>
      <c r="K51" s="196"/>
      <c r="L51" s="196"/>
    </row>
    <row r="52" spans="1:12">
      <c r="A52" s="200" t="s">
        <v>1092</v>
      </c>
      <c r="B52" s="200" t="s">
        <v>1095</v>
      </c>
      <c r="C52" s="200" t="s">
        <v>1044</v>
      </c>
      <c r="D52" s="201">
        <v>4</v>
      </c>
      <c r="E52" s="221"/>
      <c r="F52" s="201">
        <f>D52*E52</f>
        <v>0</v>
      </c>
      <c r="G52" s="221"/>
      <c r="H52" s="201">
        <f>D52*G52</f>
        <v>0</v>
      </c>
      <c r="I52" s="201">
        <f t="shared" si="2"/>
        <v>0</v>
      </c>
      <c r="J52" s="201">
        <f t="shared" si="2"/>
        <v>0</v>
      </c>
      <c r="K52" s="196"/>
      <c r="L52" s="196"/>
    </row>
    <row r="53" spans="1:12">
      <c r="A53" s="200" t="s">
        <v>1094</v>
      </c>
      <c r="B53" s="200" t="s">
        <v>1097</v>
      </c>
      <c r="C53" s="200" t="s">
        <v>1044</v>
      </c>
      <c r="D53" s="201">
        <v>6</v>
      </c>
      <c r="E53" s="221"/>
      <c r="F53" s="201">
        <f>D53*E53</f>
        <v>0</v>
      </c>
      <c r="G53" s="221"/>
      <c r="H53" s="201">
        <f>D53*G53</f>
        <v>0</v>
      </c>
      <c r="I53" s="201">
        <f t="shared" si="2"/>
        <v>0</v>
      </c>
      <c r="J53" s="201">
        <f t="shared" si="2"/>
        <v>0</v>
      </c>
      <c r="K53" s="196"/>
      <c r="L53" s="196"/>
    </row>
    <row r="54" spans="1:12">
      <c r="A54" s="200" t="s">
        <v>1096</v>
      </c>
      <c r="B54" s="200" t="s">
        <v>1099</v>
      </c>
      <c r="C54" s="200" t="s">
        <v>1044</v>
      </c>
      <c r="D54" s="201">
        <v>4</v>
      </c>
      <c r="E54" s="221"/>
      <c r="F54" s="201">
        <f>D54*E54</f>
        <v>0</v>
      </c>
      <c r="G54" s="221"/>
      <c r="H54" s="201">
        <f>D54*G54</f>
        <v>0</v>
      </c>
      <c r="I54" s="201">
        <f t="shared" si="2"/>
        <v>0</v>
      </c>
      <c r="J54" s="201">
        <f t="shared" si="2"/>
        <v>0</v>
      </c>
      <c r="K54" s="196"/>
      <c r="L54" s="196"/>
    </row>
    <row r="55" spans="1:12">
      <c r="A55" s="200" t="s">
        <v>1098</v>
      </c>
      <c r="B55" s="200" t="s">
        <v>1101</v>
      </c>
      <c r="C55" s="200" t="s">
        <v>1044</v>
      </c>
      <c r="D55" s="201">
        <v>24</v>
      </c>
      <c r="E55" s="221"/>
      <c r="F55" s="201">
        <f>D55*E55</f>
        <v>0</v>
      </c>
      <c r="G55" s="221"/>
      <c r="H55" s="201">
        <f>D55*G55</f>
        <v>0</v>
      </c>
      <c r="I55" s="201">
        <f t="shared" si="2"/>
        <v>0</v>
      </c>
      <c r="J55" s="201">
        <f t="shared" si="2"/>
        <v>0</v>
      </c>
      <c r="K55" s="196"/>
      <c r="L55" s="196"/>
    </row>
    <row r="56" spans="1:12">
      <c r="A56" s="211" t="s">
        <v>1002</v>
      </c>
      <c r="B56" s="211" t="s">
        <v>1102</v>
      </c>
      <c r="C56" s="211" t="s">
        <v>1002</v>
      </c>
      <c r="D56" s="212"/>
      <c r="E56" s="224"/>
      <c r="F56" s="212"/>
      <c r="G56" s="224"/>
      <c r="H56" s="212"/>
      <c r="I56" s="212"/>
      <c r="J56" s="212"/>
      <c r="K56" s="196"/>
      <c r="L56" s="196"/>
    </row>
    <row r="57" spans="1:12">
      <c r="A57" s="200" t="s">
        <v>1100</v>
      </c>
      <c r="B57" s="200" t="s">
        <v>1104</v>
      </c>
      <c r="C57" s="200" t="s">
        <v>1044</v>
      </c>
      <c r="D57" s="201">
        <v>5</v>
      </c>
      <c r="E57" s="221"/>
      <c r="F57" s="201">
        <f>D57*E57</f>
        <v>0</v>
      </c>
      <c r="G57" s="221"/>
      <c r="H57" s="201">
        <f>D57*G57</f>
        <v>0</v>
      </c>
      <c r="I57" s="201">
        <f>E57+G57</f>
        <v>0</v>
      </c>
      <c r="J57" s="201">
        <f>F57+H57</f>
        <v>0</v>
      </c>
      <c r="K57" s="196"/>
      <c r="L57" s="196"/>
    </row>
    <row r="58" spans="1:12">
      <c r="A58" s="211" t="s">
        <v>1002</v>
      </c>
      <c r="B58" s="211" t="s">
        <v>1105</v>
      </c>
      <c r="C58" s="211" t="s">
        <v>1002</v>
      </c>
      <c r="D58" s="212"/>
      <c r="E58" s="224"/>
      <c r="F58" s="212"/>
      <c r="G58" s="224"/>
      <c r="H58" s="212"/>
      <c r="I58" s="212"/>
      <c r="J58" s="212"/>
      <c r="K58" s="196"/>
      <c r="L58" s="196"/>
    </row>
    <row r="59" spans="1:12">
      <c r="A59" s="200" t="s">
        <v>1103</v>
      </c>
      <c r="B59" s="200" t="s">
        <v>1107</v>
      </c>
      <c r="C59" s="200" t="s">
        <v>1044</v>
      </c>
      <c r="D59" s="201">
        <v>6</v>
      </c>
      <c r="E59" s="221"/>
      <c r="F59" s="201">
        <f>D59*E59</f>
        <v>0</v>
      </c>
      <c r="G59" s="221"/>
      <c r="H59" s="201">
        <f>D59*G59</f>
        <v>0</v>
      </c>
      <c r="I59" s="201">
        <f>E59+G59</f>
        <v>0</v>
      </c>
      <c r="J59" s="201">
        <f>F59+H59</f>
        <v>0</v>
      </c>
      <c r="K59" s="196"/>
      <c r="L59" s="196"/>
    </row>
    <row r="60" spans="1:12">
      <c r="A60" s="211" t="s">
        <v>1002</v>
      </c>
      <c r="B60" s="211" t="s">
        <v>1108</v>
      </c>
      <c r="C60" s="211" t="s">
        <v>1002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11" t="s">
        <v>1002</v>
      </c>
      <c r="B61" s="211" t="s">
        <v>1109</v>
      </c>
      <c r="C61" s="211" t="s">
        <v>1002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1106</v>
      </c>
      <c r="B62" s="200" t="s">
        <v>1111</v>
      </c>
      <c r="C62" s="200" t="s">
        <v>1044</v>
      </c>
      <c r="D62" s="201">
        <v>14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00" t="s">
        <v>1110</v>
      </c>
      <c r="B63" s="200" t="s">
        <v>1113</v>
      </c>
      <c r="C63" s="200" t="s">
        <v>1044</v>
      </c>
      <c r="D63" s="201">
        <v>4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1002</v>
      </c>
      <c r="B64" s="211" t="s">
        <v>1114</v>
      </c>
      <c r="C64" s="211" t="s">
        <v>1002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00" t="s">
        <v>1112</v>
      </c>
      <c r="B65" s="200" t="s">
        <v>1116</v>
      </c>
      <c r="C65" s="200" t="s">
        <v>227</v>
      </c>
      <c r="D65" s="201">
        <v>1</v>
      </c>
      <c r="E65" s="221"/>
      <c r="F65" s="201">
        <f>D65*E65</f>
        <v>0</v>
      </c>
      <c r="G65" s="221"/>
      <c r="H65" s="201">
        <f>D65*G65</f>
        <v>0</v>
      </c>
      <c r="I65" s="201">
        <f t="shared" ref="I65:J67" si="3">E65+G65</f>
        <v>0</v>
      </c>
      <c r="J65" s="201">
        <f t="shared" si="3"/>
        <v>0</v>
      </c>
      <c r="K65" s="196"/>
      <c r="L65" s="196"/>
    </row>
    <row r="66" spans="1:12">
      <c r="A66" s="200" t="s">
        <v>1002</v>
      </c>
      <c r="B66" s="200" t="s">
        <v>1002</v>
      </c>
      <c r="C66" s="200" t="s">
        <v>1002</v>
      </c>
      <c r="D66" s="201"/>
      <c r="E66" s="221"/>
      <c r="F66" s="201"/>
      <c r="G66" s="221"/>
      <c r="H66" s="201"/>
      <c r="I66" s="201">
        <f t="shared" si="3"/>
        <v>0</v>
      </c>
      <c r="J66" s="201">
        <f t="shared" si="3"/>
        <v>0</v>
      </c>
      <c r="K66" s="196"/>
      <c r="L66" s="196"/>
    </row>
    <row r="67" spans="1:12">
      <c r="A67" s="200" t="s">
        <v>1115</v>
      </c>
      <c r="B67" s="200" t="s">
        <v>1118</v>
      </c>
      <c r="C67" s="200" t="s">
        <v>1002</v>
      </c>
      <c r="D67" s="201"/>
      <c r="E67" s="221"/>
      <c r="F67" s="201">
        <f>M1+'10.Par.el.'!B33/100*F54+'10.Par.el.'!B33/100*F55+'10.Par.el.'!B33/100*F57+'10.Par.el.'!B33/100*F59+'10.Par.el.'!B33/100*F62+'10.Par.el.'!B33/100*F63+'10.Par.el.'!B33/100*F65</f>
        <v>0</v>
      </c>
      <c r="G67" s="221"/>
      <c r="H67" s="201"/>
      <c r="I67" s="201">
        <f t="shared" si="3"/>
        <v>0</v>
      </c>
      <c r="J67" s="201">
        <f t="shared" si="3"/>
        <v>0</v>
      </c>
      <c r="K67" s="196"/>
      <c r="L67" s="196"/>
    </row>
    <row r="68" spans="1:12">
      <c r="A68" s="204" t="s">
        <v>1002</v>
      </c>
      <c r="B68" s="204" t="s">
        <v>1119</v>
      </c>
      <c r="C68" s="204" t="s">
        <v>1002</v>
      </c>
      <c r="D68" s="205"/>
      <c r="E68" s="222"/>
      <c r="F68" s="205">
        <f>SUM(F3:F67)</f>
        <v>0</v>
      </c>
      <c r="G68" s="222"/>
      <c r="H68" s="205">
        <f>SUM(H3:H67)</f>
        <v>0</v>
      </c>
      <c r="I68" s="205"/>
      <c r="J68" s="205">
        <f>SUM(J3:J67)</f>
        <v>0</v>
      </c>
      <c r="K68" s="196"/>
      <c r="L68" s="196"/>
    </row>
    <row r="69" spans="1:12">
      <c r="A69" s="213" t="s">
        <v>1002</v>
      </c>
      <c r="B69" s="213" t="s">
        <v>1002</v>
      </c>
      <c r="C69" s="213" t="s">
        <v>1002</v>
      </c>
      <c r="D69" s="214"/>
      <c r="E69" s="225"/>
      <c r="F69" s="214"/>
      <c r="G69" s="225"/>
      <c r="H69" s="214"/>
      <c r="I69" s="214">
        <f>E69+G69</f>
        <v>0</v>
      </c>
      <c r="J69" s="214">
        <f>F69+H69</f>
        <v>0</v>
      </c>
      <c r="K69" s="196"/>
      <c r="L69" s="196"/>
    </row>
    <row r="70" spans="1:12">
      <c r="A70" s="204" t="s">
        <v>1002</v>
      </c>
      <c r="B70" s="204" t="s">
        <v>995</v>
      </c>
      <c r="C70" s="204" t="s">
        <v>1002</v>
      </c>
      <c r="D70" s="205"/>
      <c r="E70" s="222"/>
      <c r="F70" s="205"/>
      <c r="G70" s="222"/>
      <c r="H70" s="205"/>
      <c r="I70" s="205"/>
      <c r="J70" s="205"/>
      <c r="K70" s="196"/>
      <c r="L70" s="196"/>
    </row>
    <row r="71" spans="1:12">
      <c r="A71" s="200" t="s">
        <v>1002</v>
      </c>
      <c r="B71" s="200" t="s">
        <v>1002</v>
      </c>
      <c r="C71" s="200" t="s">
        <v>1002</v>
      </c>
      <c r="D71" s="201"/>
      <c r="E71" s="221"/>
      <c r="F71" s="201"/>
      <c r="G71" s="221"/>
      <c r="H71" s="201"/>
      <c r="I71" s="201">
        <f>E71+G71</f>
        <v>0</v>
      </c>
      <c r="J71" s="201">
        <f>F71+H71</f>
        <v>0</v>
      </c>
      <c r="K71" s="196"/>
      <c r="L71" s="196"/>
    </row>
    <row r="72" spans="1:12">
      <c r="A72" s="198" t="s">
        <v>1002</v>
      </c>
      <c r="B72" s="198" t="s">
        <v>1120</v>
      </c>
      <c r="C72" s="198" t="s">
        <v>1002</v>
      </c>
      <c r="D72" s="199"/>
      <c r="E72" s="220"/>
      <c r="F72" s="199"/>
      <c r="G72" s="220"/>
      <c r="H72" s="199"/>
      <c r="I72" s="199"/>
      <c r="J72" s="199"/>
      <c r="K72" s="196"/>
      <c r="L72" s="196"/>
    </row>
    <row r="73" spans="1:12">
      <c r="A73" s="200" t="s">
        <v>1002</v>
      </c>
      <c r="B73" s="200" t="s">
        <v>1002</v>
      </c>
      <c r="C73" s="200" t="s">
        <v>1002</v>
      </c>
      <c r="D73" s="201"/>
      <c r="E73" s="221"/>
      <c r="F73" s="201"/>
      <c r="G73" s="221"/>
      <c r="H73" s="201"/>
      <c r="I73" s="201">
        <f>E73+G73</f>
        <v>0</v>
      </c>
      <c r="J73" s="201">
        <f>F73+H73</f>
        <v>0</v>
      </c>
      <c r="K73" s="196"/>
      <c r="L73" s="196"/>
    </row>
    <row r="74" spans="1:12">
      <c r="A74" s="211" t="s">
        <v>1002</v>
      </c>
      <c r="B74" s="211" t="s">
        <v>1121</v>
      </c>
      <c r="C74" s="211" t="s">
        <v>1002</v>
      </c>
      <c r="D74" s="212"/>
      <c r="E74" s="224"/>
      <c r="F74" s="212"/>
      <c r="G74" s="224"/>
      <c r="H74" s="212"/>
      <c r="I74" s="212"/>
      <c r="J74" s="212"/>
      <c r="K74" s="196"/>
      <c r="L74" s="196"/>
    </row>
    <row r="75" spans="1:12">
      <c r="A75" s="211" t="s">
        <v>1002</v>
      </c>
      <c r="B75" s="211" t="s">
        <v>1122</v>
      </c>
      <c r="C75" s="211" t="s">
        <v>1002</v>
      </c>
      <c r="D75" s="212"/>
      <c r="E75" s="224"/>
      <c r="F75" s="212"/>
      <c r="G75" s="224"/>
      <c r="H75" s="212"/>
      <c r="I75" s="212"/>
      <c r="J75" s="212"/>
      <c r="K75" s="196"/>
      <c r="L75" s="196"/>
    </row>
    <row r="76" spans="1:12">
      <c r="A76" s="200" t="s">
        <v>1117</v>
      </c>
      <c r="B76" s="200" t="s">
        <v>1124</v>
      </c>
      <c r="C76" s="200" t="s">
        <v>262</v>
      </c>
      <c r="D76" s="201">
        <v>1</v>
      </c>
      <c r="E76" s="221"/>
      <c r="F76" s="201">
        <f>D76*E76</f>
        <v>0</v>
      </c>
      <c r="G76" s="221"/>
      <c r="H76" s="201">
        <f>D76*G76</f>
        <v>0</v>
      </c>
      <c r="I76" s="201">
        <f>E76+G76</f>
        <v>0</v>
      </c>
      <c r="J76" s="201">
        <f>F76+H76</f>
        <v>0</v>
      </c>
      <c r="K76" s="196"/>
      <c r="L76" s="196"/>
    </row>
    <row r="77" spans="1:12">
      <c r="A77" s="200" t="s">
        <v>1123</v>
      </c>
      <c r="B77" s="200" t="s">
        <v>1126</v>
      </c>
      <c r="C77" s="200" t="s">
        <v>262</v>
      </c>
      <c r="D77" s="201">
        <v>1</v>
      </c>
      <c r="E77" s="221"/>
      <c r="F77" s="201">
        <f>D77*E77</f>
        <v>0</v>
      </c>
      <c r="G77" s="221"/>
      <c r="H77" s="201">
        <f>D77*G77</f>
        <v>0</v>
      </c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1002</v>
      </c>
      <c r="B78" s="211" t="s">
        <v>1127</v>
      </c>
      <c r="C78" s="211" t="s">
        <v>1002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1002</v>
      </c>
      <c r="B79" s="211" t="s">
        <v>1128</v>
      </c>
      <c r="C79" s="211" t="s">
        <v>1002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1125</v>
      </c>
      <c r="B80" s="200" t="s">
        <v>1130</v>
      </c>
      <c r="C80" s="200" t="s">
        <v>262</v>
      </c>
      <c r="D80" s="201">
        <v>12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11" t="s">
        <v>1002</v>
      </c>
      <c r="B81" s="211" t="s">
        <v>1131</v>
      </c>
      <c r="C81" s="211" t="s">
        <v>1002</v>
      </c>
      <c r="D81" s="212"/>
      <c r="E81" s="224"/>
      <c r="F81" s="212"/>
      <c r="G81" s="224"/>
      <c r="H81" s="212"/>
      <c r="I81" s="212"/>
      <c r="J81" s="212"/>
      <c r="K81" s="196"/>
      <c r="L81" s="196"/>
    </row>
    <row r="82" spans="1:12">
      <c r="A82" s="211" t="s">
        <v>1002</v>
      </c>
      <c r="B82" s="211" t="s">
        <v>1132</v>
      </c>
      <c r="C82" s="211" t="s">
        <v>1002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00" t="s">
        <v>1129</v>
      </c>
      <c r="B83" s="200" t="s">
        <v>1134</v>
      </c>
      <c r="C83" s="200" t="s">
        <v>236</v>
      </c>
      <c r="D83" s="201">
        <v>38</v>
      </c>
      <c r="E83" s="221"/>
      <c r="F83" s="201">
        <f>D83*E83</f>
        <v>0</v>
      </c>
      <c r="G83" s="22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00" t="s">
        <v>1002</v>
      </c>
      <c r="B84" s="200" t="s">
        <v>1002</v>
      </c>
      <c r="C84" s="200" t="s">
        <v>1002</v>
      </c>
      <c r="D84" s="201"/>
      <c r="E84" s="221"/>
      <c r="F84" s="201"/>
      <c r="G84" s="221"/>
      <c r="H84" s="201"/>
      <c r="I84" s="201">
        <f>E84+G84</f>
        <v>0</v>
      </c>
      <c r="J84" s="201">
        <f>F84+H84</f>
        <v>0</v>
      </c>
      <c r="K84" s="196"/>
      <c r="L84" s="196"/>
    </row>
    <row r="85" spans="1:12">
      <c r="A85" s="198" t="s">
        <v>1002</v>
      </c>
      <c r="B85" s="198" t="s">
        <v>1135</v>
      </c>
      <c r="C85" s="198" t="s">
        <v>1002</v>
      </c>
      <c r="D85" s="199"/>
      <c r="E85" s="220"/>
      <c r="F85" s="199">
        <f>SUM(F73:F84)</f>
        <v>0</v>
      </c>
      <c r="G85" s="220"/>
      <c r="H85" s="199">
        <f>SUM(H73:H84)</f>
        <v>0</v>
      </c>
      <c r="I85" s="199"/>
      <c r="J85" s="199">
        <f>SUM(J73:J84)</f>
        <v>0</v>
      </c>
      <c r="K85" s="196"/>
      <c r="L85" s="196"/>
    </row>
    <row r="86" spans="1:12">
      <c r="A86" s="200" t="s">
        <v>1002</v>
      </c>
      <c r="B86" s="200" t="s">
        <v>1002</v>
      </c>
      <c r="C86" s="200" t="s">
        <v>1002</v>
      </c>
      <c r="D86" s="201"/>
      <c r="E86" s="221"/>
      <c r="F86" s="201"/>
      <c r="G86" s="221"/>
      <c r="H86" s="201"/>
      <c r="I86" s="201">
        <f>E86+G86</f>
        <v>0</v>
      </c>
      <c r="J86" s="201">
        <f>F86+H86</f>
        <v>0</v>
      </c>
      <c r="K86" s="196"/>
      <c r="L86" s="196"/>
    </row>
    <row r="87" spans="1:12">
      <c r="A87" s="204" t="s">
        <v>1002</v>
      </c>
      <c r="B87" s="204" t="s">
        <v>1136</v>
      </c>
      <c r="C87" s="204" t="s">
        <v>1002</v>
      </c>
      <c r="D87" s="205"/>
      <c r="E87" s="222"/>
      <c r="F87" s="205">
        <f>SUM(F71,F73:F84,F86:F86)</f>
        <v>0</v>
      </c>
      <c r="G87" s="222"/>
      <c r="H87" s="205">
        <f>SUM(H71,H73:H84,H86:H86)</f>
        <v>0</v>
      </c>
      <c r="I87" s="205"/>
      <c r="J87" s="205">
        <f>SUM(J71,J73:J84,J86:J86)</f>
        <v>0</v>
      </c>
      <c r="K87" s="196"/>
      <c r="L87" s="196"/>
    </row>
    <row r="88" spans="1:12">
      <c r="A88" s="200" t="s">
        <v>1002</v>
      </c>
      <c r="B88" s="200" t="s">
        <v>1002</v>
      </c>
      <c r="C88" s="200" t="s">
        <v>1002</v>
      </c>
      <c r="D88" s="201"/>
      <c r="E88" s="201"/>
      <c r="F88" s="201"/>
      <c r="G88" s="201"/>
      <c r="H88" s="201"/>
      <c r="I88" s="201">
        <f>E88+G88</f>
        <v>0</v>
      </c>
      <c r="J88" s="201">
        <f>F88+H88</f>
        <v>0</v>
      </c>
      <c r="K88" s="196"/>
      <c r="L88" s="196"/>
    </row>
  </sheetData>
  <sheetProtection algorithmName="SHA-512" hashValue="bbW59oKPoSlgKKzUbHSePCC7BHIw+FzvHpOxxYdWZc080jjiBC26FJ4Ik+PQyC1uj/rEVsYwXIyGU9MCkA0CHQ==" saltValue="u7156SXLWFI2/818Ce2azQ==" spinCount="100000" sheet="1" objects="1" scenarios="1"/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1137</v>
      </c>
      <c r="C1" s="196"/>
    </row>
    <row r="2" spans="1:3">
      <c r="A2" s="194" t="s">
        <v>1138</v>
      </c>
      <c r="B2" s="204" t="s">
        <v>1139</v>
      </c>
      <c r="C2" s="196"/>
    </row>
    <row r="3" spans="1:3" ht="27">
      <c r="A3" s="194" t="s">
        <v>1140</v>
      </c>
      <c r="B3" s="215" t="s">
        <v>1141</v>
      </c>
      <c r="C3" s="196"/>
    </row>
    <row r="4" spans="1:3">
      <c r="A4" s="194" t="s">
        <v>1142</v>
      </c>
      <c r="B4" s="198" t="s">
        <v>1227</v>
      </c>
      <c r="C4" s="196"/>
    </row>
    <row r="5" spans="1:3">
      <c r="A5" s="194" t="s">
        <v>1144</v>
      </c>
      <c r="B5" s="198" t="s">
        <v>1145</v>
      </c>
      <c r="C5" s="196"/>
    </row>
    <row r="6" spans="1:3">
      <c r="A6" s="194" t="s">
        <v>1146</v>
      </c>
      <c r="B6" s="198" t="s">
        <v>1147</v>
      </c>
      <c r="C6" s="196"/>
    </row>
    <row r="7" spans="1:3">
      <c r="A7" s="194" t="s">
        <v>1148</v>
      </c>
      <c r="B7" s="198" t="s">
        <v>1187</v>
      </c>
      <c r="C7" s="196"/>
    </row>
    <row r="8" spans="1:3">
      <c r="A8" s="194" t="s">
        <v>1150</v>
      </c>
      <c r="B8" s="198" t="s">
        <v>1002</v>
      </c>
      <c r="C8" s="196"/>
    </row>
    <row r="9" spans="1:3">
      <c r="A9" s="194" t="s">
        <v>1151</v>
      </c>
      <c r="B9" s="198" t="s">
        <v>1152</v>
      </c>
      <c r="C9" s="196"/>
    </row>
    <row r="10" spans="1:3">
      <c r="A10" s="194" t="s">
        <v>1153</v>
      </c>
      <c r="B10" s="198" t="s">
        <v>1002</v>
      </c>
      <c r="C10" s="196"/>
    </row>
    <row r="11" spans="1:3">
      <c r="A11" s="194" t="s">
        <v>1154</v>
      </c>
      <c r="B11" s="198" t="s">
        <v>1188</v>
      </c>
      <c r="C11" s="196"/>
    </row>
    <row r="12" spans="1:3">
      <c r="A12" s="194" t="s">
        <v>1156</v>
      </c>
      <c r="B12" s="198" t="s">
        <v>1002</v>
      </c>
      <c r="C12" s="196"/>
    </row>
    <row r="13" spans="1:3">
      <c r="A13" s="194" t="s">
        <v>1157</v>
      </c>
      <c r="B13" s="198" t="s">
        <v>1189</v>
      </c>
      <c r="C13" s="196"/>
    </row>
    <row r="14" spans="1:3">
      <c r="A14" s="194" t="s">
        <v>1159</v>
      </c>
      <c r="B14" s="198" t="s">
        <v>1160</v>
      </c>
      <c r="C14" s="196"/>
    </row>
    <row r="15" spans="1:3">
      <c r="A15" s="194" t="s">
        <v>1002</v>
      </c>
      <c r="B15" s="200" t="s">
        <v>1002</v>
      </c>
      <c r="C15" s="196"/>
    </row>
    <row r="16" spans="1:3">
      <c r="A16" s="194" t="s">
        <v>1161</v>
      </c>
      <c r="B16" s="202" t="s">
        <v>1162</v>
      </c>
      <c r="C16" s="196"/>
    </row>
    <row r="17" spans="1:3">
      <c r="A17" s="194" t="s">
        <v>1163</v>
      </c>
      <c r="B17" s="202" t="s">
        <v>1164</v>
      </c>
      <c r="C17" s="196"/>
    </row>
    <row r="18" spans="1:3">
      <c r="A18" s="194" t="s">
        <v>1165</v>
      </c>
      <c r="B18" s="202" t="s">
        <v>1166</v>
      </c>
      <c r="C18" s="196"/>
    </row>
    <row r="19" spans="1:3">
      <c r="A19" s="194" t="s">
        <v>1167</v>
      </c>
      <c r="B19" s="202" t="s">
        <v>1168</v>
      </c>
      <c r="C19" s="196"/>
    </row>
    <row r="20" spans="1:3">
      <c r="A20" s="194" t="s">
        <v>1169</v>
      </c>
      <c r="B20" s="202" t="s">
        <v>1168</v>
      </c>
      <c r="C20" s="196"/>
    </row>
    <row r="21" spans="1:3">
      <c r="A21" s="194" t="s">
        <v>1170</v>
      </c>
      <c r="B21" s="202" t="s">
        <v>1168</v>
      </c>
      <c r="C21" s="196"/>
    </row>
    <row r="22" spans="1:3">
      <c r="A22" s="194" t="s">
        <v>1171</v>
      </c>
      <c r="B22" s="202" t="s">
        <v>1168</v>
      </c>
      <c r="C22" s="196"/>
    </row>
    <row r="23" spans="1:3">
      <c r="A23" s="194" t="s">
        <v>1172</v>
      </c>
      <c r="B23" s="202" t="s">
        <v>1168</v>
      </c>
      <c r="C23" s="196"/>
    </row>
    <row r="24" spans="1:3">
      <c r="A24" s="194" t="s">
        <v>1173</v>
      </c>
      <c r="B24" s="202" t="s">
        <v>1168</v>
      </c>
      <c r="C24" s="196"/>
    </row>
    <row r="25" spans="1:3">
      <c r="A25" s="194" t="s">
        <v>1174</v>
      </c>
      <c r="B25" s="202" t="s">
        <v>1168</v>
      </c>
      <c r="C25" s="196"/>
    </row>
    <row r="26" spans="1:3">
      <c r="A26" s="194" t="s">
        <v>1175</v>
      </c>
      <c r="B26" s="202" t="s">
        <v>1176</v>
      </c>
      <c r="C26" s="196"/>
    </row>
    <row r="27" spans="1:3">
      <c r="A27" s="194" t="s">
        <v>1177</v>
      </c>
      <c r="B27" s="202" t="s">
        <v>1168</v>
      </c>
      <c r="C27" s="196"/>
    </row>
    <row r="28" spans="1:3">
      <c r="A28" s="194" t="s">
        <v>1178</v>
      </c>
      <c r="B28" s="202" t="s">
        <v>1168</v>
      </c>
      <c r="C28" s="196"/>
    </row>
    <row r="29" spans="1:3">
      <c r="A29" s="194" t="s">
        <v>1179</v>
      </c>
      <c r="B29" s="202" t="s">
        <v>1168</v>
      </c>
      <c r="C29" s="196"/>
    </row>
    <row r="30" spans="1:3">
      <c r="A30" s="194" t="s">
        <v>1180</v>
      </c>
      <c r="B30" s="202" t="s">
        <v>1168</v>
      </c>
      <c r="C30" s="196"/>
    </row>
    <row r="31" spans="1:3" ht="24">
      <c r="A31" s="216" t="s">
        <v>1181</v>
      </c>
      <c r="B31" s="202" t="s">
        <v>1082</v>
      </c>
      <c r="C31" s="196"/>
    </row>
    <row r="32" spans="1:3">
      <c r="A32" s="194" t="s">
        <v>1182</v>
      </c>
      <c r="B32" s="202" t="s">
        <v>1082</v>
      </c>
      <c r="C32" s="196"/>
    </row>
    <row r="33" spans="1:2">
      <c r="A33" s="207" t="s">
        <v>1190</v>
      </c>
      <c r="B33" s="207">
        <v>21</v>
      </c>
    </row>
  </sheetData>
  <sheetProtection algorithmName="SHA-512" hashValue="CVEIleZCTQ/Wyhcw5uuyGYxG3F10lWpLE57LftLarCOoY81IzLweTVwfYmlpeUC9rsXTaU33R9LHFD8y+fCKQA==" saltValue="+W9o8NGpGTIyztyjYX6bA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66</vt:i4>
      </vt:variant>
    </vt:vector>
  </HeadingPairs>
  <TitlesOfParts>
    <vt:vector size="109" baseType="lpstr">
      <vt:lpstr>Pokyny pro vyplnění</vt:lpstr>
      <vt:lpstr>Stavba</vt:lpstr>
      <vt:lpstr>VzorPolozky</vt:lpstr>
      <vt:lpstr>SO01 1 Pol</vt:lpstr>
      <vt:lpstr>01.Rek.el.</vt:lpstr>
      <vt:lpstr>01.Roz.el.</vt:lpstr>
      <vt:lpstr>01.Par.el.</vt:lpstr>
      <vt:lpstr>SO02 1 Pol</vt:lpstr>
      <vt:lpstr>02.Rek.el.</vt:lpstr>
      <vt:lpstr>02.Roz.el.</vt:lpstr>
      <vt:lpstr>02.Par.el.</vt:lpstr>
      <vt:lpstr>SO03 1 Pol</vt:lpstr>
      <vt:lpstr>03.Rek.el.</vt:lpstr>
      <vt:lpstr>03.Roz.el.</vt:lpstr>
      <vt:lpstr>03.Par.el.</vt:lpstr>
      <vt:lpstr>SO04 1 Pol</vt:lpstr>
      <vt:lpstr>04.Rek.el.</vt:lpstr>
      <vt:lpstr>04.Roz.el.</vt:lpstr>
      <vt:lpstr>04.Par.el.</vt:lpstr>
      <vt:lpstr>SO05 1 Pol</vt:lpstr>
      <vt:lpstr>05.Rek.el.</vt:lpstr>
      <vt:lpstr>05.Roz.el.</vt:lpstr>
      <vt:lpstr>05.Par.el.</vt:lpstr>
      <vt:lpstr>SO06 1 Pol</vt:lpstr>
      <vt:lpstr>06.Rek.el.</vt:lpstr>
      <vt:lpstr>06.Roz.el.</vt:lpstr>
      <vt:lpstr>06.Par.el.</vt:lpstr>
      <vt:lpstr>SO07 1 Pol</vt:lpstr>
      <vt:lpstr>07.Rek.el.</vt:lpstr>
      <vt:lpstr>07.Roz.el.</vt:lpstr>
      <vt:lpstr>07.Par.el.</vt:lpstr>
      <vt:lpstr>SO08 1 Pol</vt:lpstr>
      <vt:lpstr>08.Rek.el.</vt:lpstr>
      <vt:lpstr>08.Roz.el.</vt:lpstr>
      <vt:lpstr>08.Par.el.</vt:lpstr>
      <vt:lpstr>SO09 1 Pol</vt:lpstr>
      <vt:lpstr>09.Rek.el.</vt:lpstr>
      <vt:lpstr>09.Roz.el.</vt:lpstr>
      <vt:lpstr>09.Par.el.</vt:lpstr>
      <vt:lpstr>SO10 1 Pol</vt:lpstr>
      <vt:lpstr>10.Rek.el.</vt:lpstr>
      <vt:lpstr>10.Roz.el.</vt:lpstr>
      <vt:lpstr>10.Par.el.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'SO02 1 Pol'!Názvy_tisku</vt:lpstr>
      <vt:lpstr>'SO03 1 Pol'!Názvy_tisku</vt:lpstr>
      <vt:lpstr>'SO04 1 Pol'!Názvy_tisku</vt:lpstr>
      <vt:lpstr>'SO05 1 Pol'!Názvy_tisku</vt:lpstr>
      <vt:lpstr>'SO06 1 Pol'!Názvy_tisku</vt:lpstr>
      <vt:lpstr>'SO07 1 Pol'!Názvy_tisku</vt:lpstr>
      <vt:lpstr>'SO08 1 Pol'!Názvy_tisku</vt:lpstr>
      <vt:lpstr>'SO09 1 Pol'!Názvy_tisku</vt:lpstr>
      <vt:lpstr>'SO10 1 Pol'!Názvy_tisku</vt:lpstr>
      <vt:lpstr>oadresa</vt:lpstr>
      <vt:lpstr>Stavba!Objednatel</vt:lpstr>
      <vt:lpstr>Stavba!Objekt</vt:lpstr>
      <vt:lpstr>'SO01 1 Pol'!Oblast_tisku</vt:lpstr>
      <vt:lpstr>'SO02 1 Pol'!Oblast_tisku</vt:lpstr>
      <vt:lpstr>'SO03 1 Pol'!Oblast_tisku</vt:lpstr>
      <vt:lpstr>'SO04 1 Pol'!Oblast_tisku</vt:lpstr>
      <vt:lpstr>'SO05 1 Pol'!Oblast_tisku</vt:lpstr>
      <vt:lpstr>'SO06 1 Pol'!Oblast_tisku</vt:lpstr>
      <vt:lpstr>'SO07 1 Pol'!Oblast_tisku</vt:lpstr>
      <vt:lpstr>'SO08 1 Pol'!Oblast_tisku</vt:lpstr>
      <vt:lpstr>'SO09 1 Pol'!Oblast_tisku</vt:lpstr>
      <vt:lpstr>'SO10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Pavel Kampa</cp:lastModifiedBy>
  <cp:lastPrinted>2025-02-19T14:38:13Z</cp:lastPrinted>
  <dcterms:created xsi:type="dcterms:W3CDTF">2009-04-08T07:15:50Z</dcterms:created>
  <dcterms:modified xsi:type="dcterms:W3CDTF">2025-02-19T15:08:27Z</dcterms:modified>
</cp:coreProperties>
</file>